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38400" windowHeight="17280"/>
  </bookViews>
  <sheets>
    <sheet name="ПЗ 2023" sheetId="1" r:id="rId1"/>
    <sheet name="МСП 2024" sheetId="2" r:id="rId2"/>
    <sheet name="МСП 2025" sheetId="3" r:id="rId3"/>
  </sheets>
  <externalReferences>
    <externalReference r:id="rId4"/>
    <externalReference r:id="rId5"/>
    <externalReference r:id="rId6"/>
    <externalReference r:id="rId7"/>
  </externalReferences>
  <definedNames>
    <definedName name="_xlnm._FilterDatabase" localSheetId="1" hidden="1">'МСП 2024'!$A$7:$BJ$60</definedName>
    <definedName name="_xlnm._FilterDatabase" localSheetId="2" hidden="1">'МСП 2025'!$A$6:$BL$6</definedName>
    <definedName name="_xlnm._FilterDatabase" localSheetId="0" hidden="1">'ПЗ 2023'!$A$7:$LE$7</definedName>
    <definedName name="Документ">[1]Лист1!$C$3:$C$7</definedName>
    <definedName name="Организатор">[2]Лист1!$E$10:$E$19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9" i="3" l="1"/>
  <c r="O8" i="3"/>
  <c r="P8" i="3"/>
  <c r="O11" i="2"/>
  <c r="P12" i="3" l="1"/>
  <c r="O12" i="3" s="1"/>
  <c r="O9" i="2" l="1"/>
  <c r="Q83" i="3" l="1"/>
  <c r="Q82" i="3"/>
  <c r="Q81" i="3"/>
  <c r="Q80" i="3"/>
  <c r="Q79" i="3"/>
  <c r="Q78" i="3"/>
  <c r="Q77" i="3"/>
  <c r="Q76" i="3"/>
  <c r="Q75" i="3"/>
  <c r="Q74" i="3"/>
  <c r="P83" i="3"/>
  <c r="O83" i="3" s="1"/>
  <c r="P82" i="3"/>
  <c r="O82" i="3" s="1"/>
  <c r="P81" i="3"/>
  <c r="O81" i="3" s="1"/>
  <c r="P80" i="3"/>
  <c r="O80" i="3" s="1"/>
  <c r="P79" i="3"/>
  <c r="O79" i="3" s="1"/>
  <c r="P78" i="3"/>
  <c r="O78" i="3" s="1"/>
  <c r="P77" i="3"/>
  <c r="O77" i="3" s="1"/>
  <c r="P76" i="3"/>
  <c r="O76" i="3" s="1"/>
  <c r="P75" i="3"/>
  <c r="O75" i="3" s="1"/>
  <c r="P74" i="3"/>
  <c r="O74" i="3" s="1"/>
  <c r="Q68" i="3"/>
  <c r="Q67" i="3"/>
  <c r="P67" i="3" s="1"/>
  <c r="O67" i="3" s="1"/>
  <c r="Q66" i="3"/>
  <c r="Q65" i="3"/>
  <c r="P65" i="3" s="1"/>
  <c r="O65" i="3" s="1"/>
  <c r="Q64" i="3"/>
  <c r="Q63" i="3"/>
  <c r="P63" i="3" s="1"/>
  <c r="O63" i="3" s="1"/>
  <c r="Q62" i="3"/>
  <c r="P68" i="3"/>
  <c r="O68" i="3" s="1"/>
  <c r="P66" i="3"/>
  <c r="O66" i="3" s="1"/>
  <c r="P64" i="3"/>
  <c r="O64" i="3" s="1"/>
  <c r="P62" i="3"/>
  <c r="O62" i="3" s="1"/>
  <c r="Q60" i="3" l="1"/>
  <c r="Q59" i="3"/>
  <c r="P59" i="3" s="1"/>
  <c r="O59" i="3" s="1"/>
  <c r="Q58" i="3"/>
  <c r="Q57" i="3"/>
  <c r="P57" i="3" s="1"/>
  <c r="O57" i="3" s="1"/>
  <c r="Q56" i="3"/>
  <c r="Q55" i="3"/>
  <c r="P55" i="3" s="1"/>
  <c r="O55" i="3" s="1"/>
  <c r="Q54" i="3"/>
  <c r="Q53" i="3"/>
  <c r="P53" i="3" s="1"/>
  <c r="O53" i="3" s="1"/>
  <c r="Q52" i="3"/>
  <c r="Q51" i="3"/>
  <c r="P51" i="3" s="1"/>
  <c r="O51" i="3" s="1"/>
  <c r="Q50" i="3"/>
  <c r="Q49" i="3"/>
  <c r="P49" i="3" s="1"/>
  <c r="O49" i="3" s="1"/>
  <c r="Q48" i="3"/>
  <c r="Q47" i="3"/>
  <c r="P47" i="3" s="1"/>
  <c r="O47" i="3" s="1"/>
  <c r="Q46" i="3"/>
  <c r="Q45" i="3"/>
  <c r="P45" i="3" s="1"/>
  <c r="O45" i="3" s="1"/>
  <c r="Q44" i="3"/>
  <c r="Q43" i="3"/>
  <c r="P43" i="3" s="1"/>
  <c r="O43" i="3" s="1"/>
  <c r="Q42" i="3"/>
  <c r="Q41" i="3"/>
  <c r="P41" i="3" s="1"/>
  <c r="O41" i="3" s="1"/>
  <c r="Q40" i="3"/>
  <c r="Q39" i="3"/>
  <c r="P39" i="3" s="1"/>
  <c r="O39" i="3" s="1"/>
  <c r="Q38" i="3"/>
  <c r="Q37" i="3"/>
  <c r="P37" i="3" s="1"/>
  <c r="O37" i="3" s="1"/>
  <c r="P60" i="3"/>
  <c r="O60" i="3" s="1"/>
  <c r="P58" i="3"/>
  <c r="O58" i="3" s="1"/>
  <c r="P56" i="3"/>
  <c r="O56" i="3" s="1"/>
  <c r="P54" i="3"/>
  <c r="O54" i="3" s="1"/>
  <c r="P52" i="3"/>
  <c r="O52" i="3" s="1"/>
  <c r="P50" i="3"/>
  <c r="O50" i="3" s="1"/>
  <c r="P48" i="3"/>
  <c r="O48" i="3" s="1"/>
  <c r="P46" i="3"/>
  <c r="O46" i="3" s="1"/>
  <c r="P44" i="3"/>
  <c r="O44" i="3" s="1"/>
  <c r="P42" i="3"/>
  <c r="O42" i="3" s="1"/>
  <c r="P40" i="3"/>
  <c r="O40" i="3" s="1"/>
  <c r="P38" i="3"/>
  <c r="O38" i="3" s="1"/>
  <c r="Q35" i="3"/>
  <c r="P35" i="3" s="1"/>
  <c r="O35" i="3" s="1"/>
  <c r="Q34" i="3"/>
  <c r="Q33" i="3"/>
  <c r="P33" i="3" s="1"/>
  <c r="O33" i="3" s="1"/>
  <c r="Q32" i="3"/>
  <c r="P32" i="3" s="1"/>
  <c r="O32" i="3" s="1"/>
  <c r="Q31" i="3"/>
  <c r="P31" i="3" s="1"/>
  <c r="O31" i="3" s="1"/>
  <c r="P34" i="3"/>
  <c r="O34" i="3" s="1"/>
  <c r="Q55" i="2"/>
  <c r="Q54" i="2"/>
  <c r="Q53" i="2"/>
  <c r="Q52" i="2"/>
  <c r="Q51" i="2"/>
  <c r="Q41" i="2"/>
  <c r="Q40" i="2"/>
  <c r="Q39" i="2"/>
  <c r="Q38" i="2"/>
  <c r="Q37" i="2"/>
  <c r="Q36" i="2"/>
  <c r="Q35" i="2"/>
  <c r="P55" i="2"/>
  <c r="P54" i="2"/>
  <c r="P53" i="2"/>
  <c r="P52" i="2"/>
  <c r="P51" i="2"/>
  <c r="P41" i="2"/>
  <c r="P40" i="2"/>
  <c r="P39" i="2"/>
  <c r="P38" i="2"/>
  <c r="P37" i="2"/>
  <c r="P36" i="2"/>
  <c r="P35" i="2"/>
  <c r="Q34" i="2"/>
  <c r="P34" i="2" s="1"/>
  <c r="Q33" i="2"/>
  <c r="P33" i="2" s="1"/>
  <c r="Q32" i="2"/>
  <c r="P32" i="2" s="1"/>
  <c r="P31" i="2"/>
  <c r="O31" i="2" s="1"/>
  <c r="O39" i="2" l="1"/>
  <c r="O54" i="2"/>
  <c r="O34" i="2"/>
  <c r="O40" i="2"/>
  <c r="O55" i="2"/>
  <c r="O35" i="2"/>
  <c r="O41" i="2"/>
  <c r="O36" i="2"/>
  <c r="O51" i="2"/>
  <c r="O32" i="2"/>
  <c r="O37" i="2"/>
  <c r="O52" i="2"/>
  <c r="O33" i="2"/>
  <c r="O38" i="2"/>
  <c r="O53" i="2"/>
  <c r="O108" i="1"/>
  <c r="P108" i="1"/>
  <c r="Q53" i="1"/>
  <c r="P53" i="1" s="1"/>
  <c r="O53" i="1" s="1"/>
  <c r="R29" i="1"/>
  <c r="R18" i="1"/>
  <c r="Q18" i="1"/>
  <c r="P100" i="1" l="1"/>
  <c r="O222" i="1" l="1"/>
  <c r="P222" i="1" s="1"/>
  <c r="P221" i="1" l="1"/>
  <c r="P411" i="1" l="1"/>
  <c r="P409" i="1"/>
  <c r="P408" i="1"/>
  <c r="P404" i="1"/>
  <c r="P403" i="1"/>
  <c r="P402" i="1"/>
  <c r="AN255" i="1" l="1"/>
  <c r="P255" i="1"/>
  <c r="Q255" i="1" s="1"/>
  <c r="AN254" i="1"/>
  <c r="P254" i="1"/>
  <c r="Q254" i="1" s="1"/>
  <c r="AN253" i="1"/>
  <c r="P253" i="1"/>
  <c r="Q253" i="1" s="1"/>
  <c r="AN252" i="1"/>
  <c r="P252" i="1"/>
  <c r="Q252" i="1" s="1"/>
  <c r="P306" i="1" l="1"/>
  <c r="AF392" i="1" l="1"/>
  <c r="AF391" i="1"/>
  <c r="AA391" i="1"/>
  <c r="AM391" i="1" s="1"/>
  <c r="P391" i="1"/>
  <c r="AF390" i="1"/>
  <c r="AA390" i="1"/>
  <c r="AM390" i="1" s="1"/>
  <c r="P390" i="1"/>
  <c r="AF389" i="1"/>
  <c r="AA389" i="1"/>
  <c r="AM389" i="1" s="1"/>
  <c r="P389" i="1"/>
  <c r="AF388" i="1"/>
  <c r="AA388" i="1"/>
  <c r="AM388" i="1" s="1"/>
  <c r="P388" i="1"/>
  <c r="AF387" i="1"/>
  <c r="AA387" i="1"/>
  <c r="AM387" i="1" s="1"/>
  <c r="P387" i="1"/>
  <c r="AA386" i="1"/>
  <c r="AM386" i="1" s="1"/>
  <c r="AN386" i="1" s="1"/>
  <c r="P386" i="1"/>
  <c r="AF385" i="1"/>
  <c r="AA385" i="1"/>
  <c r="AM385" i="1" s="1"/>
  <c r="P385" i="1"/>
  <c r="R385" i="1" s="1"/>
  <c r="AF384" i="1"/>
  <c r="AA384" i="1"/>
  <c r="AM384" i="1" s="1"/>
  <c r="P384" i="1"/>
  <c r="R384" i="1" s="1"/>
  <c r="AF383" i="1"/>
  <c r="AA383" i="1"/>
  <c r="AM383" i="1" s="1"/>
  <c r="P383" i="1"/>
  <c r="R383" i="1" s="1"/>
  <c r="AF382" i="1"/>
  <c r="AA382" i="1"/>
  <c r="AM382" i="1" s="1"/>
  <c r="P382" i="1"/>
  <c r="R382" i="1" s="1"/>
  <c r="AF381" i="1"/>
  <c r="AA381" i="1"/>
  <c r="AM381" i="1" s="1"/>
  <c r="P381" i="1"/>
  <c r="R381" i="1" s="1"/>
  <c r="AF380" i="1"/>
  <c r="AA380" i="1"/>
  <c r="AM380" i="1" s="1"/>
  <c r="P380" i="1"/>
  <c r="R380" i="1" s="1"/>
  <c r="AF379" i="1"/>
  <c r="AA379" i="1"/>
  <c r="AM379" i="1" s="1"/>
  <c r="P379" i="1"/>
  <c r="R379" i="1" s="1"/>
  <c r="AF221" i="1"/>
  <c r="AA221" i="1"/>
  <c r="AM221" i="1" s="1"/>
  <c r="Q221" i="1"/>
  <c r="AF372" i="1"/>
  <c r="AA372" i="1"/>
  <c r="AM372" i="1" s="1"/>
  <c r="P372" i="1"/>
  <c r="AF371" i="1"/>
  <c r="AA371" i="1"/>
  <c r="AM371" i="1" s="1"/>
  <c r="P371" i="1"/>
  <c r="AF370" i="1"/>
  <c r="AA370" i="1"/>
  <c r="AM370" i="1" s="1"/>
  <c r="P370" i="1"/>
  <c r="AF369" i="1"/>
  <c r="AA369" i="1"/>
  <c r="AM369" i="1" s="1"/>
  <c r="P369" i="1"/>
  <c r="AF368" i="1"/>
  <c r="AA368" i="1"/>
  <c r="AM368" i="1" s="1"/>
  <c r="P368" i="1"/>
  <c r="AF367" i="1"/>
  <c r="AA367" i="1"/>
  <c r="AM367" i="1" s="1"/>
  <c r="P367" i="1"/>
  <c r="AF366" i="1"/>
  <c r="AA366" i="1"/>
  <c r="AM366" i="1" s="1"/>
  <c r="P366" i="1"/>
  <c r="AF365" i="1"/>
  <c r="AA365" i="1"/>
  <c r="AM365" i="1" s="1"/>
  <c r="P365" i="1"/>
  <c r="AF360" i="1"/>
  <c r="AA360" i="1"/>
  <c r="AM360" i="1" s="1"/>
  <c r="P360" i="1"/>
  <c r="R360" i="1" s="1"/>
  <c r="AF359" i="1"/>
  <c r="AA359" i="1"/>
  <c r="AM359" i="1" s="1"/>
  <c r="AO359" i="1" s="1"/>
  <c r="P359" i="1"/>
  <c r="R359" i="1" s="1"/>
  <c r="AF358" i="1"/>
  <c r="AA358" i="1"/>
  <c r="AM358" i="1" s="1"/>
  <c r="P358" i="1"/>
  <c r="AF357" i="1"/>
  <c r="AA357" i="1"/>
  <c r="AM357" i="1" s="1"/>
  <c r="P357" i="1"/>
  <c r="AF356" i="1"/>
  <c r="AA356" i="1"/>
  <c r="AM356" i="1" s="1"/>
  <c r="P356" i="1"/>
  <c r="AF355" i="1"/>
  <c r="AA355" i="1"/>
  <c r="AM355" i="1" s="1"/>
  <c r="P355" i="1"/>
  <c r="AF354" i="1"/>
  <c r="AA354" i="1"/>
  <c r="AM354" i="1" s="1"/>
  <c r="P354" i="1"/>
  <c r="AF353" i="1"/>
  <c r="AA353" i="1"/>
  <c r="AM353" i="1" s="1"/>
  <c r="P353" i="1"/>
  <c r="AF352" i="1"/>
  <c r="AA352" i="1"/>
  <c r="AM352" i="1" s="1"/>
  <c r="P352" i="1"/>
  <c r="AN352" i="1" l="1"/>
  <c r="AO352" i="1"/>
  <c r="AN354" i="1"/>
  <c r="AO354" i="1"/>
  <c r="AN356" i="1"/>
  <c r="AO356" i="1"/>
  <c r="AN358" i="1"/>
  <c r="AO358" i="1"/>
  <c r="AN353" i="1"/>
  <c r="AO353" i="1"/>
  <c r="AN355" i="1"/>
  <c r="AO355" i="1"/>
  <c r="AN357" i="1"/>
  <c r="AO357" i="1"/>
  <c r="AO365" i="1"/>
  <c r="AN365" i="1"/>
  <c r="AO367" i="1"/>
  <c r="AN367" i="1"/>
  <c r="AO369" i="1"/>
  <c r="AN369" i="1"/>
  <c r="AO371" i="1"/>
  <c r="AN371" i="1"/>
  <c r="AN221" i="1"/>
  <c r="AO221" i="1"/>
  <c r="AO379" i="1"/>
  <c r="AN379" i="1"/>
  <c r="AN382" i="1"/>
  <c r="AO382" i="1"/>
  <c r="AO383" i="1"/>
  <c r="AN383" i="1"/>
  <c r="AN388" i="1"/>
  <c r="AO388" i="1"/>
  <c r="AN390" i="1"/>
  <c r="AO390" i="1"/>
  <c r="AN359" i="1"/>
  <c r="AN360" i="1"/>
  <c r="AO360" i="1"/>
  <c r="AO366" i="1"/>
  <c r="AN366" i="1"/>
  <c r="AO368" i="1"/>
  <c r="AN368" i="1"/>
  <c r="AO370" i="1"/>
  <c r="AN370" i="1"/>
  <c r="AO372" i="1"/>
  <c r="AN372" i="1"/>
  <c r="AN380" i="1"/>
  <c r="AO380" i="1"/>
  <c r="AO381" i="1"/>
  <c r="AN381" i="1"/>
  <c r="AN384" i="1"/>
  <c r="AO384" i="1"/>
  <c r="AO385" i="1"/>
  <c r="AN385" i="1"/>
  <c r="AN387" i="1"/>
  <c r="AO387" i="1"/>
  <c r="AN389" i="1"/>
  <c r="AO389" i="1"/>
  <c r="AN391" i="1"/>
  <c r="AO391" i="1"/>
  <c r="AO386" i="1"/>
  <c r="AF323" i="1" l="1"/>
  <c r="P323" i="1"/>
  <c r="Q323" i="1" s="1"/>
  <c r="AF322" i="1"/>
  <c r="P322" i="1"/>
  <c r="Q322" i="1" s="1"/>
  <c r="AF321" i="1"/>
  <c r="P321" i="1"/>
  <c r="Q321" i="1" s="1"/>
  <c r="AF320" i="1"/>
  <c r="AA320" i="1"/>
  <c r="AM320" i="1" s="1"/>
  <c r="AN320" i="1" s="1"/>
  <c r="P320" i="1"/>
  <c r="R320" i="1" s="1"/>
  <c r="AF319" i="1"/>
  <c r="P319" i="1"/>
  <c r="Q319" i="1" s="1"/>
  <c r="AF318" i="1"/>
  <c r="P318" i="1"/>
  <c r="Q318" i="1" s="1"/>
  <c r="AF317" i="1"/>
  <c r="P317" i="1"/>
  <c r="AF316" i="1"/>
  <c r="AA316" i="1"/>
  <c r="AM316" i="1" s="1"/>
  <c r="P316" i="1"/>
  <c r="AM315" i="1"/>
  <c r="AN315" i="1" s="1"/>
  <c r="AF315" i="1"/>
  <c r="P315" i="1"/>
  <c r="Q315" i="1" s="1"/>
  <c r="AF314" i="1"/>
  <c r="AA314" i="1"/>
  <c r="AM314" i="1" s="1"/>
  <c r="AN314" i="1" s="1"/>
  <c r="P314" i="1"/>
  <c r="Q314" i="1" s="1"/>
  <c r="AF313" i="1"/>
  <c r="AA313" i="1"/>
  <c r="AM313" i="1" s="1"/>
  <c r="AN313" i="1" s="1"/>
  <c r="P313" i="1"/>
  <c r="Q313" i="1" s="1"/>
  <c r="AF312" i="1"/>
  <c r="AA312" i="1"/>
  <c r="AM312" i="1" s="1"/>
  <c r="AN312" i="1" s="1"/>
  <c r="P312" i="1"/>
  <c r="Q312" i="1" s="1"/>
  <c r="P308" i="1" l="1"/>
  <c r="P307" i="1"/>
  <c r="P305" i="1" l="1"/>
  <c r="T305" i="1" s="1"/>
  <c r="P304" i="1"/>
  <c r="Q304" i="1" s="1"/>
  <c r="AF303" i="1" l="1"/>
  <c r="AF302" i="1"/>
  <c r="T297" i="1" l="1"/>
  <c r="S297" i="1"/>
  <c r="R297" i="1"/>
  <c r="Q297" i="1" l="1"/>
  <c r="R290" i="1"/>
  <c r="Q290" i="1"/>
  <c r="P290" i="1"/>
  <c r="Q419" i="1" l="1"/>
  <c r="Q100" i="1" l="1"/>
  <c r="P417" i="1" l="1"/>
  <c r="P283" i="1"/>
  <c r="P282" i="1"/>
  <c r="AF416" i="1" l="1"/>
  <c r="P416" i="1"/>
  <c r="Q416" i="1" s="1"/>
  <c r="P274" i="1" l="1"/>
  <c r="S274" i="1" s="1"/>
  <c r="S273" i="1"/>
  <c r="P273" i="1"/>
  <c r="P272" i="1"/>
  <c r="R274" i="1" l="1"/>
  <c r="P271" i="1"/>
  <c r="Q270" i="1" l="1"/>
  <c r="P415" i="1" l="1"/>
  <c r="AM414" i="1" l="1"/>
  <c r="P414" i="1"/>
  <c r="P267" i="1"/>
  <c r="Q267" i="1" s="1"/>
  <c r="P266" i="1"/>
  <c r="Q265" i="1"/>
  <c r="AN261" i="1"/>
  <c r="AF261" i="1"/>
  <c r="P261" i="1"/>
  <c r="AN260" i="1"/>
  <c r="AF260" i="1"/>
  <c r="P260" i="1"/>
  <c r="AA259" i="1"/>
  <c r="P259" i="1"/>
  <c r="Q259" i="1" s="1"/>
  <c r="AA258" i="1"/>
  <c r="P258" i="1"/>
  <c r="Q258" i="1" s="1"/>
  <c r="AA257" i="1"/>
  <c r="P257" i="1"/>
  <c r="Q257" i="1" s="1"/>
  <c r="P249" i="1" l="1"/>
  <c r="R245" i="1"/>
  <c r="P244" i="1" l="1"/>
  <c r="BJ83" i="3" l="1"/>
  <c r="BE83" i="3"/>
  <c r="BC83" i="3"/>
  <c r="BD83" i="3" s="1"/>
  <c r="AD83" i="3"/>
  <c r="Y83" i="3"/>
  <c r="AK83" i="3" s="1"/>
  <c r="AL83" i="3" s="1"/>
  <c r="BJ82" i="3"/>
  <c r="BE82" i="3"/>
  <c r="BC82" i="3"/>
  <c r="BD82" i="3" s="1"/>
  <c r="AD82" i="3"/>
  <c r="Y82" i="3"/>
  <c r="AK82" i="3" s="1"/>
  <c r="AL82" i="3" s="1"/>
  <c r="BJ81" i="3"/>
  <c r="BE81" i="3"/>
  <c r="BC81" i="3"/>
  <c r="BD81" i="3" s="1"/>
  <c r="AD81" i="3"/>
  <c r="Y81" i="3"/>
  <c r="AK81" i="3" s="1"/>
  <c r="AL81" i="3" s="1"/>
  <c r="BJ80" i="3"/>
  <c r="BE80" i="3"/>
  <c r="BC80" i="3"/>
  <c r="BD80" i="3" s="1"/>
  <c r="AD80" i="3"/>
  <c r="Y80" i="3"/>
  <c r="AK80" i="3" s="1"/>
  <c r="AL80" i="3" s="1"/>
  <c r="BJ79" i="3"/>
  <c r="BE79" i="3"/>
  <c r="BC79" i="3"/>
  <c r="BD79" i="3" s="1"/>
  <c r="AD79" i="3"/>
  <c r="Y79" i="3"/>
  <c r="AK79" i="3" s="1"/>
  <c r="AL79" i="3" s="1"/>
  <c r="BJ78" i="3"/>
  <c r="BE78" i="3"/>
  <c r="BC78" i="3"/>
  <c r="BD78" i="3" s="1"/>
  <c r="AD78" i="3"/>
  <c r="Y78" i="3"/>
  <c r="AK78" i="3" s="1"/>
  <c r="AL78" i="3" s="1"/>
  <c r="BJ77" i="3"/>
  <c r="BE77" i="3"/>
  <c r="BC77" i="3"/>
  <c r="BD77" i="3" s="1"/>
  <c r="AD77" i="3"/>
  <c r="Y77" i="3"/>
  <c r="AK77" i="3" s="1"/>
  <c r="AL77" i="3" s="1"/>
  <c r="BJ76" i="3"/>
  <c r="BE76" i="3"/>
  <c r="BC76" i="3"/>
  <c r="BD76" i="3" s="1"/>
  <c r="AD76" i="3"/>
  <c r="Y76" i="3"/>
  <c r="AK76" i="3" s="1"/>
  <c r="AL76" i="3" s="1"/>
  <c r="BJ75" i="3"/>
  <c r="BE75" i="3"/>
  <c r="BC75" i="3"/>
  <c r="BD75" i="3" s="1"/>
  <c r="AD75" i="3"/>
  <c r="Y75" i="3"/>
  <c r="AK75" i="3" s="1"/>
  <c r="AL75" i="3" s="1"/>
  <c r="BJ74" i="3"/>
  <c r="BE74" i="3"/>
  <c r="BC74" i="3"/>
  <c r="BD74" i="3" s="1"/>
  <c r="AD74" i="3"/>
  <c r="Y74" i="3"/>
  <c r="AK74" i="3" s="1"/>
  <c r="AL74" i="3" s="1"/>
  <c r="BJ73" i="3"/>
  <c r="BE73" i="3"/>
  <c r="BC73" i="3"/>
  <c r="BD73" i="3" s="1"/>
  <c r="AD73" i="3"/>
  <c r="Y73" i="3"/>
  <c r="AK73" i="3" s="1"/>
  <c r="AL73" i="3" s="1"/>
  <c r="P73" i="3"/>
  <c r="BJ72" i="3"/>
  <c r="BE72" i="3"/>
  <c r="BC72" i="3"/>
  <c r="BD72" i="3" s="1"/>
  <c r="AD72" i="3"/>
  <c r="Y72" i="3"/>
  <c r="AK72" i="3" s="1"/>
  <c r="AL72" i="3" s="1"/>
  <c r="P72" i="3"/>
  <c r="BJ71" i="3"/>
  <c r="BE71" i="3"/>
  <c r="BC71" i="3"/>
  <c r="BD71" i="3" s="1"/>
  <c r="AD71" i="3"/>
  <c r="Y71" i="3"/>
  <c r="AK71" i="3" s="1"/>
  <c r="AL71" i="3" s="1"/>
  <c r="P71" i="3"/>
  <c r="BJ70" i="3"/>
  <c r="BE70" i="3"/>
  <c r="BC70" i="3"/>
  <c r="BD70" i="3" s="1"/>
  <c r="AD70" i="3"/>
  <c r="Y70" i="3"/>
  <c r="AK70" i="3" s="1"/>
  <c r="AL70" i="3" s="1"/>
  <c r="P70" i="3"/>
  <c r="BJ69" i="3"/>
  <c r="BE69" i="3"/>
  <c r="BC69" i="3"/>
  <c r="BD69" i="3" s="1"/>
  <c r="AD69" i="3"/>
  <c r="Y69" i="3"/>
  <c r="AK69" i="3" s="1"/>
  <c r="AL69" i="3" s="1"/>
  <c r="P69" i="3"/>
  <c r="BJ68" i="3"/>
  <c r="BE68" i="3"/>
  <c r="BC68" i="3"/>
  <c r="BD68" i="3" s="1"/>
  <c r="AD68" i="3"/>
  <c r="Y68" i="3"/>
  <c r="AK68" i="3" s="1"/>
  <c r="AL68" i="3" s="1"/>
  <c r="BJ67" i="3"/>
  <c r="BE67" i="3"/>
  <c r="BC67" i="3"/>
  <c r="BD67" i="3" s="1"/>
  <c r="AD67" i="3"/>
  <c r="Y67" i="3"/>
  <c r="AK67" i="3" s="1"/>
  <c r="AL67" i="3" s="1"/>
  <c r="BJ66" i="3"/>
  <c r="BE66" i="3"/>
  <c r="BC66" i="3"/>
  <c r="BD66" i="3" s="1"/>
  <c r="AD66" i="3"/>
  <c r="Y66" i="3"/>
  <c r="AK66" i="3" s="1"/>
  <c r="AL66" i="3" s="1"/>
  <c r="BJ65" i="3"/>
  <c r="BE65" i="3"/>
  <c r="BC65" i="3"/>
  <c r="BD65" i="3" s="1"/>
  <c r="AD65" i="3"/>
  <c r="Y65" i="3"/>
  <c r="AK65" i="3" s="1"/>
  <c r="AL65" i="3" s="1"/>
  <c r="BJ64" i="3"/>
  <c r="BE64" i="3"/>
  <c r="BC64" i="3"/>
  <c r="BD64" i="3" s="1"/>
  <c r="AD64" i="3"/>
  <c r="Y64" i="3"/>
  <c r="AK64" i="3" s="1"/>
  <c r="AL64" i="3" s="1"/>
  <c r="BJ63" i="3"/>
  <c r="BE63" i="3"/>
  <c r="BC63" i="3"/>
  <c r="BD63" i="3" s="1"/>
  <c r="AD63" i="3"/>
  <c r="Y63" i="3"/>
  <c r="AK63" i="3" s="1"/>
  <c r="AL63" i="3" s="1"/>
  <c r="BJ62" i="3"/>
  <c r="BE62" i="3"/>
  <c r="BC62" i="3"/>
  <c r="BD62" i="3" s="1"/>
  <c r="AD62" i="3"/>
  <c r="Y62" i="3"/>
  <c r="AK62" i="3" s="1"/>
  <c r="AL62" i="3" s="1"/>
  <c r="BJ61" i="3"/>
  <c r="BE61" i="3"/>
  <c r="BC61" i="3"/>
  <c r="BD61" i="3" s="1"/>
  <c r="AD61" i="3"/>
  <c r="Y61" i="3"/>
  <c r="AK61" i="3" s="1"/>
  <c r="AL61" i="3" s="1"/>
  <c r="P61" i="3"/>
  <c r="BJ60" i="3"/>
  <c r="BE60" i="3"/>
  <c r="BC60" i="3"/>
  <c r="BD60" i="3" s="1"/>
  <c r="AD60" i="3"/>
  <c r="Y60" i="3"/>
  <c r="AK60" i="3" s="1"/>
  <c r="AL60" i="3" s="1"/>
  <c r="BJ59" i="3"/>
  <c r="BE59" i="3"/>
  <c r="BC59" i="3"/>
  <c r="BD59" i="3" s="1"/>
  <c r="AD59" i="3"/>
  <c r="Y59" i="3"/>
  <c r="AK59" i="3" s="1"/>
  <c r="AL59" i="3" s="1"/>
  <c r="BJ58" i="3"/>
  <c r="AD58" i="3"/>
  <c r="Y58" i="3"/>
  <c r="AK58" i="3" s="1"/>
  <c r="AL58" i="3" s="1"/>
  <c r="BJ57" i="3"/>
  <c r="BE57" i="3"/>
  <c r="BC57" i="3"/>
  <c r="BD57" i="3" s="1"/>
  <c r="AD57" i="3"/>
  <c r="Y57" i="3"/>
  <c r="AK57" i="3" s="1"/>
  <c r="AL57" i="3" s="1"/>
  <c r="BJ56" i="3"/>
  <c r="BE56" i="3"/>
  <c r="BC56" i="3"/>
  <c r="BD56" i="3" s="1"/>
  <c r="AD56" i="3"/>
  <c r="Y56" i="3"/>
  <c r="AK56" i="3" s="1"/>
  <c r="AL56" i="3" s="1"/>
  <c r="BJ55" i="3"/>
  <c r="BE55" i="3"/>
  <c r="BC55" i="3"/>
  <c r="BD55" i="3" s="1"/>
  <c r="AD55" i="3"/>
  <c r="Y55" i="3"/>
  <c r="AK55" i="3" s="1"/>
  <c r="AL55" i="3" s="1"/>
  <c r="BJ54" i="3"/>
  <c r="AD54" i="3"/>
  <c r="Y54" i="3"/>
  <c r="AK54" i="3" s="1"/>
  <c r="AL54" i="3" s="1"/>
  <c r="BJ53" i="3"/>
  <c r="BE53" i="3"/>
  <c r="BC53" i="3"/>
  <c r="BD53" i="3" s="1"/>
  <c r="AD53" i="3"/>
  <c r="Y53" i="3"/>
  <c r="AK53" i="3" s="1"/>
  <c r="AL53" i="3" s="1"/>
  <c r="BJ52" i="3"/>
  <c r="BE52" i="3"/>
  <c r="BC52" i="3"/>
  <c r="BD52" i="3" s="1"/>
  <c r="AD52" i="3"/>
  <c r="Y52" i="3"/>
  <c r="AK52" i="3" s="1"/>
  <c r="AL52" i="3" s="1"/>
  <c r="BJ51" i="3"/>
  <c r="BE51" i="3"/>
  <c r="BC51" i="3"/>
  <c r="BD51" i="3" s="1"/>
  <c r="AD51" i="3"/>
  <c r="Y51" i="3"/>
  <c r="AK51" i="3" s="1"/>
  <c r="AL51" i="3" s="1"/>
  <c r="BJ50" i="3"/>
  <c r="BE50" i="3"/>
  <c r="BC50" i="3"/>
  <c r="BD50" i="3" s="1"/>
  <c r="AD50" i="3"/>
  <c r="Y50" i="3"/>
  <c r="AK50" i="3" s="1"/>
  <c r="AL50" i="3" s="1"/>
  <c r="BJ49" i="3"/>
  <c r="BE49" i="3"/>
  <c r="BC49" i="3"/>
  <c r="BD49" i="3" s="1"/>
  <c r="AD49" i="3"/>
  <c r="Y49" i="3"/>
  <c r="AK49" i="3" s="1"/>
  <c r="AL49" i="3" s="1"/>
  <c r="BJ48" i="3"/>
  <c r="BE48" i="3"/>
  <c r="BC48" i="3"/>
  <c r="BD48" i="3" s="1"/>
  <c r="AD48" i="3"/>
  <c r="Y48" i="3"/>
  <c r="AK48" i="3" s="1"/>
  <c r="AL48" i="3" s="1"/>
  <c r="BJ47" i="3"/>
  <c r="BE47" i="3"/>
  <c r="BC47" i="3"/>
  <c r="BD47" i="3" s="1"/>
  <c r="AD47" i="3"/>
  <c r="Y47" i="3"/>
  <c r="AK47" i="3" s="1"/>
  <c r="AL47" i="3" s="1"/>
  <c r="BJ46" i="3"/>
  <c r="AD46" i="3"/>
  <c r="Y46" i="3"/>
  <c r="AK46" i="3" s="1"/>
  <c r="AL46" i="3" s="1"/>
  <c r="BJ45" i="3"/>
  <c r="BE45" i="3"/>
  <c r="BC45" i="3"/>
  <c r="BD45" i="3" s="1"/>
  <c r="AD45" i="3"/>
  <c r="Y45" i="3"/>
  <c r="AK45" i="3" s="1"/>
  <c r="AL45" i="3" s="1"/>
  <c r="BJ44" i="3"/>
  <c r="BE44" i="3"/>
  <c r="BC44" i="3"/>
  <c r="BD44" i="3" s="1"/>
  <c r="AD44" i="3"/>
  <c r="Y44" i="3"/>
  <c r="AK44" i="3" s="1"/>
  <c r="AL44" i="3" s="1"/>
  <c r="BJ43" i="3"/>
  <c r="BE43" i="3"/>
  <c r="BC43" i="3"/>
  <c r="BD43" i="3" s="1"/>
  <c r="AD43" i="3"/>
  <c r="Y43" i="3"/>
  <c r="AK43" i="3" s="1"/>
  <c r="AL43" i="3" s="1"/>
  <c r="BJ42" i="3"/>
  <c r="BE42" i="3"/>
  <c r="BC42" i="3"/>
  <c r="BD42" i="3" s="1"/>
  <c r="AD42" i="3"/>
  <c r="Y42" i="3"/>
  <c r="AK42" i="3" s="1"/>
  <c r="AL42" i="3" s="1"/>
  <c r="BJ41" i="3"/>
  <c r="BE41" i="3"/>
  <c r="BC41" i="3"/>
  <c r="BD41" i="3" s="1"/>
  <c r="AD41" i="3"/>
  <c r="Y41" i="3"/>
  <c r="AK41" i="3" s="1"/>
  <c r="AL41" i="3" s="1"/>
  <c r="BJ40" i="3"/>
  <c r="BE40" i="3"/>
  <c r="BC40" i="3"/>
  <c r="BD40" i="3" s="1"/>
  <c r="AD40" i="3"/>
  <c r="Y40" i="3"/>
  <c r="AK40" i="3" s="1"/>
  <c r="AL40" i="3" s="1"/>
  <c r="BJ39" i="3"/>
  <c r="BE39" i="3"/>
  <c r="BC39" i="3"/>
  <c r="BD39" i="3" s="1"/>
  <c r="AD39" i="3"/>
  <c r="Y39" i="3"/>
  <c r="AK39" i="3" s="1"/>
  <c r="AL39" i="3" s="1"/>
  <c r="BJ38" i="3"/>
  <c r="BE38" i="3"/>
  <c r="BC38" i="3"/>
  <c r="BD38" i="3" s="1"/>
  <c r="AD38" i="3"/>
  <c r="Y38" i="3"/>
  <c r="AK38" i="3" s="1"/>
  <c r="AL38" i="3" s="1"/>
  <c r="BJ37" i="3"/>
  <c r="BE37" i="3"/>
  <c r="BC37" i="3"/>
  <c r="BD37" i="3" s="1"/>
  <c r="AD37" i="3"/>
  <c r="Y37" i="3"/>
  <c r="AK37" i="3" s="1"/>
  <c r="AL37" i="3" s="1"/>
  <c r="BJ36" i="3"/>
  <c r="BE36" i="3"/>
  <c r="BC36" i="3"/>
  <c r="BD36" i="3" s="1"/>
  <c r="AD36" i="3"/>
  <c r="Y36" i="3"/>
  <c r="AK36" i="3" s="1"/>
  <c r="AL36" i="3" s="1"/>
  <c r="P36" i="3"/>
  <c r="BJ35" i="3"/>
  <c r="BE35" i="3"/>
  <c r="BC35" i="3"/>
  <c r="BD35" i="3" s="1"/>
  <c r="AD35" i="3"/>
  <c r="Y35" i="3"/>
  <c r="AK35" i="3" s="1"/>
  <c r="AL35" i="3" s="1"/>
  <c r="BJ34" i="3"/>
  <c r="BE34" i="3"/>
  <c r="BC34" i="3"/>
  <c r="BD34" i="3" s="1"/>
  <c r="AD34" i="3"/>
  <c r="Y34" i="3"/>
  <c r="AK34" i="3" s="1"/>
  <c r="AL34" i="3" s="1"/>
  <c r="BJ33" i="3"/>
  <c r="BE33" i="3"/>
  <c r="BC33" i="3"/>
  <c r="BD33" i="3" s="1"/>
  <c r="AD33" i="3"/>
  <c r="Y33" i="3"/>
  <c r="AK33" i="3" s="1"/>
  <c r="AL33" i="3" s="1"/>
  <c r="BJ32" i="3"/>
  <c r="BE32" i="3"/>
  <c r="BC32" i="3"/>
  <c r="BD32" i="3" s="1"/>
  <c r="AD32" i="3"/>
  <c r="Y32" i="3"/>
  <c r="AK32" i="3" s="1"/>
  <c r="AL32" i="3" s="1"/>
  <c r="BJ31" i="3"/>
  <c r="BE31" i="3"/>
  <c r="BC31" i="3"/>
  <c r="BD31" i="3" s="1"/>
  <c r="AD31" i="3"/>
  <c r="Y31" i="3"/>
  <c r="AK31" i="3" s="1"/>
  <c r="AL31" i="3" s="1"/>
  <c r="BJ30" i="3"/>
  <c r="BE30" i="3"/>
  <c r="BC30" i="3"/>
  <c r="BD30" i="3" s="1"/>
  <c r="AD30" i="3"/>
  <c r="Y30" i="3"/>
  <c r="AK30" i="3" s="1"/>
  <c r="AL30" i="3" s="1"/>
  <c r="P30" i="3"/>
  <c r="BI59" i="2"/>
  <c r="AD59" i="2"/>
  <c r="Y59" i="2"/>
  <c r="AK59" i="2" s="1"/>
  <c r="AL59" i="2" s="1"/>
  <c r="P59" i="2"/>
  <c r="BI58" i="2"/>
  <c r="BE58" i="2"/>
  <c r="BC58" i="2"/>
  <c r="BD58" i="2" s="1"/>
  <c r="AD58" i="2"/>
  <c r="Y58" i="2"/>
  <c r="AK58" i="2" s="1"/>
  <c r="AL58" i="2" s="1"/>
  <c r="P58" i="2"/>
  <c r="BI57" i="2"/>
  <c r="BE57" i="2"/>
  <c r="BC57" i="2"/>
  <c r="BD57" i="2" s="1"/>
  <c r="AD57" i="2"/>
  <c r="Y57" i="2"/>
  <c r="AK57" i="2" s="1"/>
  <c r="AL57" i="2" s="1"/>
  <c r="P57" i="2"/>
  <c r="BI56" i="2"/>
  <c r="BE56" i="2"/>
  <c r="BC56" i="2"/>
  <c r="BD56" i="2" s="1"/>
  <c r="AD56" i="2"/>
  <c r="Y56" i="2"/>
  <c r="AK56" i="2" s="1"/>
  <c r="AL56" i="2" s="1"/>
  <c r="P56" i="2"/>
  <c r="BI55" i="2"/>
  <c r="AD55" i="2"/>
  <c r="Y55" i="2"/>
  <c r="AK55" i="2" s="1"/>
  <c r="AL55" i="2" s="1"/>
  <c r="BI54" i="2"/>
  <c r="BE54" i="2"/>
  <c r="BC54" i="2"/>
  <c r="BD54" i="2" s="1"/>
  <c r="AD54" i="2"/>
  <c r="Y54" i="2"/>
  <c r="AK54" i="2" s="1"/>
  <c r="AL54" i="2" s="1"/>
  <c r="BI53" i="2"/>
  <c r="BE53" i="2"/>
  <c r="BC53" i="2"/>
  <c r="BD53" i="2" s="1"/>
  <c r="AD53" i="2"/>
  <c r="Y53" i="2"/>
  <c r="AK53" i="2" s="1"/>
  <c r="AL53" i="2" s="1"/>
  <c r="BI52" i="2"/>
  <c r="BE52" i="2"/>
  <c r="BC52" i="2"/>
  <c r="BD52" i="2" s="1"/>
  <c r="AD52" i="2"/>
  <c r="Y52" i="2"/>
  <c r="AK52" i="2" s="1"/>
  <c r="AL52" i="2" s="1"/>
  <c r="BI51" i="2"/>
  <c r="BE51" i="2"/>
  <c r="BC51" i="2"/>
  <c r="BD51" i="2" s="1"/>
  <c r="AD51" i="2"/>
  <c r="Y51" i="2"/>
  <c r="AK51" i="2" s="1"/>
  <c r="AL51" i="2" s="1"/>
  <c r="BI50" i="2"/>
  <c r="BE50" i="2"/>
  <c r="BC50" i="2"/>
  <c r="BD50" i="2" s="1"/>
  <c r="AD50" i="2"/>
  <c r="Y50" i="2"/>
  <c r="AK50" i="2" s="1"/>
  <c r="AL50" i="2" s="1"/>
  <c r="P50" i="2"/>
  <c r="BI49" i="2"/>
  <c r="BE49" i="2"/>
  <c r="BC49" i="2"/>
  <c r="BD49" i="2" s="1"/>
  <c r="AD49" i="2"/>
  <c r="Y49" i="2"/>
  <c r="AK49" i="2" s="1"/>
  <c r="AL49" i="2" s="1"/>
  <c r="P49" i="2"/>
  <c r="BI48" i="2"/>
  <c r="BE48" i="2"/>
  <c r="BC48" i="2"/>
  <c r="BD48" i="2" s="1"/>
  <c r="AD48" i="2"/>
  <c r="Y48" i="2"/>
  <c r="AK48" i="2" s="1"/>
  <c r="AL48" i="2" s="1"/>
  <c r="P48" i="2"/>
  <c r="BI47" i="2"/>
  <c r="AD47" i="2"/>
  <c r="Y47" i="2"/>
  <c r="AK47" i="2" s="1"/>
  <c r="AL47" i="2" s="1"/>
  <c r="P47" i="2"/>
  <c r="BI46" i="2"/>
  <c r="BE46" i="2"/>
  <c r="BC46" i="2"/>
  <c r="BD46" i="2" s="1"/>
  <c r="AD46" i="2"/>
  <c r="Y46" i="2"/>
  <c r="AK46" i="2" s="1"/>
  <c r="AL46" i="2" s="1"/>
  <c r="P46" i="2"/>
  <c r="BI45" i="2"/>
  <c r="BE45" i="2"/>
  <c r="BC45" i="2"/>
  <c r="BD45" i="2" s="1"/>
  <c r="AD45" i="2"/>
  <c r="Y45" i="2"/>
  <c r="AK45" i="2" s="1"/>
  <c r="AL45" i="2" s="1"/>
  <c r="P45" i="2"/>
  <c r="BI44" i="2"/>
  <c r="BE44" i="2"/>
  <c r="BC44" i="2"/>
  <c r="BD44" i="2" s="1"/>
  <c r="AD44" i="2"/>
  <c r="Y44" i="2"/>
  <c r="AK44" i="2" s="1"/>
  <c r="AL44" i="2" s="1"/>
  <c r="P44" i="2"/>
  <c r="BI43" i="2"/>
  <c r="BE43" i="2"/>
  <c r="BC43" i="2"/>
  <c r="BD43" i="2" s="1"/>
  <c r="AD43" i="2"/>
  <c r="Y43" i="2"/>
  <c r="AK43" i="2" s="1"/>
  <c r="AL43" i="2" s="1"/>
  <c r="P43" i="2"/>
  <c r="BI42" i="2"/>
  <c r="BE42" i="2"/>
  <c r="BC42" i="2"/>
  <c r="BD42" i="2" s="1"/>
  <c r="AD42" i="2"/>
  <c r="Y42" i="2"/>
  <c r="AK42" i="2" s="1"/>
  <c r="AL42" i="2" s="1"/>
  <c r="P42" i="2"/>
  <c r="BI41" i="2"/>
  <c r="BE41" i="2"/>
  <c r="BC41" i="2"/>
  <c r="BD41" i="2" s="1"/>
  <c r="AD41" i="2"/>
  <c r="Y41" i="2"/>
  <c r="AK41" i="2" s="1"/>
  <c r="AL41" i="2" s="1"/>
  <c r="BI40" i="2"/>
  <c r="BE40" i="2"/>
  <c r="BC40" i="2"/>
  <c r="BD40" i="2" s="1"/>
  <c r="AD40" i="2"/>
  <c r="Y40" i="2"/>
  <c r="AK40" i="2" s="1"/>
  <c r="AL40" i="2" s="1"/>
  <c r="BI39" i="2"/>
  <c r="BE39" i="2"/>
  <c r="BC39" i="2"/>
  <c r="BD39" i="2" s="1"/>
  <c r="AD39" i="2"/>
  <c r="Y39" i="2"/>
  <c r="AK39" i="2" s="1"/>
  <c r="AL39" i="2" s="1"/>
  <c r="BI38" i="2"/>
  <c r="BE38" i="2"/>
  <c r="BC38" i="2"/>
  <c r="BD38" i="2" s="1"/>
  <c r="AD38" i="2"/>
  <c r="Y38" i="2"/>
  <c r="AK38" i="2" s="1"/>
  <c r="AL38" i="2" s="1"/>
  <c r="BI37" i="2"/>
  <c r="BE37" i="2"/>
  <c r="BC37" i="2"/>
  <c r="BD37" i="2" s="1"/>
  <c r="AD37" i="2"/>
  <c r="Y37" i="2"/>
  <c r="AK37" i="2" s="1"/>
  <c r="AL37" i="2" s="1"/>
  <c r="BI36" i="2"/>
  <c r="BE36" i="2"/>
  <c r="BC36" i="2"/>
  <c r="BD36" i="2" s="1"/>
  <c r="AD36" i="2"/>
  <c r="Y36" i="2"/>
  <c r="AK36" i="2" s="1"/>
  <c r="AL36" i="2" s="1"/>
  <c r="BI35" i="2"/>
  <c r="BE35" i="2"/>
  <c r="BC35" i="2"/>
  <c r="BD35" i="2" s="1"/>
  <c r="AD35" i="2"/>
  <c r="Y35" i="2"/>
  <c r="AK35" i="2" s="1"/>
  <c r="AL35" i="2" s="1"/>
  <c r="BI34" i="2"/>
  <c r="BE34" i="2"/>
  <c r="BC34" i="2"/>
  <c r="BD34" i="2" s="1"/>
  <c r="AD34" i="2"/>
  <c r="Y34" i="2"/>
  <c r="AK34" i="2" s="1"/>
  <c r="AL34" i="2" s="1"/>
  <c r="BI33" i="2"/>
  <c r="BE33" i="2"/>
  <c r="BC33" i="2"/>
  <c r="BD33" i="2" s="1"/>
  <c r="AD33" i="2"/>
  <c r="Y33" i="2"/>
  <c r="AK33" i="2" s="1"/>
  <c r="AL33" i="2" s="1"/>
  <c r="BI32" i="2"/>
  <c r="BE32" i="2"/>
  <c r="BC32" i="2"/>
  <c r="BD32" i="2" s="1"/>
  <c r="AD32" i="2"/>
  <c r="Y32" i="2"/>
  <c r="AK32" i="2" s="1"/>
  <c r="AL32" i="2" s="1"/>
  <c r="BI31" i="2"/>
  <c r="BE31" i="2"/>
  <c r="BC31" i="2"/>
  <c r="BD31" i="2" s="1"/>
  <c r="AD31" i="2"/>
  <c r="Y31" i="2"/>
  <c r="AK31" i="2" s="1"/>
  <c r="AL31" i="2" s="1"/>
  <c r="AF99" i="1"/>
  <c r="AA99" i="1"/>
  <c r="AM99" i="1" s="1"/>
  <c r="AN99" i="1" s="1"/>
  <c r="P99" i="1"/>
  <c r="AF98" i="1"/>
  <c r="AA98" i="1"/>
  <c r="AM98" i="1" s="1"/>
  <c r="AN98" i="1" s="1"/>
  <c r="P98" i="1"/>
  <c r="AF97" i="1"/>
  <c r="AA97" i="1"/>
  <c r="AM97" i="1" s="1"/>
  <c r="AN97" i="1" s="1"/>
  <c r="P97" i="1"/>
  <c r="AF96" i="1"/>
  <c r="AA96" i="1"/>
  <c r="AM96" i="1" s="1"/>
  <c r="AN96" i="1" s="1"/>
  <c r="P96" i="1"/>
  <c r="AF95" i="1"/>
  <c r="AA95" i="1"/>
  <c r="AM95" i="1" s="1"/>
  <c r="AN95" i="1" s="1"/>
  <c r="P95" i="1"/>
  <c r="AF94" i="1"/>
  <c r="AA94" i="1"/>
  <c r="AM94" i="1" s="1"/>
  <c r="AN94" i="1" s="1"/>
  <c r="P94" i="1"/>
  <c r="AF93" i="1"/>
  <c r="AA93" i="1"/>
  <c r="AM93" i="1" s="1"/>
  <c r="AN93" i="1" s="1"/>
  <c r="P93" i="1"/>
  <c r="AF92" i="1"/>
  <c r="AA92" i="1"/>
  <c r="AM92" i="1" s="1"/>
  <c r="AN92" i="1" s="1"/>
  <c r="P92" i="1"/>
  <c r="AF91" i="1"/>
  <c r="AA91" i="1"/>
  <c r="AM91" i="1" s="1"/>
  <c r="AN91" i="1" s="1"/>
  <c r="P91" i="1"/>
  <c r="AF90" i="1"/>
  <c r="AA90" i="1"/>
  <c r="AM90" i="1" s="1"/>
  <c r="AN90" i="1" s="1"/>
  <c r="P90" i="1"/>
  <c r="AF89" i="1"/>
  <c r="AA89" i="1"/>
  <c r="AM89" i="1" s="1"/>
  <c r="AN89" i="1" s="1"/>
  <c r="P89" i="1"/>
  <c r="AF88" i="1"/>
  <c r="AA88" i="1"/>
  <c r="AM88" i="1" s="1"/>
  <c r="AN88" i="1" s="1"/>
  <c r="P88" i="1"/>
  <c r="AF87" i="1"/>
  <c r="AA87" i="1"/>
  <c r="AM87" i="1" s="1"/>
  <c r="AN87" i="1" s="1"/>
  <c r="P87" i="1"/>
  <c r="AF86" i="1"/>
  <c r="AA86" i="1"/>
  <c r="AM86" i="1" s="1"/>
  <c r="AN86" i="1" s="1"/>
  <c r="P86" i="1"/>
  <c r="AF85" i="1"/>
  <c r="AA85" i="1"/>
  <c r="AM85" i="1" s="1"/>
  <c r="AN85" i="1" s="1"/>
  <c r="P85" i="1"/>
  <c r="AF84" i="1"/>
  <c r="AA84" i="1"/>
  <c r="AM84" i="1" s="1"/>
  <c r="AN84" i="1" s="1"/>
  <c r="P84" i="1"/>
  <c r="AF83" i="1"/>
  <c r="AA83" i="1"/>
  <c r="AM83" i="1" s="1"/>
  <c r="AN83" i="1" s="1"/>
  <c r="P83" i="1"/>
  <c r="AF82" i="1"/>
  <c r="AA82" i="1"/>
  <c r="AM82" i="1" s="1"/>
  <c r="AN82" i="1" s="1"/>
  <c r="P82" i="1"/>
  <c r="AF81" i="1"/>
  <c r="AA81" i="1"/>
  <c r="AM81" i="1" s="1"/>
  <c r="AN81" i="1" s="1"/>
  <c r="P81" i="1"/>
  <c r="AF80" i="1"/>
  <c r="AA80" i="1"/>
  <c r="AM80" i="1" s="1"/>
  <c r="AN80" i="1" s="1"/>
  <c r="P80" i="1"/>
  <c r="AF79" i="1"/>
  <c r="AA79" i="1"/>
  <c r="AM79" i="1" s="1"/>
  <c r="AN79" i="1" s="1"/>
  <c r="P79" i="1"/>
  <c r="AF78" i="1"/>
  <c r="AA78" i="1"/>
  <c r="AM78" i="1" s="1"/>
  <c r="AN78" i="1" s="1"/>
  <c r="P78" i="1"/>
  <c r="AF77" i="1"/>
  <c r="AA77" i="1"/>
  <c r="AM77" i="1" s="1"/>
  <c r="AN77" i="1" s="1"/>
  <c r="P77" i="1"/>
  <c r="AF76" i="1"/>
  <c r="AA76" i="1"/>
  <c r="AM76" i="1" s="1"/>
  <c r="AN76" i="1" s="1"/>
  <c r="P76" i="1"/>
  <c r="AF75" i="1"/>
  <c r="AA75" i="1"/>
  <c r="AM75" i="1" s="1"/>
  <c r="AN75" i="1" s="1"/>
  <c r="Q75" i="1"/>
  <c r="P75" i="1"/>
  <c r="AF74" i="1"/>
  <c r="AA74" i="1"/>
  <c r="AM74" i="1" s="1"/>
  <c r="AN74" i="1" s="1"/>
  <c r="P74" i="1"/>
  <c r="AF73" i="1"/>
  <c r="AA73" i="1"/>
  <c r="AM73" i="1" s="1"/>
  <c r="AN73" i="1" s="1"/>
  <c r="P73" i="1"/>
  <c r="AF72" i="1"/>
  <c r="AA72" i="1"/>
  <c r="AM72" i="1" s="1"/>
  <c r="AN72" i="1" s="1"/>
  <c r="P72" i="1"/>
  <c r="AF71" i="1"/>
  <c r="AA71" i="1"/>
  <c r="AM71" i="1" s="1"/>
  <c r="AN71" i="1" s="1"/>
  <c r="P71" i="1"/>
  <c r="AF70" i="1"/>
  <c r="AA70" i="1"/>
  <c r="AM70" i="1" s="1"/>
  <c r="AN70" i="1" s="1"/>
  <c r="P70" i="1"/>
  <c r="AF69" i="1"/>
  <c r="AA69" i="1"/>
  <c r="AM69" i="1" s="1"/>
  <c r="AN69" i="1" s="1"/>
  <c r="Q69" i="1"/>
  <c r="P69" i="1"/>
  <c r="AF68" i="1"/>
  <c r="AA68" i="1"/>
  <c r="AM68" i="1" s="1"/>
  <c r="AN68" i="1" s="1"/>
  <c r="P68" i="1"/>
  <c r="AF67" i="1"/>
  <c r="AA67" i="1"/>
  <c r="AM67" i="1" s="1"/>
  <c r="AN67" i="1" s="1"/>
  <c r="P67" i="1"/>
  <c r="AF66" i="1"/>
  <c r="AA66" i="1"/>
  <c r="AM66" i="1" s="1"/>
  <c r="AN66" i="1" s="1"/>
  <c r="P66" i="1"/>
  <c r="AF65" i="1"/>
  <c r="AA65" i="1"/>
  <c r="AM65" i="1" s="1"/>
  <c r="AN65" i="1" s="1"/>
  <c r="P65" i="1"/>
  <c r="Q65" i="1" s="1"/>
  <c r="AF64" i="1"/>
  <c r="AA64" i="1"/>
  <c r="AM64" i="1" s="1"/>
  <c r="AN64" i="1" s="1"/>
  <c r="P64" i="1"/>
  <c r="AF63" i="1"/>
  <c r="AA63" i="1"/>
  <c r="AM63" i="1" s="1"/>
  <c r="AN63" i="1" s="1"/>
  <c r="P63" i="1"/>
  <c r="AF62" i="1"/>
  <c r="AA62" i="1"/>
  <c r="AM62" i="1" s="1"/>
  <c r="AN62" i="1" s="1"/>
  <c r="P62" i="1"/>
  <c r="AF61" i="1"/>
  <c r="AA61" i="1"/>
  <c r="AM61" i="1" s="1"/>
  <c r="AN61" i="1" s="1"/>
  <c r="P61" i="1"/>
  <c r="AF60" i="1"/>
  <c r="AA60" i="1"/>
  <c r="AM60" i="1" s="1"/>
  <c r="AN60" i="1" s="1"/>
  <c r="P60" i="1"/>
  <c r="AF59" i="1"/>
  <c r="AA59" i="1"/>
  <c r="AM59" i="1" s="1"/>
  <c r="AN59" i="1" s="1"/>
  <c r="P59" i="1"/>
  <c r="AF58" i="1"/>
  <c r="AA58" i="1"/>
  <c r="AM58" i="1" s="1"/>
  <c r="AN58" i="1" s="1"/>
  <c r="P58" i="1"/>
  <c r="AF57" i="1"/>
  <c r="AA57" i="1"/>
  <c r="AM57" i="1" s="1"/>
  <c r="AN57" i="1" s="1"/>
  <c r="P57" i="1"/>
  <c r="AF56" i="1"/>
  <c r="AA56" i="1"/>
  <c r="AM56" i="1" s="1"/>
  <c r="AN56" i="1" s="1"/>
  <c r="P56" i="1"/>
  <c r="AF55" i="1"/>
  <c r="AA55" i="1"/>
  <c r="AM55" i="1" s="1"/>
  <c r="AN55" i="1" s="1"/>
  <c r="P55" i="1"/>
  <c r="AF54" i="1"/>
  <c r="AA54" i="1"/>
  <c r="AM54" i="1" s="1"/>
  <c r="AN54" i="1" s="1"/>
  <c r="P54" i="1"/>
  <c r="AF53" i="1"/>
  <c r="AA53" i="1"/>
  <c r="AM53" i="1" s="1"/>
  <c r="AN53" i="1" s="1"/>
  <c r="AF52" i="1"/>
  <c r="AA52" i="1"/>
  <c r="AM52" i="1" s="1"/>
  <c r="AN52" i="1" s="1"/>
  <c r="Q52" i="1"/>
  <c r="P52" i="1"/>
  <c r="AF51" i="1"/>
  <c r="AA51" i="1"/>
  <c r="AM51" i="1" s="1"/>
  <c r="AN51" i="1" s="1"/>
  <c r="P51" i="1"/>
  <c r="AF50" i="1"/>
  <c r="AA50" i="1"/>
  <c r="AM50" i="1" s="1"/>
  <c r="AN50" i="1" s="1"/>
  <c r="P50" i="1"/>
  <c r="AF49" i="1"/>
  <c r="AA49" i="1"/>
  <c r="AM49" i="1" s="1"/>
  <c r="AN49" i="1" s="1"/>
  <c r="P49" i="1"/>
  <c r="AF48" i="1"/>
  <c r="AA48" i="1"/>
  <c r="AM48" i="1" s="1"/>
  <c r="AN48" i="1" s="1"/>
  <c r="P48" i="1"/>
  <c r="AF47" i="1"/>
  <c r="AA47" i="1"/>
  <c r="AM47" i="1" s="1"/>
  <c r="AN47" i="1" s="1"/>
  <c r="P47" i="1"/>
  <c r="AF46" i="1"/>
  <c r="AA46" i="1"/>
  <c r="AM46" i="1" s="1"/>
  <c r="AN46" i="1" s="1"/>
  <c r="P46" i="1"/>
  <c r="AF45" i="1"/>
  <c r="AA45" i="1"/>
  <c r="AM45" i="1" s="1"/>
  <c r="AN45" i="1" s="1"/>
  <c r="P45" i="1"/>
  <c r="AF44" i="1"/>
  <c r="AA44" i="1"/>
  <c r="AM44" i="1" s="1"/>
  <c r="AN44" i="1" s="1"/>
  <c r="P44" i="1"/>
  <c r="AF43" i="1"/>
  <c r="AA43" i="1"/>
  <c r="AM43" i="1" s="1"/>
  <c r="AN43" i="1" s="1"/>
  <c r="P43" i="1"/>
  <c r="AF42" i="1"/>
  <c r="AA42" i="1"/>
  <c r="AM42" i="1" s="1"/>
  <c r="AN42" i="1" s="1"/>
  <c r="P42" i="1"/>
  <c r="AF41" i="1"/>
  <c r="AA41" i="1"/>
  <c r="AM41" i="1" s="1"/>
  <c r="AN41" i="1" s="1"/>
  <c r="P41" i="1"/>
  <c r="AF40" i="1"/>
  <c r="AA40" i="1"/>
  <c r="AM40" i="1" s="1"/>
  <c r="AN40" i="1" s="1"/>
  <c r="P40" i="1"/>
  <c r="Q40" i="1" s="1"/>
  <c r="AF39" i="1"/>
  <c r="AA39" i="1"/>
  <c r="AM39" i="1" s="1"/>
  <c r="AN39" i="1" s="1"/>
  <c r="P39" i="1"/>
  <c r="Q39" i="1" s="1"/>
  <c r="AF38" i="1"/>
  <c r="AA38" i="1"/>
  <c r="AM38" i="1" s="1"/>
  <c r="AN38" i="1" s="1"/>
  <c r="P38" i="1"/>
  <c r="Q38" i="1" s="1"/>
  <c r="AF37" i="1"/>
  <c r="AA37" i="1"/>
  <c r="AM37" i="1" s="1"/>
  <c r="AN37" i="1" s="1"/>
  <c r="P37" i="1"/>
  <c r="Q37" i="1" s="1"/>
  <c r="AF36" i="1"/>
  <c r="AA36" i="1"/>
  <c r="AM36" i="1" s="1"/>
  <c r="AN36" i="1" s="1"/>
  <c r="O36" i="1"/>
  <c r="P36" i="1" s="1"/>
  <c r="Q36" i="1" s="1"/>
  <c r="AF35" i="1"/>
  <c r="AA35" i="1"/>
  <c r="AM35" i="1" s="1"/>
  <c r="AN35" i="1" s="1"/>
  <c r="O35" i="1"/>
  <c r="AF34" i="1"/>
  <c r="AA34" i="1"/>
  <c r="AM34" i="1" s="1"/>
  <c r="AN34" i="1" s="1"/>
  <c r="P34" i="1"/>
  <c r="AF33" i="1"/>
  <c r="AA33" i="1"/>
  <c r="AM33" i="1" s="1"/>
  <c r="AN33" i="1" s="1"/>
  <c r="P33" i="1"/>
  <c r="AF32" i="1"/>
  <c r="AA32" i="1"/>
  <c r="AM32" i="1" s="1"/>
  <c r="AN32" i="1" s="1"/>
  <c r="P32" i="1"/>
  <c r="AF31" i="1"/>
  <c r="AA31" i="1"/>
  <c r="AM31" i="1" s="1"/>
  <c r="AN31" i="1" s="1"/>
  <c r="P31" i="1"/>
  <c r="AF30" i="1"/>
  <c r="AA30" i="1"/>
  <c r="AM30" i="1" s="1"/>
  <c r="AN30" i="1" s="1"/>
  <c r="P30" i="1"/>
  <c r="AF29" i="1"/>
  <c r="AA29" i="1"/>
  <c r="AM29" i="1" s="1"/>
  <c r="AN29" i="1" s="1"/>
  <c r="P29" i="1"/>
  <c r="AF28" i="1"/>
  <c r="AA28" i="1"/>
  <c r="AM28" i="1" s="1"/>
  <c r="AN28" i="1" s="1"/>
  <c r="O28" i="1"/>
  <c r="P28" i="1" s="1"/>
  <c r="Q28" i="1" s="1"/>
  <c r="AF27" i="1"/>
  <c r="AA27" i="1"/>
  <c r="AM27" i="1" s="1"/>
  <c r="AN27" i="1" s="1"/>
  <c r="O27" i="1"/>
  <c r="AF26" i="1"/>
  <c r="AA26" i="1"/>
  <c r="AM26" i="1" s="1"/>
  <c r="AN26" i="1" s="1"/>
  <c r="P26" i="1"/>
  <c r="AF25" i="1"/>
  <c r="AA25" i="1"/>
  <c r="AM25" i="1" s="1"/>
  <c r="AN25" i="1" s="1"/>
  <c r="P25" i="1"/>
  <c r="AF24" i="1"/>
  <c r="AA24" i="1"/>
  <c r="AM24" i="1" s="1"/>
  <c r="AN24" i="1" s="1"/>
  <c r="P24" i="1"/>
  <c r="AF23" i="1"/>
  <c r="AA23" i="1"/>
  <c r="AM23" i="1" s="1"/>
  <c r="AN23" i="1" s="1"/>
  <c r="Q23" i="1"/>
  <c r="P23" i="1"/>
  <c r="AF22" i="1"/>
  <c r="AA22" i="1"/>
  <c r="AM22" i="1" s="1"/>
  <c r="AN22" i="1" s="1"/>
  <c r="Q22" i="1"/>
  <c r="P22" i="1"/>
  <c r="AF21" i="1"/>
  <c r="AA21" i="1"/>
  <c r="AM21" i="1" s="1"/>
  <c r="AN21" i="1" s="1"/>
  <c r="P21" i="1"/>
  <c r="AF20" i="1"/>
  <c r="AA20" i="1"/>
  <c r="AM20" i="1" s="1"/>
  <c r="AN20" i="1" s="1"/>
  <c r="P20" i="1"/>
  <c r="AF19" i="1"/>
  <c r="AA19" i="1"/>
  <c r="AM19" i="1" s="1"/>
  <c r="AN19" i="1" s="1"/>
  <c r="P19" i="1"/>
  <c r="AF18" i="1"/>
  <c r="AA18" i="1"/>
  <c r="AM18" i="1" s="1"/>
  <c r="AN18" i="1" s="1"/>
  <c r="P18" i="1"/>
  <c r="AF17" i="1"/>
  <c r="AA17" i="1"/>
  <c r="AM17" i="1" s="1"/>
  <c r="AN17" i="1" s="1"/>
  <c r="Q17" i="1"/>
  <c r="P17" i="1"/>
  <c r="AF16" i="1"/>
  <c r="AA16" i="1"/>
  <c r="AM16" i="1" s="1"/>
  <c r="AN16" i="1" s="1"/>
  <c r="P16" i="1"/>
  <c r="AF15" i="1"/>
  <c r="AA15" i="1"/>
  <c r="AM15" i="1" s="1"/>
  <c r="AN15" i="1" s="1"/>
  <c r="Q15" i="1"/>
  <c r="P15" i="1"/>
  <c r="AF14" i="1"/>
  <c r="AA14" i="1"/>
  <c r="AM14" i="1" s="1"/>
  <c r="AN14" i="1" s="1"/>
  <c r="P14" i="1"/>
  <c r="AF13" i="1"/>
  <c r="AA13" i="1"/>
  <c r="AM13" i="1" s="1"/>
  <c r="AN13" i="1" s="1"/>
  <c r="P13" i="1"/>
  <c r="AF12" i="1"/>
  <c r="AA12" i="1"/>
  <c r="AM12" i="1" s="1"/>
  <c r="AN12" i="1" s="1"/>
  <c r="P12" i="1"/>
  <c r="P35" i="1" l="1"/>
  <c r="P27" i="1"/>
  <c r="Q61" i="3"/>
  <c r="Q69" i="3"/>
  <c r="Q70" i="3"/>
  <c r="Q71" i="3"/>
  <c r="Q72" i="3"/>
  <c r="Q73" i="3"/>
  <c r="Q30" i="3"/>
  <c r="Q36" i="3"/>
  <c r="Q45" i="2"/>
  <c r="Q42" i="2"/>
  <c r="Q44" i="2"/>
  <c r="Q56" i="2"/>
  <c r="Q57" i="2"/>
  <c r="Q58" i="2"/>
  <c r="Q59" i="2"/>
  <c r="Q43" i="2"/>
  <c r="Q46" i="2"/>
  <c r="Q47" i="2"/>
  <c r="Q48" i="2"/>
  <c r="Q49" i="2"/>
  <c r="Q50" i="2"/>
  <c r="Q27" i="1"/>
  <c r="Q62" i="1"/>
  <c r="Q68" i="1"/>
  <c r="Q14" i="1"/>
  <c r="Q12" i="1"/>
  <c r="Q20" i="1"/>
  <c r="Q31" i="1"/>
  <c r="Q44" i="1"/>
  <c r="Q50" i="1"/>
  <c r="Q57" i="1"/>
  <c r="Q63" i="1"/>
  <c r="Q70" i="1"/>
  <c r="Q77" i="1"/>
  <c r="Q83" i="1"/>
  <c r="Q89" i="1"/>
  <c r="Q95" i="1"/>
  <c r="Q76" i="1"/>
  <c r="Q82" i="1"/>
  <c r="Q88" i="1"/>
  <c r="Q94" i="1"/>
  <c r="Q19" i="1"/>
  <c r="Q30" i="1"/>
  <c r="Q49" i="1"/>
  <c r="Q26" i="1"/>
  <c r="Q35" i="1"/>
  <c r="Q42" i="1"/>
  <c r="Q48" i="1"/>
  <c r="Q55" i="1"/>
  <c r="Q61" i="1"/>
  <c r="Q67" i="1"/>
  <c r="Q74" i="1"/>
  <c r="Q81" i="1"/>
  <c r="Q87" i="1"/>
  <c r="Q93" i="1"/>
  <c r="Q99" i="1"/>
  <c r="Q43" i="1"/>
  <c r="Q56" i="1"/>
  <c r="Q25" i="1"/>
  <c r="Q34" i="1"/>
  <c r="Q41" i="1"/>
  <c r="Q47" i="1"/>
  <c r="Q54" i="1"/>
  <c r="Q60" i="1"/>
  <c r="Q66" i="1"/>
  <c r="Q73" i="1"/>
  <c r="Q80" i="1"/>
  <c r="Q86" i="1"/>
  <c r="Q92" i="1"/>
  <c r="Q98" i="1"/>
  <c r="Q59" i="1"/>
  <c r="Q72" i="1"/>
  <c r="Q79" i="1"/>
  <c r="Q85" i="1"/>
  <c r="Q97" i="1"/>
  <c r="Q24" i="1"/>
  <c r="Q33" i="1"/>
  <c r="Q46" i="1"/>
  <c r="Q13" i="1"/>
  <c r="Q21" i="1"/>
  <c r="Q32" i="1"/>
  <c r="Q45" i="1"/>
  <c r="Q51" i="1"/>
  <c r="Q58" i="1"/>
  <c r="Q64" i="1"/>
  <c r="Q71" i="1"/>
  <c r="Q78" i="1"/>
  <c r="Q84" i="1"/>
  <c r="Q90" i="1"/>
  <c r="Q96" i="1"/>
  <c r="R17" i="1"/>
  <c r="R22" i="1"/>
  <c r="R23" i="1"/>
  <c r="R69" i="1"/>
  <c r="R15" i="1"/>
  <c r="R52" i="1"/>
  <c r="R75" i="1"/>
  <c r="Q242" i="1" l="1"/>
  <c r="P237" i="1" l="1"/>
  <c r="O237" i="1"/>
  <c r="AL29" i="3" l="1"/>
  <c r="AK29" i="3" s="1"/>
  <c r="Y29" i="3" s="1"/>
  <c r="X29" i="3" s="1"/>
  <c r="I29" i="3"/>
  <c r="J29" i="3" s="1"/>
  <c r="AL30" i="2"/>
  <c r="AK30" i="2" s="1"/>
  <c r="Y30" i="2" s="1"/>
  <c r="X30" i="2" s="1"/>
  <c r="I30" i="2"/>
  <c r="J30" i="2" s="1"/>
  <c r="AN236" i="1"/>
  <c r="AM236" i="1" s="1"/>
  <c r="AA236" i="1" s="1"/>
  <c r="Z236" i="1" s="1"/>
  <c r="P236" i="1"/>
  <c r="Q236" i="1" s="1"/>
  <c r="AN235" i="1"/>
  <c r="AA235" i="1"/>
  <c r="Z235" i="1" s="1"/>
  <c r="P235" i="1"/>
  <c r="Q235" i="1" s="1"/>
  <c r="AN234" i="1"/>
  <c r="AM234" i="1" s="1"/>
  <c r="AA234" i="1" s="1"/>
  <c r="Z234" i="1" s="1"/>
  <c r="P234" i="1"/>
  <c r="Q234" i="1" s="1"/>
  <c r="P233" i="1" l="1"/>
  <c r="Q233" i="1" s="1"/>
  <c r="P227" i="1" l="1"/>
  <c r="P393" i="1" l="1"/>
  <c r="P225" i="1"/>
  <c r="AL28" i="3" l="1"/>
  <c r="AK28" i="3" s="1"/>
  <c r="Y28" i="3" s="1"/>
  <c r="X28" i="3" s="1"/>
  <c r="P28" i="3"/>
  <c r="G28" i="3"/>
  <c r="AL27" i="3"/>
  <c r="AK27" i="3" s="1"/>
  <c r="Y27" i="3" s="1"/>
  <c r="X27" i="3" s="1"/>
  <c r="P27" i="3"/>
  <c r="G27" i="3"/>
  <c r="AL26" i="3"/>
  <c r="AK26" i="3" s="1"/>
  <c r="Y26" i="3" s="1"/>
  <c r="X26" i="3" s="1"/>
  <c r="P26" i="3"/>
  <c r="G26" i="3"/>
  <c r="AL25" i="3"/>
  <c r="AK25" i="3" s="1"/>
  <c r="Y25" i="3" s="1"/>
  <c r="X25" i="3" s="1"/>
  <c r="P25" i="3"/>
  <c r="G25" i="3"/>
  <c r="AL24" i="3"/>
  <c r="AK24" i="3" s="1"/>
  <c r="Y24" i="3" s="1"/>
  <c r="X24" i="3" s="1"/>
  <c r="P24" i="3"/>
  <c r="G24" i="3"/>
  <c r="AL23" i="3"/>
  <c r="AK23" i="3" s="1"/>
  <c r="Y23" i="3" s="1"/>
  <c r="X23" i="3" s="1"/>
  <c r="P23" i="3"/>
  <c r="G23" i="3"/>
  <c r="AL21" i="3"/>
  <c r="AK21" i="3" s="1"/>
  <c r="Y21" i="3" s="1"/>
  <c r="X21" i="3" s="1"/>
  <c r="O21" i="3"/>
  <c r="P21" i="3" s="1"/>
  <c r="G21" i="3"/>
  <c r="AL19" i="3"/>
  <c r="AK19" i="3" s="1"/>
  <c r="Y19" i="3" s="1"/>
  <c r="X19" i="3" s="1"/>
  <c r="O19" i="3"/>
  <c r="P19" i="3" s="1"/>
  <c r="G19" i="3"/>
  <c r="AL17" i="3"/>
  <c r="AK17" i="3" s="1"/>
  <c r="Y17" i="3" s="1"/>
  <c r="X17" i="3" s="1"/>
  <c r="O17" i="3"/>
  <c r="P17" i="3" s="1"/>
  <c r="G17" i="3"/>
  <c r="AL15" i="3"/>
  <c r="AK15" i="3" s="1"/>
  <c r="Y15" i="3" s="1"/>
  <c r="X15" i="3" s="1"/>
  <c r="O15" i="3"/>
  <c r="P15" i="3" s="1"/>
  <c r="G15" i="3"/>
  <c r="AL14" i="3"/>
  <c r="AK14" i="3" s="1"/>
  <c r="Y14" i="3" s="1"/>
  <c r="X14" i="3" s="1"/>
  <c r="P14" i="3"/>
  <c r="G14" i="3"/>
  <c r="AD13" i="3"/>
  <c r="Y13" i="3"/>
  <c r="AK13" i="3" s="1"/>
  <c r="AL13" i="3" s="1"/>
  <c r="AM13" i="3" s="1"/>
  <c r="P13" i="3"/>
  <c r="AD12" i="3"/>
  <c r="Y12" i="3"/>
  <c r="AK12" i="3" s="1"/>
  <c r="AL12" i="3" s="1"/>
  <c r="AM12" i="3" s="1"/>
  <c r="AD11" i="3"/>
  <c r="Y11" i="3"/>
  <c r="AK11" i="3" s="1"/>
  <c r="AL11" i="3" s="1"/>
  <c r="AM11" i="3" s="1"/>
  <c r="P11" i="3"/>
  <c r="AD10" i="3"/>
  <c r="Y10" i="3"/>
  <c r="AK10" i="3" s="1"/>
  <c r="AL10" i="3" s="1"/>
  <c r="AM10" i="3" s="1"/>
  <c r="P10" i="3"/>
  <c r="AD9" i="3"/>
  <c r="Y9" i="3"/>
  <c r="AK9" i="3" s="1"/>
  <c r="AL9" i="3" s="1"/>
  <c r="AM9" i="3" s="1"/>
  <c r="AD8" i="3"/>
  <c r="Y8" i="3"/>
  <c r="AK8" i="3" s="1"/>
  <c r="AL8" i="3" s="1"/>
  <c r="AM8" i="3" s="1"/>
  <c r="AD7" i="3"/>
  <c r="Y7" i="3"/>
  <c r="AK7" i="3" s="1"/>
  <c r="AL7" i="3" s="1"/>
  <c r="AM7" i="3" s="1"/>
  <c r="P7" i="3"/>
  <c r="AL29" i="2"/>
  <c r="AK29" i="2" s="1"/>
  <c r="Y29" i="2" s="1"/>
  <c r="X29" i="2" s="1"/>
  <c r="P29" i="2"/>
  <c r="G29" i="2"/>
  <c r="AL28" i="2"/>
  <c r="AK28" i="2" s="1"/>
  <c r="Y28" i="2" s="1"/>
  <c r="X28" i="2" s="1"/>
  <c r="P28" i="2"/>
  <c r="G28" i="2"/>
  <c r="AL27" i="2"/>
  <c r="AK27" i="2" s="1"/>
  <c r="Y27" i="2" s="1"/>
  <c r="X27" i="2" s="1"/>
  <c r="Q27" i="2"/>
  <c r="P27" i="2"/>
  <c r="G27" i="2"/>
  <c r="AL26" i="2"/>
  <c r="AK26" i="2" s="1"/>
  <c r="Y26" i="2" s="1"/>
  <c r="X26" i="2" s="1"/>
  <c r="P26" i="2"/>
  <c r="G26" i="2"/>
  <c r="AL25" i="2"/>
  <c r="AK25" i="2" s="1"/>
  <c r="Y25" i="2" s="1"/>
  <c r="X25" i="2" s="1"/>
  <c r="P25" i="2"/>
  <c r="G25" i="2"/>
  <c r="AL23" i="2"/>
  <c r="AK23" i="2" s="1"/>
  <c r="Y23" i="2" s="1"/>
  <c r="X23" i="2" s="1"/>
  <c r="O23" i="2"/>
  <c r="P23" i="2" s="1"/>
  <c r="G23" i="2"/>
  <c r="AL19" i="2"/>
  <c r="AK19" i="2" s="1"/>
  <c r="Y19" i="2" s="1"/>
  <c r="X19" i="2" s="1"/>
  <c r="P19" i="2"/>
  <c r="O19" i="2"/>
  <c r="G19" i="2"/>
  <c r="AL18" i="2"/>
  <c r="AK18" i="2" s="1"/>
  <c r="Y18" i="2" s="1"/>
  <c r="X18" i="2" s="1"/>
  <c r="Q18" i="2"/>
  <c r="P18" i="2"/>
  <c r="G18" i="2"/>
  <c r="AL17" i="2"/>
  <c r="AK17" i="2" s="1"/>
  <c r="Y17" i="2" s="1"/>
  <c r="X17" i="2" s="1"/>
  <c r="P17" i="2"/>
  <c r="G17" i="2"/>
  <c r="AL16" i="2"/>
  <c r="AK16" i="2" s="1"/>
  <c r="Y16" i="2" s="1"/>
  <c r="X16" i="2" s="1"/>
  <c r="P16" i="2"/>
  <c r="G16" i="2"/>
  <c r="AL15" i="2"/>
  <c r="AK15" i="2" s="1"/>
  <c r="Y15" i="2" s="1"/>
  <c r="X15" i="2" s="1"/>
  <c r="P15" i="2"/>
  <c r="G15" i="2"/>
  <c r="AD14" i="2"/>
  <c r="Y14" i="2"/>
  <c r="AK14" i="2" s="1"/>
  <c r="AL14" i="2" s="1"/>
  <c r="AM14" i="2" s="1"/>
  <c r="P14" i="2"/>
  <c r="R14" i="2" s="1"/>
  <c r="AD13" i="2"/>
  <c r="Y13" i="2"/>
  <c r="AK13" i="2" s="1"/>
  <c r="P13" i="2"/>
  <c r="Q13" i="2" s="1"/>
  <c r="AM12" i="2"/>
  <c r="AD12" i="2"/>
  <c r="Y12" i="2"/>
  <c r="AK12" i="2" s="1"/>
  <c r="P12" i="2"/>
  <c r="AD11" i="2"/>
  <c r="Y11" i="2"/>
  <c r="AK11" i="2" s="1"/>
  <c r="AM11" i="2" s="1"/>
  <c r="AD10" i="2"/>
  <c r="Y10" i="2"/>
  <c r="AK10" i="2" s="1"/>
  <c r="AM10" i="2" s="1"/>
  <c r="P10" i="2"/>
  <c r="R10" i="2" s="1"/>
  <c r="AD9" i="2"/>
  <c r="Y9" i="2"/>
  <c r="AK9" i="2" s="1"/>
  <c r="AD8" i="2"/>
  <c r="Y8" i="2"/>
  <c r="AK8" i="2" s="1"/>
  <c r="P8" i="2"/>
  <c r="AN224" i="1"/>
  <c r="AM224" i="1" s="1"/>
  <c r="AA224" i="1" s="1"/>
  <c r="Z224" i="1" s="1"/>
  <c r="P224" i="1"/>
  <c r="G224" i="1"/>
  <c r="AN164" i="1"/>
  <c r="AM164" i="1" s="1"/>
  <c r="AA164" i="1" s="1"/>
  <c r="Z164" i="1" s="1"/>
  <c r="O164" i="1"/>
  <c r="P164" i="1" s="1"/>
  <c r="AN160" i="1"/>
  <c r="AM160" i="1" s="1"/>
  <c r="AA160" i="1" s="1"/>
  <c r="Z160" i="1" s="1"/>
  <c r="O160" i="1"/>
  <c r="P160" i="1" s="1"/>
  <c r="G160" i="1"/>
  <c r="AN159" i="1"/>
  <c r="AM159" i="1" s="1"/>
  <c r="AA159" i="1" s="1"/>
  <c r="Z159" i="1" s="1"/>
  <c r="P159" i="1"/>
  <c r="G159" i="1"/>
  <c r="AN158" i="1"/>
  <c r="AM158" i="1" s="1"/>
  <c r="AA158" i="1" s="1"/>
  <c r="Z158" i="1" s="1"/>
  <c r="P158" i="1"/>
  <c r="G158" i="1"/>
  <c r="AF157" i="1"/>
  <c r="AA157" i="1"/>
  <c r="AM157" i="1" s="1"/>
  <c r="AN157" i="1" s="1"/>
  <c r="AO157" i="1" s="1"/>
  <c r="P157" i="1"/>
  <c r="AF146" i="1"/>
  <c r="AA146" i="1"/>
  <c r="AM146" i="1" s="1"/>
  <c r="AN146" i="1" s="1"/>
  <c r="AO146" i="1" s="1"/>
  <c r="P146" i="1"/>
  <c r="AF132" i="1"/>
  <c r="AA132" i="1"/>
  <c r="AM132" i="1" s="1"/>
  <c r="AN132" i="1" s="1"/>
  <c r="AO132" i="1" s="1"/>
  <c r="P132" i="1"/>
  <c r="AF127" i="1"/>
  <c r="AA127" i="1"/>
  <c r="AM127" i="1" s="1"/>
  <c r="AN127" i="1" s="1"/>
  <c r="AO127" i="1" s="1"/>
  <c r="P127" i="1"/>
  <c r="AF119" i="1"/>
  <c r="AA119" i="1"/>
  <c r="AM119" i="1" s="1"/>
  <c r="AN119" i="1" s="1"/>
  <c r="AO119" i="1" s="1"/>
  <c r="P119" i="1"/>
  <c r="AF114" i="1"/>
  <c r="AA114" i="1"/>
  <c r="AM114" i="1" s="1"/>
  <c r="AN114" i="1" s="1"/>
  <c r="AO114" i="1" s="1"/>
  <c r="P114" i="1"/>
  <c r="AF108" i="1"/>
  <c r="AA108" i="1"/>
  <c r="AM108" i="1" s="1"/>
  <c r="AN108" i="1" s="1"/>
  <c r="AO108" i="1" s="1"/>
  <c r="AF107" i="1"/>
  <c r="AA107" i="1"/>
  <c r="AM107" i="1" s="1"/>
  <c r="AN107" i="1" s="1"/>
  <c r="AO107" i="1" s="1"/>
  <c r="P107" i="1"/>
  <c r="AF106" i="1"/>
  <c r="AA106" i="1"/>
  <c r="AM106" i="1" s="1"/>
  <c r="AN106" i="1" s="1"/>
  <c r="AO106" i="1" s="1"/>
  <c r="P106" i="1"/>
  <c r="AF102" i="1"/>
  <c r="AA102" i="1"/>
  <c r="AM102" i="1" s="1"/>
  <c r="AN102" i="1" s="1"/>
  <c r="AO102" i="1" s="1"/>
  <c r="P102" i="1"/>
  <c r="AF101" i="1"/>
  <c r="AA101" i="1"/>
  <c r="AM101" i="1" s="1"/>
  <c r="AN101" i="1" s="1"/>
  <c r="AO101" i="1" s="1"/>
  <c r="P101" i="1"/>
  <c r="Q23" i="3" l="1"/>
  <c r="Q25" i="3"/>
  <c r="Q27" i="3"/>
  <c r="R27" i="3" s="1"/>
  <c r="R10" i="3"/>
  <c r="Q17" i="3"/>
  <c r="R17" i="3" s="1"/>
  <c r="Q21" i="3"/>
  <c r="Q15" i="3"/>
  <c r="Q7" i="3"/>
  <c r="R7" i="3" s="1"/>
  <c r="Q24" i="3"/>
  <c r="R24" i="3" s="1"/>
  <c r="Q26" i="3"/>
  <c r="Q28" i="3"/>
  <c r="Q23" i="2"/>
  <c r="Q26" i="2"/>
  <c r="Q15" i="2"/>
  <c r="R15" i="2" s="1"/>
  <c r="Q17" i="2"/>
  <c r="R17" i="2" s="1"/>
  <c r="Q28" i="2"/>
  <c r="Q8" i="2"/>
  <c r="R8" i="2" s="1"/>
  <c r="Q12" i="2"/>
  <c r="R12" i="2" s="1"/>
  <c r="Q19" i="2"/>
  <c r="Q25" i="2"/>
  <c r="Q29" i="2"/>
  <c r="R132" i="1"/>
  <c r="R157" i="1"/>
  <c r="Q164" i="1"/>
  <c r="Q159" i="1"/>
  <c r="R102" i="1"/>
  <c r="Q127" i="1"/>
  <c r="Q224" i="1"/>
  <c r="R101" i="1"/>
  <c r="R107" i="1"/>
  <c r="R114" i="1"/>
  <c r="R146" i="1"/>
  <c r="R158" i="1"/>
  <c r="Q160" i="1"/>
  <c r="R18" i="2"/>
  <c r="Q16" i="2"/>
  <c r="R16" i="2" s="1"/>
  <c r="R27" i="2"/>
  <c r="Q14" i="3"/>
  <c r="R14" i="3" s="1"/>
  <c r="AL8" i="2"/>
  <c r="AM8" i="2"/>
  <c r="AL9" i="2"/>
  <c r="AM9" i="2"/>
  <c r="AL10" i="2"/>
  <c r="AM13" i="2"/>
  <c r="AL13" i="2"/>
  <c r="Q19" i="3"/>
  <c r="R19" i="3" s="1"/>
  <c r="AL11" i="2"/>
  <c r="R13" i="2"/>
</calcChain>
</file>

<file path=xl/comments1.xml><?xml version="1.0" encoding="utf-8"?>
<comments xmlns="http://schemas.openxmlformats.org/spreadsheetml/2006/main">
  <authors>
    <author>Автор</author>
  </authors>
  <commentList>
    <comment ref="B234" authorId="0" shapeId="0">
      <text>
        <r>
          <rPr>
            <b/>
            <sz val="9"/>
            <color indexed="81"/>
            <rFont val="Tahoma"/>
            <family val="2"/>
            <charset val="204"/>
          </rPr>
          <t>2500052720</t>
        </r>
      </text>
    </comment>
    <comment ref="B235" authorId="0" shapeId="0">
      <text>
        <r>
          <rPr>
            <b/>
            <sz val="9"/>
            <color indexed="81"/>
            <rFont val="Tahoma"/>
            <family val="2"/>
            <charset val="204"/>
          </rPr>
          <t>2500052720</t>
        </r>
      </text>
    </comment>
    <comment ref="B236" authorId="0" shapeId="0">
      <text>
        <r>
          <rPr>
            <b/>
            <sz val="9"/>
            <color indexed="81"/>
            <rFont val="Tahoma"/>
            <family val="2"/>
            <charset val="204"/>
          </rPr>
          <t>2500052720</t>
        </r>
      </text>
    </comment>
  </commentList>
</comments>
</file>

<file path=xl/comments2.xml><?xml version="1.0" encoding="utf-8"?>
<comments xmlns="http://schemas.openxmlformats.org/spreadsheetml/2006/main">
  <authors>
    <author>Автор</author>
  </authors>
  <commentList>
    <comment ref="B30" authorId="0" shapeId="0">
      <text>
        <r>
          <rPr>
            <b/>
            <sz val="9"/>
            <color indexed="81"/>
            <rFont val="Tahoma"/>
            <family val="2"/>
            <charset val="204"/>
          </rPr>
          <t>2500052720</t>
        </r>
      </text>
    </comment>
  </commentList>
</comments>
</file>

<file path=xl/comments3.xml><?xml version="1.0" encoding="utf-8"?>
<comments xmlns="http://schemas.openxmlformats.org/spreadsheetml/2006/main">
  <authors>
    <author>Автор</author>
  </authors>
  <commentList>
    <comment ref="B29" authorId="0" shapeId="0">
      <text>
        <r>
          <rPr>
            <b/>
            <sz val="9"/>
            <color indexed="81"/>
            <rFont val="Tahoma"/>
            <family val="2"/>
            <charset val="204"/>
          </rPr>
          <t>2500052720</t>
        </r>
      </text>
    </comment>
  </commentList>
</comments>
</file>

<file path=xl/sharedStrings.xml><?xml version="1.0" encoding="utf-8"?>
<sst xmlns="http://schemas.openxmlformats.org/spreadsheetml/2006/main" count="10724" uniqueCount="1922">
  <si>
    <t>Код вида деятельности</t>
  </si>
  <si>
    <t>Номер закупки</t>
  </si>
  <si>
    <t>Подразделение/предприятие-потребитель продукции</t>
  </si>
  <si>
    <t>Вид закупаемой продукции</t>
  </si>
  <si>
    <t>Номер лота</t>
  </si>
  <si>
    <t>Наименование лота</t>
  </si>
  <si>
    <t>Код по ОКВЭД 2</t>
  </si>
  <si>
    <t>Код по ОКПД 2</t>
  </si>
  <si>
    <t>Наличие условий о субьектах малого и среднего предпринимательства в конкурсной/закупочной документации</t>
  </si>
  <si>
    <t>Категория закупки, которая не учитывается при расчёте совокупного годового стоимостного объёма договоров</t>
  </si>
  <si>
    <t>Признак закупки инновационной и высокотехнологичной продукции (Да/Нет)</t>
  </si>
  <si>
    <t>Источник финансирования</t>
  </si>
  <si>
    <t>Документ, на основании которого определена планируемая цена закупки</t>
  </si>
  <si>
    <t>Планируемая начальная (предельная) цена лота по извещению/уведомлению, тыс. руб. (без учета НДС)</t>
  </si>
  <si>
    <t>Планируемая начальная (предельная) цена лота по извещению/уведомлению, тыс. руб. (с учетом НДС)</t>
  </si>
  <si>
    <t>Объёмы оплаты долгосрочного договора по годам, тыс. рублей с НДС</t>
  </si>
  <si>
    <t>Планируемый способ закупки</t>
  </si>
  <si>
    <t>Организатор закупки</t>
  </si>
  <si>
    <t>Вид закупки (электронная/неэлектронная)</t>
  </si>
  <si>
    <t>Планируемая дата размещения извещения о начале закупочной процедуры/заключения договора у ЕП (ЗПП)
(чч.мм.гггг)</t>
  </si>
  <si>
    <t>Планируемая дата подведения итогов по закупочной процедуре/заключения договора у ЕП (ЗПП)
(чч.мм.гггг)</t>
  </si>
  <si>
    <t>Сведения о закупке у ЕП</t>
  </si>
  <si>
    <t>Условия договора</t>
  </si>
  <si>
    <t>Год под обеспечение потребности которого планируется данная закупка</t>
  </si>
  <si>
    <t>Дополнительная информация по закупке</t>
  </si>
  <si>
    <t>Данные из утвержденной инвестиционной программы</t>
  </si>
  <si>
    <t>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t>
  </si>
  <si>
    <t>Код целевой статьи расходов, код вида расходов</t>
  </si>
  <si>
    <t>Примечание</t>
  </si>
  <si>
    <t>Юридическое лицо</t>
  </si>
  <si>
    <t>Филиал/подразделение</t>
  </si>
  <si>
    <t>Основание для проведения закупки у ЕП (пункт ЕСЗ ПАО "Россети")</t>
  </si>
  <si>
    <t>Наименование контрагента</t>
  </si>
  <si>
    <t>ИНН</t>
  </si>
  <si>
    <t>КПП</t>
  </si>
  <si>
    <t>Предмет договора</t>
  </si>
  <si>
    <t>Минимально необходимые требования, предъявляемые к закупаемым товарам (работам, услугам)</t>
  </si>
  <si>
    <t>Единица измерения</t>
  </si>
  <si>
    <t>Сведения о количестве (объеме) - количество единиц измерения</t>
  </si>
  <si>
    <t>Регион поставки товаров (выполнения работ, оказания услуг)</t>
  </si>
  <si>
    <t>Плановая дата заключения договора (чч.мм.гггг)</t>
  </si>
  <si>
    <t>Планируемая дата начала поставки товаров, выполнения работ, услуг (чч.мм.гггг)</t>
  </si>
  <si>
    <t>Планируемая дата окончания поставки товаров, выполнения работ, услуг (чч.мм.гггг)</t>
  </si>
  <si>
    <t>статус ИПР</t>
  </si>
  <si>
    <t>наименование инвестиционного проекта (группы инвестиционных проектов)</t>
  </si>
  <si>
    <t>идентификатор инвестиционного проекта</t>
  </si>
  <si>
    <t>год начала  реализации инвестиционного проекта</t>
  </si>
  <si>
    <t>год окончания реализации инвестиционного проекта</t>
  </si>
  <si>
    <t>оценка полной стоимости инвестиционного проекта в прогнозных ценах соответствующих лет, млн. руб. (с НДС)</t>
  </si>
  <si>
    <t>остаток финансирования капитальных вложений в прогнозных ценах (на момент начала года плана закупки), млн. руб. (с НДС)</t>
  </si>
  <si>
    <t>технологическое присоединение (Да/Нет)</t>
  </si>
  <si>
    <t>Код по ОКЕИ</t>
  </si>
  <si>
    <t>наименование</t>
  </si>
  <si>
    <t>Код по ОКАТО</t>
  </si>
  <si>
    <t>2.1</t>
  </si>
  <si>
    <t>ПАО "Россети  Сибирь"</t>
  </si>
  <si>
    <t>Филиал Алтайэнерго</t>
  </si>
  <si>
    <t>СМР</t>
  </si>
  <si>
    <t>У0059/З</t>
  </si>
  <si>
    <t>СМР по реконструкции устройств РЗА (КСЗ, ДФЗ, АУВ) для ВЛ 110 кВ ВЛ ВА-112 (ВЛ ВА-167) и ОВ-110 кВ на ПС 110 кВ Арбузовская (инв. № Б000055244)
- ДФЗ ВЛ 110 кВ Власиха – Арбузовская II цепь)</t>
  </si>
  <si>
    <t>42.22</t>
  </si>
  <si>
    <t>Нет</t>
  </si>
  <si>
    <t>Капитальные вложения</t>
  </si>
  <si>
    <t xml:space="preserve">Сводный сметный расчет </t>
  </si>
  <si>
    <t>ОК</t>
  </si>
  <si>
    <t>ИА "Россети Сибирь" (АЭ)</t>
  </si>
  <si>
    <t>электронная</t>
  </si>
  <si>
    <t>В СООТВЕТСВИИ С ТЕХНИЧЕСКИМ ЗАДАНИЕМ</t>
  </si>
  <si>
    <t>усл.ед</t>
  </si>
  <si>
    <t>01000000000</t>
  </si>
  <si>
    <t>АЛТАЙСКИЙ КРАЙ</t>
  </si>
  <si>
    <t>Принято к рассмотрению в Минэнерго</t>
  </si>
  <si>
    <t xml:space="preserve"> Модернизация ПС 110/35/10 кВ Арбузовская (установка ДФЗ ВЛ 110 кВ Власиха – Арбузовская I цепь с отпайками;
- ДФЗ ВЛ 110 кВ Власиха – Арбузовская II цепь)</t>
  </si>
  <si>
    <t>F_110_АЭ</t>
  </si>
  <si>
    <t>нет</t>
  </si>
  <si>
    <t>Модернизация систем телемеханики на подстанциях 110-35кВ (ПС Орловская), Модернизация систем телемеханики на подстанциях 110-35кВ (ПС Верхчуманская), Модернизация каналов связи для  систем телемеханики на подстанциях 110-35кВ (ПС Орловская), Модернизация каналов связи для  систем телемеханики на подстанциях 110-35кВ (ПС Верхчуманская)</t>
  </si>
  <si>
    <t>43.99.90</t>
  </si>
  <si>
    <t>43.99.9</t>
  </si>
  <si>
    <t>Модернизация системы телемеханики ПС 110кВ Орловская (ССПИ 1 шт.)</t>
  </si>
  <si>
    <t>G_65д_АЭ</t>
  </si>
  <si>
    <t>Модернизация систем телемеханики на подстанциях 110-35кВ (ПС Верхчуманская)</t>
  </si>
  <si>
    <t>J_65л_АЭ</t>
  </si>
  <si>
    <t>Модернизация каналов связи для  систем телемеханики на подстанциях 110-35кВ (ПС Орловская)</t>
  </si>
  <si>
    <t>J_73и2_АЭ</t>
  </si>
  <si>
    <t>Модернизация каналов связи для  систем телемеханики на подстанциях 110-35кВ (ПС Верхчуманская)</t>
  </si>
  <si>
    <t>J_73и3_АЭ</t>
  </si>
  <si>
    <t>ПИР</t>
  </si>
  <si>
    <t>71.12</t>
  </si>
  <si>
    <t>71.12.1</t>
  </si>
  <si>
    <t>неэлектронная</t>
  </si>
  <si>
    <t>АЛТАЙСКИЙ КРАЙ/</t>
  </si>
  <si>
    <t>ПИР  по Модернизации ПС «Северо-Западная» 110/35/10 кВ замена КРУН-10кВ -34 ячейки</t>
  </si>
  <si>
    <t>Модернизация ПС «Северо-Западная» 110/35/10 кВ замена КРУН-10кВ -34 ячейки</t>
  </si>
  <si>
    <t>H_182_АЭ</t>
  </si>
  <si>
    <t>СМР по Модернизации и реконструкция устройств РЗА и ПА (РАС) на ПС  110/35/10 кВ Гальбштадсткая.</t>
  </si>
  <si>
    <t>Модернизация и реконструкция устройств РЗА и ПА (РАС) на ПС  110/35/10 кВ Гальбштадсткая.</t>
  </si>
  <si>
    <t>H_61г3_АЭ</t>
  </si>
  <si>
    <t>Модернизация и реконструкция устройств РЗА и ПА (ОБР) на ПС 110 кВ Третьяковская, 1 шт; ПС 35 кВ Подборная, 1 шт; ПС 35 кВ Степновская, 1 шт; ПС 35 кВ Нагорная, 1 шт; ПС 110 кВ  Линёвская, 1 шт; ПС 35 кВ РПБ ЗЭС</t>
  </si>
  <si>
    <t>Модернизация и реконструкция устройств РЗА и ПА (ОБР) на ПС 110 кВ Третьяковская, 1 шт</t>
  </si>
  <si>
    <t>H_61в1_АЭ</t>
  </si>
  <si>
    <t>Модернизация и реконструкция устройств РЗА и ПА (ОБР) на ПС 35 кВ Подборная, 1 шт</t>
  </si>
  <si>
    <t>I_61б1.10_АЭ</t>
  </si>
  <si>
    <t>Модернизация и реконструкция устройств РЗА и ПА (ОБР) на ПС 35 кВ Степновская, 1 шт</t>
  </si>
  <si>
    <t>I_61б1.14_АЭ</t>
  </si>
  <si>
    <t>Модернизация и реконструкция устройств РЗА и ПА (ОБР) на ПС 35 кВ Нагорная, 1 шт</t>
  </si>
  <si>
    <t>I_61в1.7_АЭ</t>
  </si>
  <si>
    <t>Модернизация и реконструкция устройств РЗА и ПА (ОБР) на ПС 110 кВ  Линёвская, 1 шт</t>
  </si>
  <si>
    <t>I_61г1.1_АЭ</t>
  </si>
  <si>
    <t>Модернизация и реконструкция устройств РЗА и ПА (ОБР) на ПС 35 кВ РПБ ЗЭС</t>
  </si>
  <si>
    <t>L_61ж4_АЭ</t>
  </si>
  <si>
    <t>Модернизация и реконструкция устройств РЗА и ПА (ОБР) на ПС 110 кВ Восточная, 1 шт; ПС 110 кВ Ползуново, 1 шт.;ПС 110 кВ Сиреневая, 1 шт; ПС 35 кВ Залесовская, 1 шт; ПС 110 кВ Ново-Романово</t>
  </si>
  <si>
    <t>Модернизация и реконструкция устройств РЗА и ПА (ОБР) на ПС 110 кВ Восточная, 1 шт</t>
  </si>
  <si>
    <t>I_61б1.20_АЭ</t>
  </si>
  <si>
    <t>Модернизация и реконструкция устройств РЗА и ПА (ОБР) на ПС 110 кВ Ползуново, 1 шт.</t>
  </si>
  <si>
    <t>I_61б1.21_АЭ</t>
  </si>
  <si>
    <t>Модернизация и реконструкция устройств РЗА и ПА (ОБР) на ПС 110 кВ Сиреневая, 1 шт</t>
  </si>
  <si>
    <t>I_61б1.22_АЭ</t>
  </si>
  <si>
    <t>Модернизация и реконструкция устройств РЗА и ПА (ОБР) на ПС 35 кВ Залесовская, 1 шт</t>
  </si>
  <si>
    <t>I_61в1.17_АЭ</t>
  </si>
  <si>
    <t>Модернизация и реконструкция устройств РЗА и ПА (ОБР) на ПС 110 кВ Ново-Романово</t>
  </si>
  <si>
    <t>L_61ж3_АЭ</t>
  </si>
  <si>
    <t>Модернизация и реконструкция устройств РЗА и ПА (ОБР) на ПС 110 кВ Мостовая, 1 шт; ПС 35 кВ Половинкинская, 1 шт №90А; ПС 110 кВ Бехтемировская, 1 шт; ПС 35 кВ Соусканихинская, 1 шт; ПС 35 кВ Победа, 1 шт.; ПС 35 кВ Бия; ПС 110 кВ Лесная; ПС 35 кВ Мало-Енисейская, 1 шт</t>
  </si>
  <si>
    <t>Модернизация и реконструкция устройств РЗА и ПА (ОБР) на ПС 110 кВ Мостовая, 1 шт</t>
  </si>
  <si>
    <t>I_61в1.1_АЭ</t>
  </si>
  <si>
    <t>Модернизация и реконструкция устройств РЗА и ПА (ОБР) на ПС 35 кВ Половинкинская, 1 шт №90А</t>
  </si>
  <si>
    <t>I_61в1.2_АЭ</t>
  </si>
  <si>
    <t>Модернизация и реконструкция устройств РЗА и ПА (ОБР) на ПС 110 кВ Бехтемировская, 1 шт</t>
  </si>
  <si>
    <t>I_61в1.3_АЭ</t>
  </si>
  <si>
    <t>Модернизация и реконструкция устройств РЗА и ПА (ОБР) на ПС 35 кВ Соусканихинская, 1 шт</t>
  </si>
  <si>
    <t>I_61в1.4_АЭ</t>
  </si>
  <si>
    <t>Модернизация и реконструкция устройств РЗА и ПА (ОБР) на ПС 35 кВ Победа, 1 шт.</t>
  </si>
  <si>
    <t>I_61д1.8_АЭ</t>
  </si>
  <si>
    <t>Модернизация и реконструкция устройств РЗА и ПА (ОБР) на ПС 35 кВ Бия</t>
  </si>
  <si>
    <t>L_61ж1_АЭ</t>
  </si>
  <si>
    <t>Модернизация и реконструкция устройств РЗА и ПА (ОБР) на 110 кВ Лесная</t>
  </si>
  <si>
    <t>L_61ж2_АЭ</t>
  </si>
  <si>
    <t>Модернизация и реконструкция устройств РЗА и ПА (ОБР) на ПС 35 кВ Мало-Енисейская, 1 шт</t>
  </si>
  <si>
    <t>M_61з20_АЭ</t>
  </si>
  <si>
    <t>Модернизация и реконструкция устройств РЗА и ПА (ОБР) на ПС 110/10 «Буяновская», 1 шт.; ПС 110/10 «Велижановская», 1 шт.; ПС 110/10 «Волочно-Бурлинская», 1 шт. ; ПС 110/10 «Вылковская», 1 шт.; ПС 110 кВ Верх-Чуманская, 1 шт</t>
  </si>
  <si>
    <t>Модернизация и реконструкция устройств РЗА и ПА (ОБР) на ПС 110/10 «Буяновская», 1 шт.</t>
  </si>
  <si>
    <t>M_61з2_АЭ</t>
  </si>
  <si>
    <t>Модернизация и реконструкция устройств РЗА и ПА (ОБР) на ПС 110/10 «Велижановская», 1 шт.</t>
  </si>
  <si>
    <t>M_61з3_АЭ</t>
  </si>
  <si>
    <t xml:space="preserve">Модернизация и реконструкция устройств РЗА и ПА (ОБР) на ПС 110/10 «Волочно-Бурлинская», 1 шт. </t>
  </si>
  <si>
    <t>M_61з6_АЭ</t>
  </si>
  <si>
    <t>Модернизация и реконструкция устройств РЗА и ПА (ОБР) на ПС 110/10 «Вылковская», 1 шт.</t>
  </si>
  <si>
    <t>M_61з7_АЭ</t>
  </si>
  <si>
    <t>Модернизация и реконструкция устройств РЗА и ПА (ОБР) на ПС 110 кВ Верх-Чуманская, 1 шт</t>
  </si>
  <si>
    <t>M_61з21_АЭ</t>
  </si>
  <si>
    <t xml:space="preserve">ПИР по модернизации и реконструкции устройств РЗА и ПА  (ОБР) ПС 35 кВ Корниловская, 1 шт.; ПС 35 кВ Чумышская, 1 шт; ПС 35/10 «Верх-Аллакская», 1 шт.; ПС 35/10 «Верх-Пайвинская», 1 шт.; ПС 110/10 «Глубоковская», 1 шт.; ПС 110/10 «Гоноховская», 1 шт.; ПС 35/10 «Крестьянская», 1 шт.; ПС 110/6 «Насосная-1», 1 шт.; ПС 110/6 «Насосная-2», 1 шт. ; ПС 35/10 «Нижне-Чуманская», 1 шт.; ПС 35/6 «Плотниковская», 1 шт. ; ПС 35/10 «Покровская», 1 шт.; ПС 35/10 «Столбовская», 1 шт.; ПС 35/10 «Ситниковская», 1 шт. </t>
  </si>
  <si>
    <t>Модернизация и реконструкция устройств РЗА и ПА  (ОБР) ПС 35 кВ Корниловская, 1 шт.</t>
  </si>
  <si>
    <t>H_61е1_АЭ</t>
  </si>
  <si>
    <t>Модернизация и реконструкция устройств РЗА и ПА (ОБР) на ПС 35 кВ Чумышская, 1 шт</t>
  </si>
  <si>
    <t>I_61д1.28_АЭ</t>
  </si>
  <si>
    <t>Модернизация и реконструкция устройств РЗА и ПА (ОБР) на ПС 35/10 «Верх-Аллакская», 1 шт.</t>
  </si>
  <si>
    <t>M_61з4_АЭ</t>
  </si>
  <si>
    <t>Модернизация и реконструкция устройств РЗА и ПА (ОБР) на ПС 35/10 «Верх-Пайвинская», 1 шт.</t>
  </si>
  <si>
    <t>M_61з5_АЭ</t>
  </si>
  <si>
    <t>Модернизация и реконструкция устройств РЗА и ПА (ОБР) на ПС 110/10 «Глубоковская», 1 шт.</t>
  </si>
  <si>
    <t>M_61з8_АЭ</t>
  </si>
  <si>
    <t>Модернизация и реконструкция устройств РЗА и ПА (ОБР) на ПС 110/10 «Гоноховская», 1 шт.</t>
  </si>
  <si>
    <t>M_61з9_АЭ</t>
  </si>
  <si>
    <t>Модернизация и реконструкция устройств РЗА и ПА (ОБР) на ПС 35/10 «Крестьянская», 1 шт.</t>
  </si>
  <si>
    <t>M_61з11_АЭ</t>
  </si>
  <si>
    <t>Модернизация и реконструкция устройств РЗА и ПА (ОБР) на ПС 110/6 «Насосная-1», 1 шт.</t>
  </si>
  <si>
    <t>M_61з12_АЭ</t>
  </si>
  <si>
    <t xml:space="preserve">Модернизация и реконструкция устройств РЗА и ПА (ОБР) на ПС 110/6 «Насосная-2», 1 шт. </t>
  </si>
  <si>
    <t>M_61з13_АЭ</t>
  </si>
  <si>
    <t>Модернизация и реконструкция устройств РЗА и ПА (ОБР) на ПС 35/10 «Нижне-Чуманская», 1 шт.</t>
  </si>
  <si>
    <t>M_61з14_АЭ</t>
  </si>
  <si>
    <t xml:space="preserve">Модернизация и реконструкция устройств РЗА и ПА (ОБР) на ПС 35/6 «Плотниковская», 1 шт. </t>
  </si>
  <si>
    <t>M_61з16_АЭ</t>
  </si>
  <si>
    <t>Модернизация и реконструкция устройств РЗА и ПА (ОБР) на ПС 35/10 «Покровская», 1 шт.</t>
  </si>
  <si>
    <t>M_61з17_АЭ</t>
  </si>
  <si>
    <t>Модернизация и реконструкция устройств РЗА и ПА (ОБР) на  ПС 35/10 «Столбовская», 1 шт.</t>
  </si>
  <si>
    <t>M_61з18_АЭ</t>
  </si>
  <si>
    <t>Модернизация и реконструкция устройств РЗА и ПА (ОБР) на ПС 35/10 «Ситниковская», 1 шт.</t>
  </si>
  <si>
    <t>M_61з19_АЭ</t>
  </si>
  <si>
    <t>Модернизация устройств РЗА для обеспечения дальнего резервирования на ПС 110 кВ Петропавловская</t>
  </si>
  <si>
    <t>M_61.2.1_АЭ</t>
  </si>
  <si>
    <t>ПИР по реконструкции зданий и сооружений: маслосборник на ПС-35/10 кВ Новоегорьевская, ПС-110/10 кВ Шубинская, ПС-35/10 кВ Лаптев – Логовская, ПС-35 кВ ПС-35/10 кВ Рассвет, ПС-110/35/10 кВ Поспелихинская, ПС-110/10 кВ Клепечихинская, ПС №24 110 кВ "Велижановская" (ПО СЭС), ПС №36 35 кВ "Бобровская" (ПО СВЭС), ПС № 40 35 кВ "Жилинская" (ПО СВЭС), ПС №46 110 кВ "Краснощековская" (ПО ЗЭС), ПС №33 35 кВ "Мичуринская" (ПО ЗЭС).</t>
  </si>
  <si>
    <t>Реконструкция зданий и сооружений: маслосборник на ПС-35/10 кВ Новоегорьевская</t>
  </si>
  <si>
    <t>I_89д1_АЭ</t>
  </si>
  <si>
    <t>Реконструкция зданий и сооружений:  маслосборник на ПС-110/10 кВ Шубинская</t>
  </si>
  <si>
    <t>I_89д2_АЭ</t>
  </si>
  <si>
    <t>Реконструкция зданий и сооружений:  маслосборник на ПС-35/10 кВ Лаптев – Логовская</t>
  </si>
  <si>
    <t>I_89д3_АЭ</t>
  </si>
  <si>
    <t>Реконструкция зданий и сооружений:  маслосборник на ПС-35 кВ ПС-35/10 кВ Рассвет</t>
  </si>
  <si>
    <t>I_89д4_АЭ</t>
  </si>
  <si>
    <t>Реконструкция зданий и сооружений: маслосборная система и маслосборник на ПС-110/35/10 кВ Поспелихинская</t>
  </si>
  <si>
    <t>I_89д5_АЭ</t>
  </si>
  <si>
    <t>Реконструкция зданий и сооружений: маслосборная система и маслосборник на ПС-110/10 кВ Клепечихинская.</t>
  </si>
  <si>
    <t>I_89д6_АЭ</t>
  </si>
  <si>
    <t>Реконструкция зданий и сооружений: маслосборники на ПС №24 110 кВ "Велижановская" (ПО СЭС)</t>
  </si>
  <si>
    <t>K_89м1_АЭ</t>
  </si>
  <si>
    <t>Реконструкция зданий и сооружений: маслосборники на ПС №36 35 кВ "Бобровская" (ПО СВЭС)</t>
  </si>
  <si>
    <t>K_89м2_АЭ</t>
  </si>
  <si>
    <t>Реконструкция зданий и сооружений: маслосборники на ПС № 40 35 кВ "Жилинская" (ПО СВЭС)</t>
  </si>
  <si>
    <t>K_89м3_АЭ</t>
  </si>
  <si>
    <t>Реконструкция зданий и сооружений: маслосборники на ПС №46 110 кВ "Краснощековская" (ПО ЗЭС)</t>
  </si>
  <si>
    <t>K_89м4_АЭ</t>
  </si>
  <si>
    <t>Реконструкция зданий и сооружений: маслосборники на ПС №33 35 кВ "Мичуринская" (ПО ЗЭС)</t>
  </si>
  <si>
    <t>K_89м6_АЭ</t>
  </si>
  <si>
    <t>Строительно-монтажные работы по устройству автоматической пожарной сигнализации в зданиях РЭС, ПО филиала ПАО «Россети Сибирь» - «Алтайэнерго»</t>
  </si>
  <si>
    <t>43.21.10</t>
  </si>
  <si>
    <t>43.21.10.140</t>
  </si>
  <si>
    <t>Модернизация средств пожарной сигнализации в зданиях (производственного отделения БЭС; производственного отделения ВЭС; производственного отделения КЭС; производственного отделения СЭС; производственного отделения СВЭС; производственного отделения ЦЭС; производственного отделения ЗЭС)</t>
  </si>
  <si>
    <t>K_85в2_АЭ</t>
  </si>
  <si>
    <t>ПАО «Россети Сибирь»</t>
  </si>
  <si>
    <t>ПО ГАЭС</t>
  </si>
  <si>
    <t>У0220/T</t>
  </si>
  <si>
    <t>Сводный сметный расчет</t>
  </si>
  <si>
    <t>ИА «Россети Сибирь» (АЭ)</t>
  </si>
  <si>
    <t>Проектно-изыскательские работы по техническому перевооружению ПС 110/35/10кВ №17 "Кебезеньская"  - замена масляных выключателей 35 кВ на вакуумные (5 шт.), замена (ретрофит) выключателей 10 кВ  и устройств РЗА (11шт), замена  масляного выключателя на элегазовый (1 шт.), замена отделителя и короткозамыкателя 110кВ на элегазовые выключатели (2 шт.) , расширение ССПИ</t>
  </si>
  <si>
    <t>В соответствии с заданием на проектирование</t>
  </si>
  <si>
    <t>РЕСПУБЛИКА АЛТАЙ/</t>
  </si>
  <si>
    <t>Скоррекированная ИПР</t>
  </si>
  <si>
    <t>Техническое перевооружение ПС 110/35/10кВ №17 "Кебезеньская"  - замена масляных выключателей 35 кВ на вакуумные (5 шт.), замена (ретрофит) выключателей 10 кВ  и устройств РЗА (11шт), замена  масляного выключателя на элегазовый (1 шт.), замена отделителя и короткозамыкателя 110кВ на элегазовые выключатели (2 шт.) , расширение ССПИ</t>
  </si>
  <si>
    <t>F_9_ГАЭС</t>
  </si>
  <si>
    <t>Проектно-изыскательские работы по техническому перевооружению ПС 110/6 кВ №6 "Рудничная" в Чойском районе Республики Алтай, с заменой  КРУН на модульное распределительное устройство (18 шт. ячеек) и установкой СВ 110кВ - 1 шт , расширение ССПИ</t>
  </si>
  <si>
    <t>Техническое перевооружение ПС 110/6 кВ №6 "Рудничная" в Чойском районе Республики Алтай, с заменой  КРУН на модульное распределительное устройство (18 шт. ячеек) и установкой СВ 110кВ - 1 шт , расширение ССПИ</t>
  </si>
  <si>
    <t>H_90_ГАЭС</t>
  </si>
  <si>
    <t>2021</t>
  </si>
  <si>
    <t>2025</t>
  </si>
  <si>
    <t>У0232</t>
  </si>
  <si>
    <t>Проектно-изыскательские работы по модернизации ССПИ на ПС 110/10кВ №30 «Усть-Коксинская» в Усть-Коксинском районе, ПС 110/10кВ №12 "Дмитриевская" в Турочакском районе, ПС 110/10кВ №19 "Горно-Алтайская"в г. Горно-Алтайске, ПС 110/10кВ № 14 "Майминская" в Майминском районе, Республики Алтай.</t>
  </si>
  <si>
    <t>Модернизация ССПИ на ПС 110/10кВ №30 «Усть-Коксинская» в Усть-Коксинском районе, Республики Алтай</t>
  </si>
  <si>
    <t>K_208_ГАЭС</t>
  </si>
  <si>
    <t>2022</t>
  </si>
  <si>
    <t>2024</t>
  </si>
  <si>
    <t>Модернизация ССПИ на ПС 110/10кВ №12 "Дмитриевская" в Турочакском районе, Республики Алтай</t>
  </si>
  <si>
    <t>K_200.1_ГАЭС</t>
  </si>
  <si>
    <t>Модернизация ССПИ на ПС 110/10кВ №19 "Горно-Алтайская"в г. Горно-Алтайске, Республики Алтай</t>
  </si>
  <si>
    <t>K_200.2_ГАЭС</t>
  </si>
  <si>
    <t>2023</t>
  </si>
  <si>
    <t>Модернизация ССПИ  на ПС 110/10кВ № 14 "Майминская" в Майминском районе, Республики Алтай</t>
  </si>
  <si>
    <t>K_200.3_ГАЭС</t>
  </si>
  <si>
    <t>У0233</t>
  </si>
  <si>
    <t>Строительно-монтажные работ по модернизации ССПИ  на ПС 110/10кВ № 18 "Турочакская" в Турочакском районе,  ПС 110/35/10кВ №17 "Кебезеньская", в Турочакском районе, Республики Алтай</t>
  </si>
  <si>
    <t>42.22.1</t>
  </si>
  <si>
    <t>Строительно-монтажные работы по модернизации ССПИ  на ПС 110/10кВ № 18 "Турочакская" в Турочакском районе,  ПС 110/35/10кВ №17 "Кебезеньская", в Турочакском районе, Республики Алтай</t>
  </si>
  <si>
    <t>В соответствии с проектной документацией</t>
  </si>
  <si>
    <t>усл.ед.</t>
  </si>
  <si>
    <t>Модернизация ССПИ  на ПС 110/10кВ № 18 "Турочакская" в Турочакском районе, Республики Алтай</t>
  </si>
  <si>
    <t>K_200_ГАЭС</t>
  </si>
  <si>
    <t>Модернизация ССПИ на ПС 110/35/10кВ №17 "Кебезеньская", в Турочакском районе, Республики Алтай.</t>
  </si>
  <si>
    <t>M_9-1_ГАЭС</t>
  </si>
  <si>
    <t>7.1</t>
  </si>
  <si>
    <t>Работы</t>
  </si>
  <si>
    <t>У0237</t>
  </si>
  <si>
    <t>Модернизация диспетчерского пункта в здании ЦУС с переходом с двухуровневой системы ОТУ на одноуровневую систему ОТУ филиала ГАЭС, Республика Алтай, с.Майма</t>
  </si>
  <si>
    <t>В соответствии с техническим заданием</t>
  </si>
  <si>
    <t>J_111_ГАЭС</t>
  </si>
  <si>
    <t> Модернизация ПС 110 кВ Ельцовская замена 4 шт  разъединителей 110 кВ (ЛР БЕ-26, ОР ОВ-110, ЛР ЕС-131, ОР ЕС-131) с заменой фундамента</t>
  </si>
  <si>
    <t>G_109_АЭ</t>
  </si>
  <si>
    <t xml:space="preserve">ПИР по Модернизации и реконструкции устройств РЗА и ПА (РАС) на  ПС 110 кВ Ново-Шипуновская, 1 шт.; ПС  110 кВ Усть-Калманская, 1 шт
</t>
  </si>
  <si>
    <t xml:space="preserve">Модернизация и реконструкция устройств РЗА и ПА (РАС) на  ПС 110 кВ Ново-Шипуновская, 1 шт.
Модернизация и реконструкция устройств РЗА и ПА (РАС) на  ПС  110 кВ Усть-Калманская, 1 шт
</t>
  </si>
  <si>
    <t xml:space="preserve">H_61д3_АЭ
I_61д3.1_АЭ
</t>
  </si>
  <si>
    <t>2024
2024</t>
  </si>
  <si>
    <t>2027
2028</t>
  </si>
  <si>
    <t>6,18
5,89</t>
  </si>
  <si>
    <t xml:space="preserve"> Модернизация каналов связи для  систем телемеханики и модернизация систем телемеханики на подстанциях 110-35кВ (ПС Линевская,ПС Красноорловская)</t>
  </si>
  <si>
    <t>Модернизация каналов связи для  систем телемеханики на подстанциях 110-35кВ (ПС Линевская)
Модернизация каналов связи для  систем телемеханики на подстанциях 110-35кВ (ПС Красноорловская)
Модернизация систем телемеханики на подстанциях 110-35кВ  ( ПС Линевская)
Модернизация систем телемеханики на подстанциях 110-35кВ (ПС Красноорловская)</t>
  </si>
  <si>
    <t>I_73ж1_АЭ
J_73л2_АЭ
H_65ж_АЭ
J_65н2_АЭ</t>
  </si>
  <si>
    <t>2023
2023
2023
2023</t>
  </si>
  <si>
    <t>2025
2025
2025
2025</t>
  </si>
  <si>
    <t>1,60
2,22
7,5
11,08</t>
  </si>
  <si>
    <t xml:space="preserve">Реконструкция зданий и сооружений: маслосборник на ПС-35/10 кВ Новоегорьевская; ПС-110/10 кВ Шубинская;  ПС-35/10 кВ Лаптев – Логовская; ПС-35 кВ ПС-35/10 кВ Рассвет;  ПС-110/35/10 кВ Поспелихинская; ПС-110/10 кВ Клепечихинская;  ПС №24 110 кВ "Велижановская" (ПО СЭС); ПС №36 35 кВ "Бобровская" (ПО СВЭС); ПС № 40 35 кВ "Жилинская" (ПО СВЭС); ПС №46 110 кВ "Краснощековская" (ПО ЗЭС); ПС №33 35 кВ "Мичуринская" (ПО ЗЭС)
</t>
  </si>
  <si>
    <t xml:space="preserve">Реконструкция зданий и сооружений: маслосборник на ПС-35/10 кВ Новоегорьевская
Реконструкция зданий и сооружений:  маслосборник на ПС-110/10 кВ Шубинская
Реконструкция зданий и сооружений:  маслосборник на ПС-35/10 кВ Лаптев – Логовская
Реконструкция зданий и сооружений:  маслосборник на ПС-35 кВ ПС-35/10 кВ Рассвет
Реконструкция зданий и сооружений: маслосборная система и маслосборник на ПС-110/35/10 кВ Поспелихинская
Реконструкция зданий и сооружений: маслосборная система и маслосборник на ПС-110/10 кВ Клепечихинская.
Реконструкция зданий и сооружений: маслосборники на ПС №24 110 кВ "Велижановская" (ПО СЭС)
Реконструкция зданий и сооружений: маслосборники на ПС №36 35 кВ "Бобровская" (ПО СВЭС)
Реконструкция зданий и сооружений: маслосборники на ПС № 40 35 кВ "Жилинская" (ПО СВЭС)
Реконструкция зданий и сооружений: маслосборники на ПС №46 110 кВ "Краснощековская" (ПО ЗЭС)
Реконструкция зданий и сооружений: маслосборники на ПС №33 35 кВ "Мичуринская" (ПО ЗЭС)
</t>
  </si>
  <si>
    <t xml:space="preserve">I_89д1_АЭ
I_89д2_АЭ
I_89д3_АЭ
I_89д4_АЭ
I_89д5_АЭ
I_89д6_АЭ
K_89м1_АЭ
K_89м2_АЭ
K_89м3_АЭ
K_89м4_АЭ
K_89м6_АЭ
</t>
  </si>
  <si>
    <t xml:space="preserve">2023
2023
2023
2023
2023
2023
2023
2023
2023
2023
2023
</t>
  </si>
  <si>
    <t xml:space="preserve">2025
2025
2025
2025
2025
2025
2025
2025
2025
2025
2025
</t>
  </si>
  <si>
    <t xml:space="preserve">1,32
1,32
1,32
1,32
1,32
1,32
3,25
2,30
2,30
3,25
2,30
</t>
  </si>
  <si>
    <t xml:space="preserve">СМР </t>
  </si>
  <si>
    <t>СМР по Модернизация средств пожарной сигнализации в зданиях  Филиала ПАО «МРСК Сибири» - «Алтайэнерго»</t>
  </si>
  <si>
    <t xml:space="preserve">Модернизация и реконструкция устройств РЗА и ПА (ОБР) на ПС 35 кВ Нововознесенская,ПС 35 кВ Новоярковская, 1 шт, 1 шт; ПС 110 кВ Отрадная, 1 шт; ПС 35 кВ Суеткинская, 1 шт; ПС 110 кВ Хлопуновская, 1 шт;  ПС 35 кВ Чумышская, 1 шт,ПС 35 кВ Корниловская, 1 шт.
</t>
  </si>
  <si>
    <t xml:space="preserve">Модернизация и реконструкция устройств РЗА и ПА (ОБР) на ПС 35 кВ Нововознесенская, 1 шт
Модернизация и реконструкция устройств РЗА и ПА (ОБР) на ПС 35 кВ Новоярковская, 1 шт
Модернизация и реконструкция устройств РЗА и ПА (ОБР) на ПС 110 кВ Отрадная, 1 шт
Модернизация и реконструкция устройств РЗА и ПА (ОБР) на ПС 35 кВ Суеткинская, 1 шт
Модернизация и реконструкция устройств РЗА и ПА (ОБР) на ПС 110 кВ Хлопуновская, 1 шт
Модернизация и реконструкция устройств РЗА и ПА (ОБР) на ПС 35 кВ Чумышская, 1 шт
Модернизация и реконструкция устройств РЗА и ПА  (ОБР) ПС 35 кВ Корниловская, 1 шт.
</t>
  </si>
  <si>
    <t xml:space="preserve">I_61в1.10_АЭ
I_61в1.15_АЭ
I_61в1.22_АЭ
I_61в1.25_АЭ
I_61в1.9_АЭ
I_61д1.28_АЭ
H_61е1_АЭ
</t>
  </si>
  <si>
    <t>2016
2016
2016
2016
2016
2023
2023</t>
  </si>
  <si>
    <t>2025
2025
2025
2025
2025
2025
2025</t>
  </si>
  <si>
    <t>1,26
1,26
1,29
1,27
1,31
1,93
2,10</t>
  </si>
  <si>
    <t>1,14
1,14
1,23
1,19
1,22
1,93
2,10</t>
  </si>
  <si>
    <t>Модернизация и реконструкция устройств РЗА и ПА (ОБР) на ПС 35 кВ Коминтерновская, 1 шт ;ПС 35/10 «Верх-Аллакская», 1 шт.; ПС 35/10 «Верх-Пайвинская», 1 шт.;ПС 110/10 «Глубоковская», 1 шт.; ПС 110/10 «Гоноховская», 1 шт.; ПС 35/10 «Крестьянская», 1 шт.; ПС 110/6 «Насосная-1», 1 шт.; ПС 110/6 «Насосная-2», 1 шт. ; ПС 35/10 «Нижне-Чуманская», 1 шт.; ПС 35/6 «Плотниковская», 1 шт.; ПС 35/10 «Покровская», 1 шт.; ПС 35/10 «Столбовская», 1 шт.; ПС 35/10 «Ситниковская», 1 шт.</t>
  </si>
  <si>
    <t xml:space="preserve">Модернизация и реконструкция устройств РЗА и ПА (ОБР) на ПС 35 кВ Коминтерновская, 1 шт
Модернизация и реконструкция устройств РЗА и ПА (ОБР) на ПС 35/10 «Верх-Аллакская», 1 шт.
Модернизация и реконструкция устройств РЗА и ПА (ОБР) на ПС 35/10 «Верх-Пайвинская», 1 шт.
Модернизация и реконструкция устройств РЗА и ПА (ОБР) на ПС 110/10 «Глубоковская», 1 шт.
Модернизация и реконструкция устройств РЗА и ПА (ОБР) на ПС 110/10 «Гоноховская», 1 шт.
Модернизация и реконструкция устройств РЗА и ПА (ОБР) на ПС 35/10 «Крестьянская», 1 шт.
Модернизация и реконструкция устройств РЗА и ПА (ОБР) на ПС 110/6 «Насосная-1», 1 шт.
Модернизация и реконструкция устройств РЗА и ПА (ОБР) на ПС 110/6 «Насосная-2», 1 шт. 
Модернизация и реконструкция устройств РЗА и ПА (ОБР) на ПС 35/10 «Нижне-Чуманская», 1 шт.
Модернизация и реконструкция устройств РЗА и ПА (ОБР) на ПС 35/6 «Плотниковская», 1 шт. 
Модернизация и реконструкция устройств РЗА и ПА (ОБР) на ПС 35/10 «Покровская», 1 шт.
Модернизация и реконструкция устройств РЗА и ПА (ОБР) на  ПС 35/10 «Столбовская», 1 шт.
Модернизация и реконструкция устройств РЗА и ПА (ОБР) на ПС 35/10 «Ситниковская», 1 шт.
</t>
  </si>
  <si>
    <t xml:space="preserve">M_61з1_АЭ
M_61з4_АЭ
M_61з5_АЭ
M_61з8_АЭ
M_61з9_АЭ
M_61з11_АЭ
M_61з12_АЭ
M_61з13_АЭ
M_61з14_АЭ
M_61з16_АЭ
M_61з17_АЭ
M_61з18_АЭ
M_61з19_АЭ
</t>
  </si>
  <si>
    <t xml:space="preserve">2023
2023
2023
2023
2023
2023
2023
2023
2023
2023
2023
2023
2023
</t>
  </si>
  <si>
    <t xml:space="preserve">2025
2025
2025
2025
2025
2025
2025
2025
2025
2025
2025
2025
2025
</t>
  </si>
  <si>
    <t xml:space="preserve">1,71
1,71
1,71
2,01
2,01
1,71
2,01
2,01
1,71
1,71
1,71
1,71
1,71
</t>
  </si>
  <si>
    <t>Проектно-изыскательские работы по техническому перевооружению ПС 110/10кВ №28 "Усть-Канская" в Усть-Канском районе Республики Алтай. Замена масляного выключателя на элегазовый (1 шт.), замена отделителя и короткозамыкателя 110кВ на элегазовые выключатели (2 шт.)</t>
  </si>
  <si>
    <t>Техническое перевооружение ПС 110/10кВ №28 "Усть-Канская" в Усть-Канском районе Республики Алтай. Замена масляного выключателя на элегазовый (1 шт.), замена отделителя и короткозамыкателя 110кВ на элегазовые выключатели (2 шт.)</t>
  </si>
  <si>
    <t>F_5_ГАЭС</t>
  </si>
  <si>
    <t>2016</t>
  </si>
  <si>
    <t>Проектно-изыскательские работы по техническому перевооружению ПС 110/10кВ №1 "Сигнал" в Майминском районе Республики Алтай. Замена отделителя и короткозамыкателя 110кВ на элегазовые выключатели (2шт), расширение ССПИ</t>
  </si>
  <si>
    <t>Техническое перевооружение ПС 110/10кВ №1 "Сигнал" в Майминском районе Республики Алтай. Замена отделителя и короткозамыкателя 110кВ на элегазовые выключатели (2шт), расширение ССПИ</t>
  </si>
  <si>
    <t>F_6_ГАЭС</t>
  </si>
  <si>
    <t>У0287</t>
  </si>
  <si>
    <t>Строительно-монтажные работы по техническому перевооружению ПС 110/35/10кВ №17 "Кебезеньская"  - замена масляных выключателей 35 кВ на вакуумные (5 шт.), замена (ретрофит) выключателей 10 кВ  и устройств РЗА (11шт), замена  масляного выключателя на элегазовый (1 шт.), замена отделителя и короткозамыкателя 110кВ на элегазовые выключатели (2 шт.) , расширение ССПИ</t>
  </si>
  <si>
    <t>Строительно-монтажные работы по техническому перевооружению ПС 110/6 кВ №6 "Рудничная" в Чойском районе Республики Алтай, с заменой  КРУН на модульное распределительное устройство (18 шт. ячеек) и установкой СВ 110кВ - 1 шт , расширение ССПИ</t>
  </si>
  <si>
    <t>Строительно-монтажные работы по модернизации ССПИ на ПС 110/10кВ №30 «Усть-Коксинская» в Усть-Коксинском районе, ПС 110/10кВ №12 "Дмитриевская" в Турочакском районе, ПС 110/10кВ №19 "Горно-Алтайская"в г. Горно-Алтайске, ПС 110/10кВ № 14 "Майминская" в Майминском районе, Республики Алтай.</t>
  </si>
  <si>
    <t>Проектно-изыскательские работы по модернизации ССПИ на ПС 110/10кВ №1 "Сигнал" в г. Горно-Алтайске, ПС 110/10кВ №21 "Чергинская" в Шебалинском районе, Республики Алтай</t>
  </si>
  <si>
    <t>Модернизация ССПИ на ПС 110/10кВ №1 "Сигнал" в г. Горно-Алтайске, Республики Алтай</t>
  </si>
  <si>
    <t>K_200.4_ГАЭС</t>
  </si>
  <si>
    <t>Модернизация ССПИ    на ПС 110/10кВ №21 "Чергинская" в Шебалинском районе, Республики Алтай</t>
  </si>
  <si>
    <t>K_200.5_ГАЭС</t>
  </si>
  <si>
    <t>У0206/T</t>
  </si>
  <si>
    <t>Строительно-монтажные работы по реконструкции 10,2 км ВЛ-10кВ л. 11-4 в село Иогач Турачакского района Республики Алтай</t>
  </si>
  <si>
    <t>Реконструкция 10,2 км ВЛ-10кВ л. 11-4 в село Иогач Турачакского района Республики Алтай</t>
  </si>
  <si>
    <t>F_24_ГАЭС</t>
  </si>
  <si>
    <t>Строительно-монтажные работы по реконструкции 7,63 км ВЛ-10кВ Л-15-13 Чемальского района Республики Алтай  (7,63км с установкой 2х реклоузеров)</t>
  </si>
  <si>
    <t>Реконструкция 7,63 км ВЛ-10кВ Л-15-13 Чемальского района Республики Алтай  (7,63км с установкой 2х реклоузеров)</t>
  </si>
  <si>
    <t>F_80_ГАЭС</t>
  </si>
  <si>
    <t>2019</t>
  </si>
  <si>
    <t>Строительно-монтажные работы по реконструкции 38,9 км ВЛ-10 кВ №28-13"Усть-Кумир" в Усть-Канском районе Республики Алтай</t>
  </si>
  <si>
    <t>Реконструкция 38,9 км ВЛ-10 кВ №28-13"Усть-Кумир" в Усть-Канском районе Республики Алтай</t>
  </si>
  <si>
    <t>H_87_ГАЭС</t>
  </si>
  <si>
    <t>2020</t>
  </si>
  <si>
    <t>2028</t>
  </si>
  <si>
    <t>Строительно-монтажные работы по реконструкции 10,2км ВЛ-10 кВ № 18-4 в Турочакском районе Республики Алтай</t>
  </si>
  <si>
    <t>Реконструкция 10,2км ВЛ-10 кВ № 18-4 в Турочакском районе Республики Алтай</t>
  </si>
  <si>
    <t>I_86.1_ГАЭС</t>
  </si>
  <si>
    <t>Строительно-монтажные работы по модернизации ВЛ-10 кВ с установкой реклоузеров 11 шт. в Республике Алтай</t>
  </si>
  <si>
    <t>Модернизация ВЛ-10 кВ с установкой реклоузеров 11 шт. в Республике Алтай</t>
  </si>
  <si>
    <t>M_22_ГАЭС</t>
  </si>
  <si>
    <t>2027</t>
  </si>
  <si>
    <t>СМР  по Модернизации ПС «Северо-Западная» 110/35/10 кВ замена КРУН-10кВ -34 ячейки</t>
  </si>
  <si>
    <t>СМР по модернизации устройств РЗА для обеспечения дальнего резервирования на ПС 110 кВ Петропавловская</t>
  </si>
  <si>
    <t>ПИР по модернизации каналов связи для систем телемеханики на подстанциях 110-35 кВ (ПС Осколково,ПС Комсомольская)</t>
  </si>
  <si>
    <t xml:space="preserve">Модернизация каналов связи для систем телемеханики на подстанциях 110-35 кВ (ПС Осколково)
Модернизация каналов связи для  систем телемеханики на подстанциях 110-35кВ (ПС Комсомольская)
</t>
  </si>
  <si>
    <t xml:space="preserve">L_73п_АЭ
M_73а_АЭ
</t>
  </si>
  <si>
    <t xml:space="preserve">2025
2025
</t>
  </si>
  <si>
    <t xml:space="preserve">2027
2027
</t>
  </si>
  <si>
    <t xml:space="preserve">3,98
5,64
</t>
  </si>
  <si>
    <t xml:space="preserve">ПИР </t>
  </si>
  <si>
    <t>ПИР по модернизации систем телемеханики на подстанциях 110-35кВ (ПС Осколково)</t>
  </si>
  <si>
    <t>Модернизация систем телемеханики на подстанциях 110-35кВ (ПС Осколково)</t>
  </si>
  <si>
    <t>L_65п_АЭ</t>
  </si>
  <si>
    <t xml:space="preserve">Работы по модернизации ВЛ-10 кВ с установкой реклоузеров в производственных отделениях </t>
  </si>
  <si>
    <t xml:space="preserve">МодернизацияВЛ-10 кВ № 20-1  с установкой реклоузеров (1 шт.)
МодернизацияВЛ-10 кВ № 6-21  с установкой реклоузеров (1 шт.)
МодернизацияВЛ-10 кВ № 10-5  с установкой реклоузеров (2 шт.)
МодернизацияВЛ-10 кВ № 12-1  с установкой реклоузеров (1 шт.)
МодернизацияВЛ-10 кВ № 23-9  с установкой реклоузеров (1 шт.)
МодернизацияВЛ-10 кВ № 54-2  с установкой реклоузеров (1 шт.)
МодернизацияВЛ-10 кВ № 13-12  с установкой реклоузеров (5 шт.)
МодернизацияВЛ-10 кВ № 60-5  с установкой реклоузеров (2 шт.)
МодернизацияВЛ-10 кВ № 5-1  с установкой реклоузеров (1 шт.)
МодернизацияВЛ-10 кВ № 5-2  с установкой реклоузеров (1 шт.)
МодернизацияВЛ-10 кВ № 5-10 с установкой реклоузеров (1 шт.)
МодернизацияВЛ-10 кВ № 5-16 с установкой реклоузеров (1 шт.)
МодернизацияВЛ-10 кВ №  Л-31-15 с установкой реклоузеров (1 шт.)
МодернизацияВЛ-10 кВ №  Л-31-10 с установкой реклоузеров (1 шт.)
МодернизацияВЛ-10 кВ № -31-9  с установкой реклоузеров (1 шт.)
МодернизацияВЛ-10 кВ №  Л-46-13 с установкой реклоузеров (1 шт.)
МодернизацияВЛ-10 кВ №  Л-36-5 с установкой реклоузеров (2 шт.)
МодернизацияВЛ-10 кВ №  Л-43-10 с установкой реклоузеров (1 шт.)
МодернизацияВЛ-10 кВ №  Л-44-10 с установкой реклоузеров (2 шт.)
МодернизацияВЛ-10 кВ №  Л-44-7 с установкой реклоузеров (1 шт.)
МодернизацияВЛ-10 кВ № Л-45-4  с установкой реклоузеров (2 шт.)
МодернизацияВЛ-10 кВ №  Л-47-8  с установкой реклоузеров (1 шт.)
МодернизацияВЛ-10 кВ №  Л-47-6  с установкой реклоузеров (1 шт.)
</t>
  </si>
  <si>
    <t xml:space="preserve">I_117.127_АЭ
I_117.128_АЭ
I_117.134_АЭ
I_117.135_АЭ
I_117.138_АЭ
I_117.144_АЭ
I_117.145_АЭ
I_117.146_АЭ
J_117.154_АЭ
J_117.155_АЭ
J_117.156_АЭ
J_117.157_АЭ
J_117.158_АЭ
J_117.159_АЭ
J_117.160_АЭ
J_117.161_АЭ
J_117.162_АЭ
J_117.163_АЭ
J_117.164_АЭ
J_117.165_АЭ
J_117.166_АЭ
J_117.167_АЭ
J_117.168_АЭ
</t>
  </si>
  <si>
    <t xml:space="preserve">2024
2024
2024
2024
2024
2023
2025
2023
2023
2023
2023
2023
2023
2023
2023
2023
2023
2023
2023
2023
2023
2023
2023
</t>
  </si>
  <si>
    <t xml:space="preserve">2026
2026
2026
2026
2026
2026
2027
2026
2026
2026
2026
2026
2026
2026
2026
2026
2026
2026
2026
2026
2026
2026
2026
</t>
  </si>
  <si>
    <t xml:space="preserve">2,78
2,78
5,57
2,78
2,78
3,05
13,52
6,11
2,92
2,92
2,92
2,92
2,92
2,92
2,92
2,92
5,83
2,92
5,83
2,92
5,83
2,92
2,92
</t>
  </si>
  <si>
    <t>1.1</t>
  </si>
  <si>
    <t>У0219/Т</t>
  </si>
  <si>
    <t>Работы по Строительству ПС-110/10 кВ "Ковыльная"</t>
  </si>
  <si>
    <t>Строительство ПС-110/10 кВ "Ковыльная"  (уст-ка тр-ров 2*16 МВА), ЦЭС, протяж. 0,085 км</t>
  </si>
  <si>
    <t>5_АЭ</t>
  </si>
  <si>
    <t xml:space="preserve"> Модернизация каналов связи для  систем телемеханики и модернизация систем телемеханики на подстанциях 110-35кВ (ПС Волчихинская № 25, ПС Мирная № 22 )</t>
  </si>
  <si>
    <t xml:space="preserve">Модернизация систем телемеханики на подстанциях 110-35кВ (ПС Волчихинская № 25)
Модернизация систем телемеханики на подстанциях 110-35кВ (ПС Мирная № 22)
Модернизация каналов связи для  систем телемеханики на подстанциях 110-35кВ (ПС Волчихинская № 25)
Модернизация каналов связи для  систем телемеханики на подстанциях 110-35кВ (ПС Мирная № 22)
</t>
  </si>
  <si>
    <t>J_65о1_АЭ
J_65о3_АЭ
J_73м1_АЭ
J_73м3_АЭ</t>
  </si>
  <si>
    <t>2024
2024
2024
2024</t>
  </si>
  <si>
    <t>2026
2026
2026
2026</t>
  </si>
  <si>
    <t>11,48
11,48
2,52
2,22</t>
  </si>
  <si>
    <t>У0219/T</t>
  </si>
  <si>
    <t>Строительно-монтажные работы по техническому перевооружению распределительных сетей от ПС 110/10 кВ № 14 «Майминская»</t>
  </si>
  <si>
    <t>Техническое перевооружение распределительных сетей от ПС 110/10 кВ № 14 «Майминская»</t>
  </si>
  <si>
    <t>I_81_ГАЭС(а)</t>
  </si>
  <si>
    <t>2018</t>
  </si>
  <si>
    <t>Строительно-монтажные работы по модернизации ССПИ на ПС 110/10кВ №1 "Сигнал" в г. Горно-Алтайске, ПС 110/10кВ №21 "Чергинская" в Шебалинском районе, Республики Алтай</t>
  </si>
  <si>
    <t>Строительно-монтажные работы по техническому перевооружению ПС 110/10 кВ Чергинская, ВЛ 110кВ ЧШ-180,  ВЛ 110кВ ЧТ-181 с заменой шкафов защиты ШДЭ-2802,  в Шебалинском районе, Республики Алтай</t>
  </si>
  <si>
    <t>Техническое перевооружение ПС 110/10 кВ Чергинская, ВЛ 110кВ ЧШ-180, с заменой шкафа защиты ШДЭ-2802,  в Шебалинском районе, Республики Алтай</t>
  </si>
  <si>
    <t>L_IP.04.3343</t>
  </si>
  <si>
    <t>Техническое перевооружение ПС 110/10 кВ Чергинская, ВЛ 110кВ ЧТ-181, с заменой шкафа защиты ШДЭ-2802, в Шебалинском районе, Республики Алтай</t>
  </si>
  <si>
    <t>L_IP.04.3344</t>
  </si>
  <si>
    <t>Проектно-изыскательские работы по техническому перевооружению ПС 110/10 №1 "Сигнал" с заменой устаревших дуговых защит, в г. Горно-Алтайске, ПС 110/6 №6 "Рудничная" с заменой устаревших дуговых защит, в Чойском Районе, Республики Алтай</t>
  </si>
  <si>
    <t>Техническое перевооружение ПС 110/10 №1 "Сигнал" с заменой устаревших дуговых защит, в г. Горно-Алтайске, Республики Алтай</t>
  </si>
  <si>
    <t>L_IP.04.3348</t>
  </si>
  <si>
    <t>Техническое перевооружение ПС 110/6 №6 "Рудничная" с заменой устаревших дуговых защит, в Чойском Районе, Республики Алтай</t>
  </si>
  <si>
    <t>Проектно-изыскательские работы по модернизации ССПИ на ПС 110/10кВ № 37 "Кош-Агачская" в Кош-Агачскском районе, ПС 110/10кВ № 16 "Чойская" в Чойском районе, Республики Алтай</t>
  </si>
  <si>
    <t>Модернизация ССПИ на ПС 110/10кВ № 37 "Кош-Агачская" в Кош-Агачскском районе, Республики Алтай</t>
  </si>
  <si>
    <t>L_200.6_ГАЭС</t>
  </si>
  <si>
    <t>2026</t>
  </si>
  <si>
    <t>L_200.7_ГАЭС</t>
  </si>
  <si>
    <t>Строительно-монтажные работы по еконструкции 12,626 км ВЛ 10 кВ Л-36-6 от ПС 110/10кВ №36 Улаганская в Улаганском районе Республики Алтай</t>
  </si>
  <si>
    <t>Реконструкция 12,626 км ВЛ 10 кВ Л-36-6 от ПС 110/10кВ №36 Улаганская в Улаганском районе Республики Алтай</t>
  </si>
  <si>
    <t>I_192.3_ГАЭС</t>
  </si>
  <si>
    <t>Строительно-монтажные работы по реконструкции 1,54 км ВЛ10 кВ Л26-22 от ПС 110/10кВ №26 "Акташская" Улаганского района Республики Алтай</t>
  </si>
  <si>
    <t>Реконструкция 1,54 км ВЛ10 кВ Л26-22 от ПС 110/10кВ №26 "Акташская" Улаганского района Республики Алтай</t>
  </si>
  <si>
    <t>I_23.2_ГАЭС</t>
  </si>
  <si>
    <t>Строительно-монтажные работы по реконструкции 3,0 км ВЛ 10 кВ Л 26-9 от ПС 110/10кВ №26 "Акташская" Улаганского района Республики Алтай</t>
  </si>
  <si>
    <t>Реконструкция 3,0 км ВЛ 10 кВ Л 26-9 от ПС 110/10кВ №26 "Акташская" Улаганского района Республики Алтай</t>
  </si>
  <si>
    <t>I_23.3_ГАЭС</t>
  </si>
  <si>
    <t>ПАО "Россети Сибирь"</t>
  </si>
  <si>
    <t>Услуги</t>
  </si>
  <si>
    <t>У0147</t>
  </si>
  <si>
    <t>Почтово-телеграфные услуги</t>
  </si>
  <si>
    <t>53.10</t>
  </si>
  <si>
    <t>Себестоимость</t>
  </si>
  <si>
    <t>Сравнительная матрица</t>
  </si>
  <si>
    <t>АО «Почта России»</t>
  </si>
  <si>
    <t>2023-2024</t>
  </si>
  <si>
    <t>7.2</t>
  </si>
  <si>
    <t>МТРиО</t>
  </si>
  <si>
    <t>Поставка новогодних подарков</t>
  </si>
  <si>
    <t>10.8</t>
  </si>
  <si>
    <t>Справочник цен (мониторинг)</t>
  </si>
  <si>
    <t>ОЗК</t>
  </si>
  <si>
    <t>В соответствии с Техническим заданием</t>
  </si>
  <si>
    <t>У0114</t>
  </si>
  <si>
    <t>95.21</t>
  </si>
  <si>
    <t>Алтайский край</t>
  </si>
  <si>
    <t>У0118</t>
  </si>
  <si>
    <t>Услуги по уборке помещений и прилегающей территории</t>
  </si>
  <si>
    <t>81.21</t>
  </si>
  <si>
    <t>ИА ПАО "Россети Сибирь"</t>
  </si>
  <si>
    <t>У0297</t>
  </si>
  <si>
    <t>УСЛУГИ</t>
  </si>
  <si>
    <t>У0158</t>
  </si>
  <si>
    <t>УСЛУГИ ПО ОКАЗАНИЮ ПЕРИОДИЧЕСКИХ ПРОФИЛАКТИЧЕСКИХ  МЕДИЦИНСКИХ ОСМОТРОВ</t>
  </si>
  <si>
    <t>86.10</t>
  </si>
  <si>
    <t>ОЗП</t>
  </si>
  <si>
    <t>1.лицензия на оказание медицинских услуг по проведению периодических медицинских осмотров и клинико - лабораторной диагностики;2.документы подтверждающие квалификацию врачей 3.проведение медицинских осмотров по месту расположения структурных подразделений филиала- обязательно.</t>
  </si>
  <si>
    <t>У0181</t>
  </si>
  <si>
    <t>71.20.7</t>
  </si>
  <si>
    <t>71.20.19.130</t>
  </si>
  <si>
    <t>У0159</t>
  </si>
  <si>
    <t>шт.</t>
  </si>
  <si>
    <t>У0115/З</t>
  </si>
  <si>
    <t>Техническое обслуживание и ремонт первичных средств пожаротушения</t>
  </si>
  <si>
    <t>84.25.1</t>
  </si>
  <si>
    <t>84.25.11.120</t>
  </si>
  <si>
    <t xml:space="preserve">В соответствии с техническими заданиями </t>
  </si>
  <si>
    <t>Наличие у организации лицензии МЧС РФ по делам гражданской обороны, чрезвычайным ситуациям и ликвидации последствий стихийных бедствий. Наличие личного клейма у организации. Наличие у организации разветвленной сети перезарядочных станций на территории Алтайского края.</t>
  </si>
  <si>
    <t>У0185</t>
  </si>
  <si>
    <t>Техническое обслуживание автоматических установок пожарной сигнализации</t>
  </si>
  <si>
    <t>80.20</t>
  </si>
  <si>
    <t>80.20.10</t>
  </si>
  <si>
    <t xml:space="preserve">Наличие у организации лицензии МЧС РФ по делам гражданской обороны, чрезвычайным ситуациям и ликвидации последствий стихийных бедствий. Свидетельство о регистрации электролаборатории, выданное Федеральной службой по экологическому, техническому и атомному надзору  в соответствии с ПОТЭУ, п. 39.1 и письма Ростехнадзора от 16.04.2016г. № 00-07-06/415 «О регистрации электротехнической лаборатории». Наличие у организации подразделений (отделений) на территории Алтайского края. </t>
  </si>
  <si>
    <t>охрана</t>
  </si>
  <si>
    <t>У0086</t>
  </si>
  <si>
    <t>услуги по охране объектов</t>
  </si>
  <si>
    <t>80.10</t>
  </si>
  <si>
    <t>себестоимость</t>
  </si>
  <si>
    <t>сравнительная матрица</t>
  </si>
  <si>
    <t>в соответствии с техническим заданием</t>
  </si>
  <si>
    <t>усл. ед.</t>
  </si>
  <si>
    <t>Услуги по охране объектов</t>
  </si>
  <si>
    <t>2024-2026</t>
  </si>
  <si>
    <t>Филиал Бурятэнерго</t>
  </si>
  <si>
    <t>справочная матрица</t>
  </si>
  <si>
    <t>Республика Бурятия</t>
  </si>
  <si>
    <t>2023-2025</t>
  </si>
  <si>
    <t>0184</t>
  </si>
  <si>
    <t>поставка новогодних подарков</t>
  </si>
  <si>
    <t>справочник САП</t>
  </si>
  <si>
    <t>2700</t>
  </si>
  <si>
    <t>Расходы из прибыли</t>
  </si>
  <si>
    <t>Справочная матрица</t>
  </si>
  <si>
    <t>усл. ед</t>
  </si>
  <si>
    <t>1</t>
  </si>
  <si>
    <t>81000000000</t>
  </si>
  <si>
    <t>У0131</t>
  </si>
  <si>
    <t>49.41</t>
  </si>
  <si>
    <t xml:space="preserve"> - </t>
  </si>
  <si>
    <t>У0132</t>
  </si>
  <si>
    <t>У0116</t>
  </si>
  <si>
    <t>45.20</t>
  </si>
  <si>
    <t>У0089</t>
  </si>
  <si>
    <t>Услуги по инспекционному контролю сертифицированной электроэнергии</t>
  </si>
  <si>
    <t>71.20.8</t>
  </si>
  <si>
    <t>У0066</t>
  </si>
  <si>
    <t>Услуги авиатранспорта (обследование ВЛ)</t>
  </si>
  <si>
    <t>51.10.20</t>
  </si>
  <si>
    <t xml:space="preserve">Себестоймость </t>
  </si>
  <si>
    <t>В СООТВЕТСТВИИ С ТЕХНИЧЕСКИМ ЗАДАНИЕМ</t>
  </si>
  <si>
    <t>-</t>
  </si>
  <si>
    <t>У0017/Т</t>
  </si>
  <si>
    <t>У0016/Т</t>
  </si>
  <si>
    <t>У0015/Т</t>
  </si>
  <si>
    <t>Кадастровые работы по установлению охранных зон</t>
  </si>
  <si>
    <t>ИА "Россети Сибирь" (БЭ)</t>
  </si>
  <si>
    <t>Документы, подтверждающие наличие в штате не менее чем 2 кадастровых инженеров, которые вправе осуществлять кадастровую деятельность, или осуществление кадастровой деятельности в качестве индивидуального предпринимателя (справка о кадровых ресурсах);
выписка из реестра лицензий, подтверждающая наличие действующей лицензии на осуществление геодезических и картографических работ (В соответствии с изменениями, внесенными в пункт 42 части 1 статьи 12 Закона № 99-ФЗ, вступающими в силу с 01.03.2022, работы по установлению, изменению границ населенных пунктов, границ зон с особыми условиями использования территории, подлежат обязательному лицензированию).
- заверенная выписка из реестра членов СРО на каждого заявленного кадастрового инженера.
- документ, подтверждающий наличие действующих договоров обязательного страхования гражданской ответственности заявленных кадастровых инженеров оформленных в соответствии с требованиями ст. 29.2 Федерального закона от 24.07.2007 №221-ФЗ «О кадастровой деятельности» (договор обязательного страхования гражданской ответственности кадастрового инженера (2 шт.)).</t>
  </si>
  <si>
    <t>Разработка проектов освоения лесов</t>
  </si>
  <si>
    <t>Кадастровые работы по уточнению границ земельных участков с последующим установлением охранных зон</t>
  </si>
  <si>
    <t>У0107</t>
  </si>
  <si>
    <t>оказание услуг по введению полного или частичного ограничения режима потребления электроэнергии и по возобновлению электроснабжения Потребителей (физических лиц, юридических лиц, индивидуальных предпринимателей) по заявкам Заказчика, согласно Перечню услуг</t>
  </si>
  <si>
    <t>35.13</t>
  </si>
  <si>
    <t xml:space="preserve">35.13.10.000 </t>
  </si>
  <si>
    <t>расходы из прибыли</t>
  </si>
  <si>
    <t>1 усл. ед</t>
  </si>
  <si>
    <t>Данную закупка необходима  в целях исполнения обязательств филиала ПАО "Россети Сибирь"-"Бурятэнерго" по договору № 18.0300.2021.14 от 06.06.2014 г., в целях недопущения нарушения сроков введения полного или частичного ограничения режима потребления электроэнергии и по возобновлению электроснабжения потребителей,  регламентированных Правилами полного и (или) частичного ограничения режима потребления, утв. Постановлением Правительства РФ от 04.05.2012 N 442 (ред. от 28.12.2021) "О функционировании розничных рынков электрической энергии, полном и (или) частичном ограничении режима по-требления электрической энергии", при исполнении заявок гарантирующего поставщика АО «Читаэнергосбыт» ТП «Энергосбыт Бурятии» на введение полного или частичного ограничения режима потребления электроэнергии и по возобновлению электроснабжения потребителей.</t>
  </si>
  <si>
    <t>УСЛУГИ ПО ОКАЗАНИЮ ПРЕДРЕЙСОВОГО И ПОСЛЕРЕЙСОВОГО МЕДИЦИНСКИХ ОСМОТРОВ ВОДИТЕЛЕЙ, ПРЕДСМЕННЫХ МЕДИЦИНСКИХ ОСМОТРОВ ПРОИЗВОДИТЕЛЕЙ РАБОТ ПО ЦЭС, Городского РЭС</t>
  </si>
  <si>
    <t xml:space="preserve">1. Исполнитель  должен иметь  лицензию на осуществление медицинской деятельности по проведению предрейсовых и послерейсовых медицинских осмотров водителей и производителей работ.                                                                                                                                                                                                                                                                                         2. Исполнитель должен иметь в своём штате  медработников необходимой квалификации для проведения  медосмотров водителей и производителей работ (не менее 2 человек).                                                                                                                                                                                                                                                                                                                                                                                   </t>
  </si>
  <si>
    <t>УСЛУГИ ПО ОКАЗАНИЮ ПРЕДРЕЙСОВОГО И ПОСЛЕРЕЙСОВОГО МЕДИЦИНСКИХ ОСМОТРОВ ВОДИТЕЛЕЙ, ПРЕДСМЕННЫХ МЕДИЦИНСКИХ ОСМОТРОВ ПРОИЗВОДИТЕЛЕЙ РАБОТ ПО ГЭС</t>
  </si>
  <si>
    <t xml:space="preserve"> УСЛУГИ ПО ПРОВЕДЕНИЮ ПСИХИАТРИЧЕСКОГО ОСВИДЕТЕЛЬСТВОВАНИЯ РАБОТНИКАМ ФИЛИАЛА</t>
  </si>
  <si>
    <t>1.Обязательное условие оказание услуг - наличие лицензии на осуществление психиатрического освидетельствования;
2. Наличие опыта работы на рынке по проведению психиатрического освидетельствования;
3. Медицинская организация  должна предоставить копию приказа или иные распорядительные документы  Министерства здравоохранения РФ, РБ об организации и  создании врачебных  комиссий по обязательному психиатрическому освидетельствованию;
4. Исполнитель должен иметь в своём штате не менее трех врачей -психиатров с высшим медицинским образованием (предоставить справку о кадрах).</t>
  </si>
  <si>
    <t>28.29</t>
  </si>
  <si>
    <t>71.20.9</t>
  </si>
  <si>
    <t>71.20</t>
  </si>
  <si>
    <t>У0197</t>
  </si>
  <si>
    <t>У0033</t>
  </si>
  <si>
    <t>УСЛУГИ ПО ПРОВЕДЕНИЮ СПЕЦИАЛЬНОЙ ОЦЕНКИ УСЛОВИЙ ТРУДА РАБОЧИХ МЕСТ</t>
  </si>
  <si>
    <t xml:space="preserve">1. Наличие в качестве структурного подразделения испытательной лаборатории (центра), которая аккредитована национальным органом по аккредитации в соответствии с законодательством Российской Федерации об аккредитации в национальной системе аккредитации и областью аккредитации которой является проведение исследований (испытаний) и измерений вредных и (или) опасных факторов производственной среды и трудового процесса;                                      2.  Наличие в организации не менее пяти экспертов, работающих по трудовому договору и имеющих сертификат эксперта на право выполнения работ по специальной оценке условий труда, в том числе не менее одного эксперта, имеющего высшее образование по одной из специальностей - общая гигиена, гигиена труда, санитарно-гигиенические лабораторные исследования.                                                                                                                              </t>
  </si>
  <si>
    <t>услуги</t>
  </si>
  <si>
    <t>услуги по контролю за состоянием объектов</t>
  </si>
  <si>
    <t>в соответствии с ТЗ</t>
  </si>
  <si>
    <t>1.1.</t>
  </si>
  <si>
    <t>Филиал Кузбассэнерго-РЭС</t>
  </si>
  <si>
    <t>ГП</t>
  </si>
  <si>
    <t>ПИР+СМР Строительство 2х КЛ 10 кВ от РУ 10 кВ РП 10 кВ ПС 110/10 кВ Больничная в рамках исполнения договора технологического присоединения с ООО "Новолекс" (ООО "Росцентр"). Кемеровская область, г. Ленинск - Кузнецкий от 15.02.2018 № 20.4200.2.16</t>
  </si>
  <si>
    <t>прибыль от тех. присоединения</t>
  </si>
  <si>
    <t>ИА "Россети Сибирь" (КузЭ)</t>
  </si>
  <si>
    <t>В соответствии с требованиями КД</t>
  </si>
  <si>
    <t>Кемеровская область</t>
  </si>
  <si>
    <t>Строительство 2х КЛ 10 кВ от РУ 10 кВ РП 10 кВ ПС 110/10 кВ Больничная в рамках исполнения договора технологического присоединения с ООО "Новолекс" (ООО "Росцентр"). Кемеровская область, г. Ленинск - Кузнецкий от 15.02.2018 № 20.4200.2.16</t>
  </si>
  <si>
    <t>L_32.100_КуЭ</t>
  </si>
  <si>
    <t>да</t>
  </si>
  <si>
    <t>ПИР+СМР Строительство КЛ 10 кВ, РП 10 кВ  для электроснабжения зоны Ж общегородского центрапо договору20.4200.266.21 от 06.08.2021</t>
  </si>
  <si>
    <t>Строительство КЛ 10 кВ, РП 10 кВ  для электроснабжения зоны Ж общегородского центрапо договору20.4200.266.21 от 06.08.2021</t>
  </si>
  <si>
    <t>M_32.180_КуЭ</t>
  </si>
  <si>
    <t>ПИР+СМР Строительство четырёх ЛЭП от резервных ячеек 1,2 секций РУ 6кВ ПС 110кВ Томская, в рамках исполнения договора  технологического присоединения с АО «МЕЖДУРЕЧЬЕ» от 23.03.2022 № 20.4200.860.21</t>
  </si>
  <si>
    <t>Строительство четырёх ЛЭП от резервных ячеек 1,2 секций РУ 6кВ ПС 110кВ Томская, в рамках исполнения договора  технологического присоединения с АО «МЕЖДУРЕЧЬЕ» от 23.03.2022 № 20.4200.860.21</t>
  </si>
  <si>
    <t>M_32.191_КуЭ</t>
  </si>
  <si>
    <t>Строительство двух ЛЭП от резервных ячеек 1,2 секций РУ 6кВ ПС 110кВ Северный Маганак, в рамках исполнения договора  технологического присоединения с ООО "ШАХТА N 12" от 15.03.2022 № 20.4200.3413.21</t>
  </si>
  <si>
    <t>2023
2024</t>
  </si>
  <si>
    <t>M_32.192_КуЭ</t>
  </si>
  <si>
    <t>ПИР+СМР Строительство двух ТП, двух отпаек: от ВЛ 6кВ ф.6-2-С ПС 35кВ Мазуровская до новой ТП 6кВ; от ВЛ 10кВ ф.10-15-ПФ ПС 35кВ Мазуровская до новой ТП 10кВ, в рамках исполнения договора  технологического присоединения с МИНИСТЕРСТВОМ СТРОИТЕЛЬСТВА КУЗБАССА от 22.04.2022 № 20.4200.3548.21</t>
  </si>
  <si>
    <t>Строительство двух ТП, двух отпаек: от ВЛ 6кВ ф.6-2-С ПС 35кВ Мазуровская до новой ТП 6кВ; от ВЛ 10кВ ф.10-15-ПФ ПС 35кВ Мазуровская до новой ТП 10кВ, в рамках исполнения договора  технологического присоединения с МИНИСТЕРСТВОМ СТРОИТЕЛЬСТВА КУЗБАССА от 22.04.2022 № 20.4200.3548.21</t>
  </si>
  <si>
    <t>M_32.194_КуЭ</t>
  </si>
  <si>
    <t>ПИР+СМР Строительство ВЛ 6 кВ от ячейки 6 кВ ф.6-6-Резерв ПС 110 кВ Звёздная, в рамках исполнения договора  технологического присоединения с ООО "СДС-СТРОЙ" от 04.03.2022 № 20.4200.134.22</t>
  </si>
  <si>
    <t>Строительство ВЛ 6 кВ от ячейки 6 кВ ф.6-6-Резерв ПС 110 кВ Звёздная, в рамках исполнения договора  технологического присоединения с ООО "СДС-СТРОЙ" от 04.03.2022 № 20.4200.134.22</t>
  </si>
  <si>
    <t>M_32.195_КуЭ</t>
  </si>
  <si>
    <t>ПИР+СМР Строительство двух ТП, двух отпаек: от ВЛ 10кВ ф.10-6-МП ПС 110кВ Водозабор до новой ТП 10кВ; от ВЛ 10кВ ф.10-14-МП ПС 110кВ Восточная до новой ТП 10кВ, в рамках исполнения договора  технологического присоединения с МИНСТРОЙ КУЗБАССА от 15.03.2022 № 20.4200.161.22</t>
  </si>
  <si>
    <t>Строительство двух ТП, двух отпаек: от ВЛ 10кВ ф.10-6-МП ПС 110кВ Водозабор до новой ТП 10кВ; от ВЛ 10кВ ф.10-14-МП ПС 110кВ Восточная до новой ТП 10кВ, в рамках исполнения договора  технологического присоединения с МИНСТРОЙ КУЗБАССА от 15.03.2022 № 20.4200.161.22</t>
  </si>
  <si>
    <t>M_32.198_КуЭ</t>
  </si>
  <si>
    <t>1.2.</t>
  </si>
  <si>
    <t>Реконструкция ПС 110 кВ Беловская оснащение микропроцессорными устройствами автоматики ограничения перегрузки оборудования (АОПО) ВЛ 110 кВ Беловская – Беловская ГРЭС I, II цепь (АОПО ВЛ 110 кВ Беловская – Беловская ГРЭС I, II цепь)</t>
  </si>
  <si>
    <t>Амортизация</t>
  </si>
  <si>
    <t>K_110_КуЭ</t>
  </si>
  <si>
    <t>ПИР+СМР Модернизация с установкой пункта автоматического регулирования напряжения (ПАРН/ВДТ) на ВЛ 10 кВ Ф-10-3-Т ПС 110 Пихтач в рамках исполнения договора  технологического присоединения с ООО "Шахта №12" от 27.05.2021 № 20.4200.172.21</t>
  </si>
  <si>
    <t>Модернизация с установкой пункта автоматического регулирования напряжения (ПАРН/ВДТ) на ВЛ 10 кВ Ф-10-3-Т ПС 110 Пихтач в рамках исполнения договора  технологического присоединения с ООО "Шахта №12" от 27.05.2021 № 20.4200.172.21</t>
  </si>
  <si>
    <t>M_32.172_КуЭ</t>
  </si>
  <si>
    <t>ПИР+СМР Реконструкция ТП-10 КВ, ЯКНО-10по договору20.4200.1920.21 от 17.08.2021</t>
  </si>
  <si>
    <t>Реконструкция ТП-10 КВ, ЯКНО-10по договору20.4200.1920.21 от 17.08.2021</t>
  </si>
  <si>
    <t>M_32.181_КуЭ</t>
  </si>
  <si>
    <t>Реконструкция ПС 110/35/10 кВ Тяжинская с заменой БСК-110 (батареи статистических конденсаторов) на СКРМ (статистические компенсаторы реактивной мощности) мощностью 52 Мвар</t>
  </si>
  <si>
    <t>J_444_КуЭ</t>
  </si>
  <si>
    <t>Реконструкция ЗРУ 6 кВ  на ПС 110 кВ Мысковская</t>
  </si>
  <si>
    <t>M_553_КуЭ</t>
  </si>
  <si>
    <t>Модернизация с установкой автоматики ограничения перегрузки оборудования (АОПО) на ВЛ 110 кВ Ново-Анжерская – Яйская с отпайкой на ПС Судженка, ВЛ 110 кВ Ново-Анжерская – Иверка с отпайками</t>
  </si>
  <si>
    <t>H_114_КуЭ</t>
  </si>
  <si>
    <t>Техническое перевооружение ПС 35/10 кВ Силинская. Замена оборудования ячеек 35 кВ: линейные (2 шт.), 10 кВ:  вводная (2 шт), секционная ( 1 шт.), линейная (10 шт.), 
 (Кемеровский РЭС)</t>
  </si>
  <si>
    <t>H_164_КуЭ</t>
  </si>
  <si>
    <t>ПИР Техническое перевооружение ПС 110/6 кВ Толевая. Замена ОД-110 (1 шт.). Кемеровский РЭС</t>
  </si>
  <si>
    <t>Техническое перевооружение ПС 110/6 кВ Толевая. Замена ОД-110 (1 шт.). Кемеровский РЭС</t>
  </si>
  <si>
    <t>H_174_КуЭ</t>
  </si>
  <si>
    <t>ПИР Техническое перевооружение ПС 110/35/6 кВ Капитальная-3 с заменой масляных выключателей  6кВ на вакуумные 6 кВ (3шт.) для повышения надёжности электроснабжения шахт.</t>
  </si>
  <si>
    <t>Техническое перевооружение ПС 110/35/6 кВ Капитальная-3 с заменой масляных выключателей  6кВ на вакуумные 6 кВ (3шт.) для повышения надёжности электроснабжения шахт.</t>
  </si>
  <si>
    <t>H_191_КуЭ</t>
  </si>
  <si>
    <t>Техническое перевооружение ПС 110/35/10 кВ Гурьевская. Замена ОД-110 (2 шт.), СОД 110 (1 шт.). Гурьевский РЭС</t>
  </si>
  <si>
    <t>H_229_КуЭ</t>
  </si>
  <si>
    <t xml:space="preserve">Техническое перевооружение ПС 35/10 кВ Костенковская. Замена оборудования ячеек 10 кВ: вводная (2 шт), секционная ( 1 шт.) 
 (Новокузнецкий РЭС)  </t>
  </si>
  <si>
    <t>H_235_КуЭ</t>
  </si>
  <si>
    <t xml:space="preserve">Техническое перевооружение ПС 35/6 кВ Калмыковская. Замена оборудования ячеек 6 кВ: вводная (2 шт), секционная ( 1 шт.)
 (Новокузнецкий РЭС)   </t>
  </si>
  <si>
    <t>H_236_КуЭ</t>
  </si>
  <si>
    <t>Техническое перевооружение ПС 35/6 кВ Абагур-Атамановская. Замена оборудования ячеек 6 кВ: вводная (2 шт), секционная ( 1 шт.).   
(Новокузнецкий РЭС)</t>
  </si>
  <si>
    <t>H_237_КуЭ</t>
  </si>
  <si>
    <t>Техническое перевооружение ПС 110/6 кВ Северобайдаевская. Замена оборудования ячеек 6кВ (6шт.) для повышения надёжности электроснабжения шахт</t>
  </si>
  <si>
    <t>H_238_КуЭ</t>
  </si>
  <si>
    <t>Модернизация с созданием систем телемеханики ПС 35-110 кВ:
ПС 110/35/10 кВ Комплексная - ПС 110 /6 кВ Береговая</t>
  </si>
  <si>
    <t>H_50.2_КуЭ</t>
  </si>
  <si>
    <t>РД Модернизация ПС 110/35/10 кВ Комплексная с созданием каналов связи   (СДТУ)</t>
  </si>
  <si>
    <t>Модернизация ПС 110/35/10 кВ Комплексная с созданием каналов связи   (СДТУ)</t>
  </si>
  <si>
    <t>H_53.3_КуЭ</t>
  </si>
  <si>
    <t>Модернизация устройств АЧР на ПС 110/35/6 кВ Абагурская, ПС 110/10 кВ Заводская, ПС 110/10 кВ Зенковская, ПС 110/35/6 кВ Кузнецкая, ПС 110/35/6 кВ Оросительная, ПС 110/35/6 кВ Орджоникидзевская, ПС 110/10 кВ Тепличная,  ПС 110/35/6 кВ Тырганская</t>
  </si>
  <si>
    <t>Модернизация устройств АЧР на ПС 110/35/6 кВ Абагурская, 1 шт.
Модернизация устройств АЧР на ПС 110/10 кВ Заводская, 1 шт.
Модернизация устройств АЧР на ПС 110/10 кВ Зенковская 1 шт.
Модернизация устройств АЧР на ПС 110/35/6 кВ Кузнецкая, 1 шт.
Модернизация устройств АЧР на ПС 110/35/6 кВ Оросительная, 1 шт.
Модернизация устройств АЧР на ПС 110/35/6 кВ Орджоникидзевская, 1шт.
Модернизация устройств АЧР на ПС 110/10 кВ Тепличная, 1 шт.
Модернизация устройств АЧР на ПС 110/35/6 кВ Тырганская, 1 шт</t>
  </si>
  <si>
    <t>I_438.1_КуЭ
I_438.2_КуЭ
I_438.3_КуЭ
I_438.4_КуЭ
I_438.5_КуЭ
I_438.6_КуЭ
I_438.7_КуЭ
I_438.8_КуЭ</t>
  </si>
  <si>
    <t>2023
2023
2023
2023
2023
2023
2023
2023</t>
  </si>
  <si>
    <t>3,06
3,06
3,06
3,06
3,06
3,06
3,06
3,06</t>
  </si>
  <si>
    <t>ПИР Модернизация устройств АЧР на ПС 110 кВ Афонинская, ПС 110 кВ Безруковская, ПС 110 кВ Береговая (ЮЭС), ПС 110 кВ Воинская, ПС 110 кВ Шахтовая, ПС 110 кВ Ширпотреб, ПС 110 кВ Южная, ПС 110 кВ Юргинская</t>
  </si>
  <si>
    <t>Модернизация устройств АЧР на ПС 110 кВ Афонинская 1 шт.
Модернизация устройств АЧР на ПС 110 кВ Безруковская, 1 шт
Модернизация устройств АЧР на ПС 110 кВ Береговая (ЮЭС) 1 шт. 
Модернизация устройств АЧР на ПС 110 кВ Воинская, 1 шт
Модернизация устройств АЧР на ПС 110 кВ Шахтовая, 1 шт
Модернизация устройств АЧР на ПС 110 кВ Ширпотреб 1 шт.
Модернизация устройств АЧР на ПС 110 кВ Южная, 1 шт.
Модернизация устройств АЧР на ПС 110 кВ Юргинская 1 шт.</t>
  </si>
  <si>
    <t>J_460_КуЭ
J_461_КуЭ
J_462_КуЭ
J_463_КуЭ
J_464_КуЭ
J_465_КуЭ
J_466_КуЭ
J_467_КуЭ</t>
  </si>
  <si>
    <t>2024
2024
2024
2024
2024
2024
2024
2024</t>
  </si>
  <si>
    <t>0,84
0,84
0,84
0,84
0,84
0,84
0,84
0,84</t>
  </si>
  <si>
    <t>ПД Модернизация с созданием системы телемеханики на ПС 110/35/6 кВ Беловская, ПС  110/35/6 кВ Осинниковская, ПС 110/35/6 кВ Ширпотреб, ПС 110/10 кВ КФЗ-2, ПС 110/35/10 кВ Кузнецкая, ПС 110/6 кВ Очистная, ПС 110/10 кВ Спутник, ПС 110/35/6 кВ Абагурская, ПС  110/35/6 кВ Афонинская</t>
  </si>
  <si>
    <t>Модернизация с созданием системы телемеханики на ПС 110/35/6 кВ Беловская
Модернизация с созданием системы телемеханики на ПС  110/35/6 кВ Осинниковская
Модернизация с созданием системы телемеханики на ПС 110/35/6 кВ Ширпотреб
Модернизация с созданием системы телемеханики на ПС 110/10 кВ КФЗ-2
Модернизация с созданием системы телемеханики на ПС 110/35/10 кВ Кузнецкая
Модернизация с созданием системы телемеханики на ПС 110/6 кВ Очистная
Модернизация с созданием системы телемеханики на ПС 110/10 кВ Спутник
Модернизация с созданием системы телемеханики на ПС 110/35/6 кВ Абагурская
Модернизация с созданием системы телемеханики на ПС  110/35/6 кВ Афонинская</t>
  </si>
  <si>
    <t>J_468.1_КуЭ
J_468.10_КуЭ
J_468.11_КуЭ
J_468.12_КуЭ
J_468.2_КуЭ
J_468.6_КуЭ
J_468.7_КуЭ
J_468.8_КуЭ
J_468.9_КуЭ</t>
  </si>
  <si>
    <t>2023
2023
2023
2023
2023
2023
2023
2023
2023</t>
  </si>
  <si>
    <t>2024
2024
2024
2024
2024
2024
2024
2024
2024</t>
  </si>
  <si>
    <t>13,94
14,55
14,55
14,55
13,94
13,94
13,94
14,55
14,55</t>
  </si>
  <si>
    <t>РД Модернизация с созданием системы телемеханики на ПС 110/35/6 кВ Беловская, ПС  110/35/6 кВ Осинниковская, ПС 110/35/6 кВ Ширпотреб, ПС 110/10 кВ КФЗ-2, ПС 110/35/10 кВ Кузнецкая, ПС 110/6 кВ Очистная, ПС 110/10 кВ Спутник, ПС 110/35/6 кВ Абагурская, ПС  110/35/6 кВ Афонинская</t>
  </si>
  <si>
    <t>Модернизация с созданием системы телемеханики на ПС 110/35/6 кВ Мысковская</t>
  </si>
  <si>
    <t>J_468.3_КуЭ</t>
  </si>
  <si>
    <t>Модернизация с созданием системы телемеханики на ПС 110/10 кВ Технониколь</t>
  </si>
  <si>
    <t>J_468.5_КуЭ</t>
  </si>
  <si>
    <t>Модернизация ПС 110/10 кВ Технониколь с установка цифрового устройства РАС</t>
  </si>
  <si>
    <t>J_474.2_КуЭ</t>
  </si>
  <si>
    <t>ПИР Техническое перевооружение с заменой  КТП 6 кВ  Новокузнецкого РЭС ТП 15 Ф.6-5-ТП 63 от ПС 110/35/6 кВ «НовоБайдаевская», 400 кВА - 2 шт</t>
  </si>
  <si>
    <t>Техническое перевооружение с заменой  КТП 6 кВ  Новокузнецкого РЭС ТП 15 Ф.6-5-ТП 63 от ПС 110/35/6 кВ «НовоБайдаевская», 400 кВА - 2 шт</t>
  </si>
  <si>
    <t>K_3273_КуЭ</t>
  </si>
  <si>
    <t>ПИР Техническое перевооружение с заменой  находящихся в неудовлетворительном состоянии ПС 35/6 кВ «Куйбышевская» от ВЛ 35 кВ С-16, С-15  г.Новокузнецк, Куйбышевский район по ул. Шебелинской, (МКП-35/630-7 шт., РНД-35-10 шт.)</t>
  </si>
  <si>
    <t>Техническое перевооружение с заменой  находящихся в неудовлетворительном состоянии ПС 35/6 кВ «Куйбышевская» от ВЛ 35 кВ С-16, С-15  г.Новокузнецк, Куйбышевский район по ул. Шебелинской, (МКП-35/630-7 шт., РНД-35-10 шт.)</t>
  </si>
  <si>
    <t>K_3277_КуЭ</t>
  </si>
  <si>
    <t>ПИР Техническое перевооружение с заменой  находящихся в неудовлетворительном состоянии ПС 110 кВ Ширпотреб, г.Новокузнецк, Центральный район, ул. Хлебозаводская, 11, (НКФ-110-2 шт., ОНШ-222 шт., РЛНЗ-2 110/600-14 шт., приточно-вытяжная вентиляция, ОPzS-420, проходные ввода-30 шт, линейные РЛНЗ-2 110/600-7 шт.)</t>
  </si>
  <si>
    <t>Техническое перевооружение с заменой  находящихся в неудовлетворительном состоянии ПС 110 кВ Ширпотреб, г.Новокузнецк, Центральный район, ул. Хлебозаводская, 11, (НКФ-110-2 шт., ОНШ-222 шт., РЛНЗ-2 110/600-14 шт., приточно-вытяжная вентиляция, ОPzS-420, проходные ввода-30 шт, линейные РЛНЗ-2 110/600-7 шт.)</t>
  </si>
  <si>
    <t>K_3283_КуЭ</t>
  </si>
  <si>
    <t>Модернизация ПС 110 кВ Комплексная с установкой РАС</t>
  </si>
  <si>
    <t>L_474.7_КуЭ</t>
  </si>
  <si>
    <t>Модернизация ПС 110 кВ Береговая с установкой РАС</t>
  </si>
  <si>
    <t>L_474.8_КуЭ</t>
  </si>
  <si>
    <t>Техническое перевооружение ПС 110 Бенжереп-2 монтаж защит от дуговых коротких замыканий ячеек 6-10 кВ - 1 комплект</t>
  </si>
  <si>
    <t>M_577.10_КуЭ</t>
  </si>
  <si>
    <t>Реконструкция устройств РЗА ВЛ 110кВ на ПС 110кВ Юргинская (4 шт.)</t>
  </si>
  <si>
    <t>M_578.1_КуЭ</t>
  </si>
  <si>
    <t>Реконструкция устройств РЗА ВЛ 110кВ на ПС 110кВ КФЗ-2, с организацией каналов связи (2 шт.)</t>
  </si>
  <si>
    <t>M_578.2_КуЭ</t>
  </si>
  <si>
    <t>Техническое перевооружение на ПС 110 кВ Таёжная с заменой 3 комплектов трансформаторов тока 110 кВ в количестве 8 шт</t>
  </si>
  <si>
    <t>M_710_КуЭ</t>
  </si>
  <si>
    <t>ПИР Модернизация СОПТ на ПС 110 кВ Тяжинская, ПС 110 кВ Топкинская, ПС 110/35/6 кВ Анжерская, ПС 110/6 кВ Вахрушевская, ПС 110/6 кВ Звёздная, ПС 35/6 кВ Красный – Углекоп,  ПС 110/10 кВ КФЗ-2,  ПС 110/6 кВ Мундыбашевская,  ПС 110 кВ Промузел,  ПС 110/35/10 кВ Проскоковская,  ПС 35/6 кВ Шахта – 13, ПС 110/35/6 кВ Юргинская,  ПС 35 кВ Мариинская городская,  ПС 110 кВ Тырганская</t>
  </si>
  <si>
    <t>Модернизация СОПТ на ПС 110 кВ Тяжинская - 1шт
Модернизация СОПТ на ПС 110 кВ Топкинская - 1шт
Модернизация СОПТ на ПС 110/35/6 кВ Анжерская - 1шт
Модернизация СОПТ на ПС 110/6 кВ Вахрушевская - 1шт
Модернизация СОПТ на ПС 110/6 кВ Звёздная - 1шт
Модернизация СОПТ на ПС 35/6 кВ Красный – Углекоп - 1шт
Модернизация СОПТ на ПС 110/10 кВ КФЗ-2 - 1шт
Модернизация СОПТ на ПС 110/6 кВ Мундыбашевская - 1шт
Модернизация СОПТ на ПС 110 кВ Промузел - 1шт
Модернизация СОПТ на ПС 110/35/10 кВ Проскоковская - 1шт
Модернизация СОПТ на ПС 35/6 кВ Шахта – 13 - 1шт
Модернизация СОПТ на ПС 110/35/6 кВ Юргинская - 1шт
Модернизация СОПТ на ПС 35 кВ Мариинская городская - 1шт
Модернизация СОПТ на ПС 110 кВ Тырганская - 1шт</t>
  </si>
  <si>
    <t>M_584.1_КуЭ
M_584.2_КуЭ
M_584.8_КуЭ
M_584.9_КуЭ
M_584.10_КуЭ
M_584.11_КуЭ
M_584.12_КуЭ
M_584.13_КуЭ
M_584.14_КуЭ
M_584.15_КуЭ
M_584.16_КуЭ
M_584.17_КуЭ
M_584.18_КуЭ
M_584.19_КуЭ</t>
  </si>
  <si>
    <t>2023
2023
2023
2023
2023
2023
2023
2023
2023
2023
2023
2023
2023
2023</t>
  </si>
  <si>
    <t>2024
2024
2024
2024
2024
2024
2024
2024
2024
2024
2024
2024
2024
2024</t>
  </si>
  <si>
    <t>7,50
7,50
7,50
7,50
7,50
7,50
7,50
7,50
7,50
7,50
7,50
7,50
7,50
7,50</t>
  </si>
  <si>
    <t>Модернизация СОПТ на ПС 110 кВ ЯЦЗ - 1шт</t>
  </si>
  <si>
    <t>M_584.3_КуЭ</t>
  </si>
  <si>
    <t>ПИР Реконструкция устройств РЗА ВЛ 110кВ на ПС 110кВ Кузнецкая (1 шт.)</t>
  </si>
  <si>
    <t>Реконструкция устройств РЗА ВЛ 110кВ на ПС 110кВ Кузнецкая (1 шт.)</t>
  </si>
  <si>
    <t>M_578.3_КуЭ</t>
  </si>
  <si>
    <t>ПИР Реконструкция устройств РЗА ВЛ 110кВ на ПС 110кВ Новоленинская (1 шт.)</t>
  </si>
  <si>
    <t>Реконструкция устройств РЗА ВЛ 110кВ на ПС 110кВ Новоленинская (1 шт.)</t>
  </si>
  <si>
    <t>M_578.4_КуЭ</t>
  </si>
  <si>
    <t>ПИР Реконструкция устройств РЗА ВЛ 110кВ на ПС 110кВ Афонинская (1 шт.)</t>
  </si>
  <si>
    <t>Реконструкция устройств РЗА ВЛ 110кВ на ПС 110кВ Афонинская (1 шт.)</t>
  </si>
  <si>
    <t>M_578.5_КуЭ</t>
  </si>
  <si>
    <t>ПИР Реконструкция устройств РЗА ВЛ 110кВ на ПС 110кВ Яшкинская (1 шт.)</t>
  </si>
  <si>
    <t>Реконструкция устройств РЗА ВЛ 110кВ на ПС 110кВ Яшкинская (1 шт.)</t>
  </si>
  <si>
    <t>M_578.6_КуЭ</t>
  </si>
  <si>
    <t>ПИР Реконструкция устройств РЗА ВЛ 110кВ на ПС 110кВ Промышленная-Сельская (2 шт.)</t>
  </si>
  <si>
    <t>Реконструкция устройств РЗА ВЛ 110кВ на ПС 110кВ Промышленная-Сельская (2 шт.)</t>
  </si>
  <si>
    <t>M_578.7_КуЭ</t>
  </si>
  <si>
    <t>ПИР Реконструкция устройств РЗА ВЛ 110кВ на ПС 110кВ Мысковская (4 шт.)</t>
  </si>
  <si>
    <t>Реконструкция устройств РЗА ВЛ 110кВ на ПС 110кВ Мысковская (4 шт.)</t>
  </si>
  <si>
    <t>M_578.8_КуЭ</t>
  </si>
  <si>
    <t>ПИР Реконструкция устройств РЗА ВЛ 110кВ на ПС 110кВ Тяжинская (4 шт.)</t>
  </si>
  <si>
    <t>Реконструкция устройств РЗА ВЛ 110кВ на ПС 110кВ Тяжинская (4 шт.)</t>
  </si>
  <si>
    <t>M_578.9_КуЭ</t>
  </si>
  <si>
    <t>ПИР Реконструкция устройств РЗА ВЛ 110кВ на ПС 110кВ Плотниковская (2 шт.)</t>
  </si>
  <si>
    <t>Реконструкция устройств РЗА ВЛ 110кВ на ПС 110кВ Плотниковская (2 шт.)</t>
  </si>
  <si>
    <t>M_578.10_КуЭ</t>
  </si>
  <si>
    <t>ПИР Реконструкция устройств РЗА ВЛ 110кВ на ПС 110кВ Мундыбашская (1 шт.)</t>
  </si>
  <si>
    <t>Реконструкция устройств РЗА ВЛ 110кВ на ПС 110кВ Мундыбашская (1 шт.)</t>
  </si>
  <si>
    <t>M_578.11_КуЭ</t>
  </si>
  <si>
    <t>ПИР Реконструкция устройств РЗА ВЛ 110кВ на ПС 110кВ Прокопьевская (5 шт.)</t>
  </si>
  <si>
    <t>Реконструкция устройств РЗА ВЛ 110кВ на ПС 110кВ Прокопьевская (5 шт.)</t>
  </si>
  <si>
    <t>M_578.12_КуЭ</t>
  </si>
  <si>
    <t>Техническое перевооружение ПС 110 кВ КФЗ-2, ПС 110 кВ Оросительная, ПС 110 кВ Мариинский ЛПК, ПС 110 кВ Макаракская, ПС 110 кВ Кузбассэлемент, ПС 110 кВ Кондомская, ПС 110 кВ Красный Брод, ПС 110 кВ Мундыбашская, ПС 110 кВ Прокопьвская, ПС 110 кВ Осинниковская, ПС 110 кВ Северная, ПС 110 кВ Темирская, ПС 110 кВ Тырганская, ПС 110 кВ Шахтовая, ПС 110 кВ Ширпотреб, ПС 110 кВ Безруковская с установкой защит от дуговых коротких замыканий ячеек 6-10 кВ</t>
  </si>
  <si>
    <t>Техническое перевооружение ПС 110 кВ КФЗ-2 с установкой защит от дуговых коротких замыканий ячеек 6-10 кВ - 1 комплект
Техническое перевооружение ПС 110 кВ Оросительная с установкой защит от дуговых коротких замыканий ячеек 6-10 кВ - 1 комплект
Техническое перевооружение ПС 110 кВ Мариинский ЛПК с установкой защит от дуговых коротких замыканий ячеек 6-10 кВ - 1 комплект
Техническое перевооружение ПС 110 кВ Макаракская с установкой защит от дуговых коротких замыканий ячеек 6-10 кВ - 1 комплект
Техническое перевооружение ПС 110 кВ Кузбассэлемент с установкой защит от дуговых коротких замыканий ячеек 6-10 кВ - 1 комплект
Техническое перевооружение ПС 110 кВ Кондомская с установкой защит от дуговых коротких замыканий ячеек 6-10 кВ - 1 комплект
Техническое перевооружение ПС 110 кВ Красный Брод с установкой защит от дуговых коротких замыканий ячеек 6-10 кВ - 1 комплект
Техническое перевооружение ПС 110 кВ Мундыбашская с установкой защит от дуговых коротких замыканий ячеек 6-10 кВ - 1 комплект
Техническое перевооружение ПС 110 кВ Прокопьвская с установкой защит от дуговых коротких замыканий ячеек 6-10 кВ - 1 комплект
Техническое перевооружение ПС 110 кВ Осинниковская с установкой защит от дуговых коротких замыканий ячеек 6-10 кВ - 1 комплект
Техническое перевооружение ПС 110 кВ Северная с установкой защит от дуговых коротких замыканий ячеек 6-10 кВ - 1 комплект
Техническое перевооружение ПС 110 кВ Темирская с установкой защит от дуговых коротких замыканий ячеек 6-10 кВ - 1 комплект
Техническое перевооружение ПС 110 кВ Тырганская с установкой защит от дуговых коротких замыканий ячеек 6-10 кВ - 1 комплект
Техническое перевооружение ПС 110 кВ Шахтовая с установкой защит от дуговых коротких замыканий ячеек 6-10 кВ - 1 комплект
Техническое перевооружение ПС 110 кВ Ширпотреб с установкой защит от дуговых коротких замыканий ячеек 6-10 кВ - 1 комплект
Техническое перевооружение ПС 110 кВ Безруковская с установкой защит от дуговых коротких замыканий ячеек 6-10 кВ - 1 комплект</t>
  </si>
  <si>
    <t>M_577.8_КуЭ
M_577.11_КуЭ
M_577.12_КуЭ
M_577.13_КуЭ
M_577.15_КуЭ
M_577.16_КуЭ
M_577.17_КуЭ
M_577.18_КуЭ
M_577.19_КуЭ
M_577.20_КуЭ
M_577.21_КуЭ
M_577.22_КуЭ
M_577.23_КуЭ
M_577.24_КуЭ
M_577.25_КуЭ
M_577.26_КуЭ</t>
  </si>
  <si>
    <t>2022
2022
2022
2022
2022
2022
2022
2022
2022
2022
2022
2022
2022
2022
2022
2022</t>
  </si>
  <si>
    <t>2023
2023
2023
2023
2023
2023
2023
2023
2023
2023
2023
2023
2023
2023
2023
2023</t>
  </si>
  <si>
    <t>1,72
2,28
2,28
2,28
2,28
2,28
2,28
2,28
2,28
2,28
2,28
2,28
2,28
2,28
2,28
2,28</t>
  </si>
  <si>
    <t>ПИР Модернизация на ПС 110 кВ Анжерская BЛ 110 кВ Тайга - Анжерская, BЛ 110 кВ Кузель - Анжерская, с оснащением устройством АЛАР</t>
  </si>
  <si>
    <t>Модернизация на ПС 110 кВ Анжерская BЛ 110 кВ Тайга - Анжерская, BЛ 110 кВ Кузель - Анжерская, с оснащением устройством АЛАР</t>
  </si>
  <si>
    <t>M_478_КуЭ</t>
  </si>
  <si>
    <t>ПИР Модернизация на ПС 110 кВ Афонинская BЛ 110 кВ Афонинская - Красный Брод, BЛ 110 кВ Афонинская - Ускат, с оснащением устройством АЛАР</t>
  </si>
  <si>
    <t>Модернизация на ПС 110 кВ Афонинская BЛ 110 кВ Афонинская - Красный Брод, BЛ 110 кВ Афонинская - Ускат, с оснащением устройством АЛАР</t>
  </si>
  <si>
    <t>M_479_КуЭ</t>
  </si>
  <si>
    <t>ПИР Модернизация на ПС 110 кВ Красный Брод ВЛ 110 кВ Афонинская - Красный Брод, ВЛ 110 кВ Карагайлинская-Новая - Красный Брод, с оснащением устройством АЛАР</t>
  </si>
  <si>
    <t>Модернизация на ПС 110 кВ Красный Брод ВЛ 110 кВ Афонинская - Красный Брод, ВЛ 110 кВ Карагайлинская-Новая - Красный Брод, с оснащением устройством АЛАР</t>
  </si>
  <si>
    <t>M_480_КуЭ</t>
  </si>
  <si>
    <t>Реконструкция ВЛ 110 кВ ПС Ширпотреб - ПС Северная 1,2  (опора №5), соглашение с ИП Реутов  от 12.04.2018 №41.4200.1162.18 (0,600 км), Новокузнецкий РЭС</t>
  </si>
  <si>
    <t>J_156_КуЭ</t>
  </si>
  <si>
    <t>Реконструкция (вынос участков) ВЛ 35 кВ Н-3 (Шахтовая-Бунгурская) отпайка на ПС Калмыковскую и ВЛ 35 кВ Сосновская - Калмыковская (С-12) из зоны горных работ ООО "ЭнергиЯ-НК" и ООО "Разрез Бунгурский" Новокузнецкий район Кемеровской области в 8 км к юго-западу от г. Новокузнецка, в 1,5 км к северу от д. Михайловка и в 5 км от п. Листвяги в рамках исполнения обязательств по соглашению о компенсации затрат от 27.04.2018 № 41.4200.3041.18 с ООО "ЭнергиЯ-НК" и ООО "Разрез Бунгурский" (6,200 км)</t>
  </si>
  <si>
    <t>J_451_КуЭ</t>
  </si>
  <si>
    <t>ПИР Комплексная реконструкция двухцепной ВЛ 110 кВ ЮК ГРЭС-Новокузнецк-Сортировочный СВЛ ЮЭС, протяженностью 33,62 км, г. Новокузнецк</t>
  </si>
  <si>
    <t>Комплексная реконструкция двухцепной ВЛ 110 кВ ЮК ГРЭС-Новокузнецк-Сортировочный СВЛ ЮЭС, протяженностью 33,62 км, г. Новокузнецк</t>
  </si>
  <si>
    <t>K_483_КуЭ</t>
  </si>
  <si>
    <t>Реконструкция (вынос участка) ВЛ 110 кВ Крохалевская-Черниговская - 1,2 от опоры №13 до опоры №31 из границ земельного участка в рамках исполнения обязательств по соглашению о компенсации затрат от 05.03.2019 № 56.4200.502.19 с АО "Черниговец"</t>
  </si>
  <si>
    <t>K_515_КуЭ</t>
  </si>
  <si>
    <t>Реконструкция участка ВЛ 110 кВ ЮК ГРЭС – Темирская I, II цепь  в рамках исполнения обязательств по соглашению о компенсации затрат от 15.11.2019 № 56.4200.2907.19  с АО "Кузнецкинвестстрой"</t>
  </si>
  <si>
    <t>L_522_КуЭ</t>
  </si>
  <si>
    <t>Реконструкция ВЛ 110 кВ Крохалёвская - Черниговская -1,2 от опоры №32 до опоры №36 в рамках исполнения обязательств по соглашению о компенсации затрат с АО "Черниговец" от 26.08.2019 № 56.4200.2394.19</t>
  </si>
  <si>
    <t>L_524_КуЭ</t>
  </si>
  <si>
    <t>Реконструкция ВЛ 10 кВ Ф 10-3-М Яйского РЭС (3,9 км)</t>
  </si>
  <si>
    <t>M_601_КуЭ</t>
  </si>
  <si>
    <t>ПИР+СМР Реконструкция ВЛ 35 кВ отпайки на ПС Костенковскую от ВЛ 35 кВ Сосновская-Калмыковская (С-12) ВЛ 35 кВ Н-3 Шахтовая-Бунгурская (Н-3-4) от опоры №33 до опоры №52 и демонтаж участка ВЛ 35 кВ отпайки на ПС Апанасовская от ВЛ 35 кВ Н-3 от опоры №42а до опоры №6 в рамках исполнения обязательств по соглашению о компенсации затрат от 01.12.2020 № 56.4200.2702.20 с ООО "Сибэнергоуголь"</t>
  </si>
  <si>
    <t>Реконструкция ВЛ 35 кВ отпайки на ПС Костенковскую от ВЛ 35 кВ Сосновская-Калмыковская (С-12) ВЛ 35 кВ Н-3 Шахтовая-Бунгурская (Н-3-4) от опоры №33 до опоры №52 и демонтаж участка ВЛ 35 кВ отпайки на ПС Апанасовская от ВЛ 35 кВ Н-3 от опоры №42а до опоры №6 в рамках исполнения обязательств по соглашению о компенсации затрат от 01.12.2020 № 56.4200.2702.20 с ООО "Сибэнергоуголь"</t>
  </si>
  <si>
    <t>M_549_КуЭ</t>
  </si>
  <si>
    <t>ПИР+СМР Реконструкция (переустройства) участка ВЛ 6 кВ Ф.6-29-С, ПС 35/6 кВ Грамотеинская-1/2 в рамках исполнения обязательств по соглашению о компенсации затрат от 09.08.2021 № 56.4200.2632.21 с АО «СУЭК-Кузбасс»</t>
  </si>
  <si>
    <t>Реконструкция (переустройства) участка ВЛ 6 кВ Ф.6-29-С, ПС 35/6 кВ Грамотеинская-1/2 в рамках исполнения обязательств по соглашению о компенсации затрат от 09.08.2021 № 56.4200.2632.21 с АО «СУЭК-Кузбасс»</t>
  </si>
  <si>
    <t>M_550_КуЭ</t>
  </si>
  <si>
    <t>ПИР+СМР Реконструкция участка ВЛ-10 кВ Ф-10-5-Ч ПС 110 кВ в рамках исполнения обязательств по соглашению о компенсации затрат от 08.10.2021 № 56.4200.3353.21 с ООО "Чебулинское"</t>
  </si>
  <si>
    <t>Реконструкция участка ВЛ-10 кВ Ф-10-5-Ч ПС 110 кВ в рамках исполнения обязательств по соглашению о компенсации затрат от 08.10.2021 № 56.4200.3353.21 с ООО "Чебулинское"</t>
  </si>
  <si>
    <t>M_551_КуЭ</t>
  </si>
  <si>
    <t>ПИР+СМР Реконструкция  ВЛ 110 кВ Мариинск-Чумай-Макарак, Мариинск-Чебула по соглашению о компенсации затрат с ОАО «РЖД» от 27.07.2021 № 56.4200.2416.21</t>
  </si>
  <si>
    <t>Реконструкция  ВЛ 110 кВ Мариинск-Чумай-Макарак, Мариинск-Чебула по соглашению о компенсации затрат с ОАО «РЖД» от 27.07.2021 № 56.4200.2416.21</t>
  </si>
  <si>
    <t>M_545_КуЭ</t>
  </si>
  <si>
    <t>ПИР+СМР Реконструкция  ВЛ 110 кВ «Звездная-Большеямная» участок ВЛ 110 кВ  в пролете опор №117-№1180, участка ВЛ 6 кВ от ПС 110/6 кВ «Звёздная» Ф-6-27-КР  с ТП и ВЛ-0,4 кВ – участок ВЛ 6 кВ в пролете опор №41-№42  в рамках исполнения обязательств по соглашению о компенсации затрат от 20.08.2021 № 56.4200.2734.21 с Фонд Синергия</t>
  </si>
  <si>
    <t>Реконструкция  ВЛ 110 кВ «Звездная-Большеямная» участок ВЛ 110 кВ  в пролете опор №117-№1180, участка ВЛ 6 кВ от ПС 110/6 кВ «Звёздная» Ф-6-27-КР  с ТП и ВЛ-0,4 кВ – участок ВЛ 6 кВ в пролете опор №41-№42  в рамках исполнения обязательств по соглашению о компенсации затрат от 20.08.2021 № 56.4200.2734.21 с Фонд Синергия</t>
  </si>
  <si>
    <t>M_596_КуЭ</t>
  </si>
  <si>
    <t>ПИР+СМР Реконструкция ВЛ 10 кВ от ПС 35/10 кВ "Щегловская" Ф-10-4-ВТ с ТП и ВЛ -0,4 кВ-участок ВЛ 10 кВ в пролете опоры № 111-112 в рамках исполнения обязательств по соглашению о компенсации затрат от 25.08.2021 № 56.4200.2792.21 с Фонд Синергия</t>
  </si>
  <si>
    <t>Реконструкция ВЛ 10 кВ от ПС 35/10 кВ "Щегловская" Ф-10-4-ВТ с ТП и ВЛ -0,4 кВ-участок ВЛ 10 кВ в пролете опоры № 111-112 в рамках исполнения обязательств по соглашению о компенсации затрат от 25.08.2021 № 56.4200.2792.21 с Фонд Синергия</t>
  </si>
  <si>
    <t>M_560_КуЭ</t>
  </si>
  <si>
    <t xml:space="preserve">ПИР+СМР Реконструкция отпайки на ПС 110 кВ АКЗ ВЛ 110 кВ «Крохалевская-Кедровская 1,2» цепь с отпайкой на ПС АКЗ – участок ВЛ 110 кВ в пролете опоры №56-№57; участка ВЛ 110 кВ «Рудничная-Крохалевская» 1,2 цепь участок ВЛ 110 кВ в пролете опор №63-№64; участка ВЛ 10 кВ от ПС 35/10 кВ «Щегловская» Ф-10-19-В с ТП и ВЛ-0,4 кВ – участок ВЛ 10 кВ в пролете опор №173-№174 в рамках исполнения обязательств по соглашению о компенсации затрат от 25.08.2021 № 56.4200.2793.21 с Фонд Синергия
</t>
  </si>
  <si>
    <t xml:space="preserve">Реконструкция отпайки на ПС 110 кВ АКЗ ВЛ 110 кВ «Крохалевская-Кедровская 1,2» цепь с отпайкой на ПС АКЗ – участок ВЛ 110 кВ в пролете опоры №56-№57; участка ВЛ 110 кВ «Рудничная-Крохалевская» 1,2 цепь участок ВЛ 110 кВ в пролете опор №63-№64; участка ВЛ 10 кВ от ПС 35/10 кВ «Щегловская» Ф-10-19-В с ТП и ВЛ-0,4 кВ – участок ВЛ 10 кВ в пролете опор №173-№174 в рамках исполнения обязательств по соглашению о компенсации затрат от 25.08.2021 № 56.4200.2793.21 с Фонд Синергия
</t>
  </si>
  <si>
    <t>M_570_КуЭ</t>
  </si>
  <si>
    <t>Техническое перевооружение двухцепной ВЛ 110 кВ Беловская - Новоленинская. Замена провода АС-120, арматуры и дефектной изоляции для повышения надежности электроснабжения шахт Костромовская, Заречная, Байкаимская, 7-е Ноября, Комсомолец, СМ Кирова, 58,1 км</t>
  </si>
  <si>
    <t>H_150.1_КуЭ</t>
  </si>
  <si>
    <t>Техническое перевооружение РС 6-10 кВ Ф-10-5-Б от ПС 35/10 кВ Михайловская  Прокопьевского района Трудармейского РЭС с заменой неизолированного провода на СИП, 1,2 км</t>
  </si>
  <si>
    <t>I_424_КуЭ</t>
  </si>
  <si>
    <t>ПИР Техническое перевооружение ВЛ 6 кВ ф.6-1-РП-1</t>
  </si>
  <si>
    <t>Техническое перевооружение ВЛ 6 кВ ф.6-1-РП-1</t>
  </si>
  <si>
    <t>M_604_КуЭ</t>
  </si>
  <si>
    <t xml:space="preserve">Реконструкция здания ОПУ/ЗРУ-10кВ ПС Рудничная 110/35/10 кВ, усиление несущих конструкций </t>
  </si>
  <si>
    <t>43.99</t>
  </si>
  <si>
    <t>H_257_КуЭ</t>
  </si>
  <si>
    <t xml:space="preserve">Реконструкция здания ОПУ/ЗРУ-6кВ ПС Северная 35/6 кВ, усиление несущих конструкций </t>
  </si>
  <si>
    <t>H_258_КуЭ</t>
  </si>
  <si>
    <t>Реконструкция кровли здания ПС 110/35/6 кВ Томская</t>
  </si>
  <si>
    <t>H_259_КуЭ</t>
  </si>
  <si>
    <t>Реконструкция кровли здания ПС 110/6кВ Мундыбашская Кондомского РЭС</t>
  </si>
  <si>
    <t>H_268_КуЭ</t>
  </si>
  <si>
    <t>Реконструкция кровли и фундамента здания ПС 35/6кВ Абашевская 1/2 Кузнецкого РЭС</t>
  </si>
  <si>
    <t>H_269_КуЭ</t>
  </si>
  <si>
    <t xml:space="preserve">Реконструкция инженерных систем (замена водяного отопления на электро) в зданиях ПС </t>
  </si>
  <si>
    <t>Реконструкция инженерных систем (замена водяного отопления на электро) в зданиях ПС Юргинская 110/35/6кВ, Юргинский РЭС, Кемеровская область, г. Юрга, ул. Шоссейная, 9
Реконструкция инженерных систем (замена водяного отопления на электро) в зданиях ПС 110/10кВ КФЗ-1, Кузнецкий РЭС, Кемеровская область, г. Новокузнецк, Кузнецкий район, ул. Обнорского, 168
Реконструкция инженерных систем (замена водяного отопления на электро) в зданиях ПС 110/10кВ КФЗ-2, Кузнецкий РЭС, Кемеровская область, г. Новокузнецк, Кузнецкий район, ул. Обнорского, 174
Реконструкция инженерных систем (замена водяного отопления на электро) в зданиях ПС 110/35/6кВ Осинниковская, Осинниковский РЭС, Кемеровская область, г. Осинники, ул. Кирова, 21
Реконструкция инженерных систем (замена водяного отопления на электро) в зданиях ПС 110/35/6кВ Прокопьевская, Прокопьевский РЭС, Кемеровская область, г. Прокопьевск
Реконструкция инженерных систем (замена водяного отопления на электро) в зданиях ПС 110/35/6кВ Северная, Кузнецкий РЭС, Кемеровская область, г. Новокузнецк, Центральный район, ул. Чайкиной, 9-А
Реконструкция инженерных систем (замена водяного отопления на электро) в зданиях ПС 110/35/6кВ Тырганская, Прокопьевский РЭС, Кемеровская область, г. Прокопьевск
Реконструкция инженерных систем (замена водяного отопления на электро) в зданиях ПС 35/6кВ Шахта-12, Прокопьевский РЭС, Кемеровская область, г. Киселевск
Реконструкция инженерных систем (замена водяного отопления на электро) в зданиях ПС 35/6кВ Шахта-13, Прокопьевский РЭС, Кемеровская область, г. Киселевск
Реконструкция инженерных систем (замена водяного отопления на электро) в зданиях ПС 110/35/6кВ Шахтовая, Кузнецкий РЭС, Кемеровская область, г. Новокузнецк, Куйбышевский район, ул. Стволовая
Реконструкция инженерных систем (замена водяного отопления на электро) в зданиях ПС 110/6кВ Ширпотреб, Кузнецкий РЭС, Кемеровская область, г. Новокузнецк, Центральный район, ул. Хлебозаводская, 11
Реконструкция инженерных систем (замена водяного отопления на электро) в зданиях ПС 110/35/6кВ Абагурская, Кузнецкий РЭС, Кемеровская область, г. Новокузнецк, Центральный район, ш. Кондомское, 49
Реконструкция инженерных систем (замена водяного отопления на электро) в зданиях ПС 110/35/6кВ Рудничная, Городской РЭС, г. Кемерово, ул. Линейная
Реконструкция инженерных систем (замена водяного отопления на электро) в зданиях ПС 35/6кВ Ягуновская, Городской РЭС, г. Кемерово,  Заводский район
Реконструкция инженерных систем (замена водяного отопления на электро) в зданиях ПС 35/6кВ Северная, Городской РЭС, г. Кемерово, ул. Ракитянского, 2/2
Реконструкция инженерных систем (замена водяного отопления на электро) в зданиях ПС 35/6кВ Центральная, Городской РЭС, г. Кемерово, Рудничный район
Реконструкция инженерных систем (замена водяного отопления на электро) в зданиях ПС 110/35/6кВ Афонинская, Прокопьевский РЭС, Кемеровская область, Прокопьевский район
Реконструкция инженерных систем (замена водяного отопления на электро) в зданиях ПС 110/6кВ Вахрушевская, Прокопьевский РЭС, Кемеровская область, г. Киселевск
Реконструкция инженерных систем (замена водяного отопления на электро) в зданиях ПС 110/10кВ Драгунский Водозабор, Мысковский РЭС, Кемеровская область, Новокузнецкий район
Реконструкция инженерных систем (замена водяного отопления на электро) в зданиях ПС 110/35/6кВ Зенковская, Прокопьевский РЭС, Кемеровская область, Прокопьевский район, г. Прокопьевск
Реконструкция инженерных систем (замена водяного отопления на электро) в зданиях ПС 110/35/6кВ Капитальная-3, Осинниковский РЭС, Кемеровская область, г. Осинники, пгт. Тайжина, ул. Аварийная
Реконструкция инженерных систем (замена водяного отопления на электро) в зданиях ПС 110/35/6кВ Кондомская, Кондомский РЭС, Кемеровская область, г. Таштагол, ул. Советская
Реконструкция инженерных систем (замена водяного отопления на электро) в зданиях ПС 110/35/6кВ Красный Брод, Прокопьевский РЭС, Кемеровская область, пгт. Краснобродский</t>
  </si>
  <si>
    <t>K_477.1_КуЭ
K_477.10_КуЭ
K_477.11_КуЭ
K_477.12_КуЭ
K_477.13_КуЭ
K_477.14_КуЭ
K_477.15_КуЭ
K_477.16_КуЭ
K_477.17_КуЭ
K_477.18_КуЭ
K_477.19_КуЭ
K_477.2_КуЭ
K_477.20_КуЭ
K_477.21_КуЭ
K_477.22_КуЭ
K_477.23_КуЭ
K_477.3_КуЭ
K_477.4_КуЭ
K_477.5_КуЭ
K_477.6_КуЭ
K_477.7_КуЭ
K_477.8_КуЭ
K_477.9_КуЭ</t>
  </si>
  <si>
    <t>2020
2020
2020
2020
2020
2020
2020
2020
2020
2020
2020
2020
2020
2020
2020
2020
2020
2020
2020
2020
2020
2020
2020</t>
  </si>
  <si>
    <t>2023
2023
2023
2023
2023
2023
2023
2023
2023
2023
2023
2023
2023
2023
2023
2023
2023
2023
2023
2023
2023
2023
2023</t>
  </si>
  <si>
    <t>3,08
1,58
1,58
1,58
1,58
1,58
1,58
1,58
1,58
1,58
1,58
3,17
1,58
1,58
1,58
1,58
1,58
1,58
1,14
1,58
1,58
1,58
1,58</t>
  </si>
  <si>
    <t>2,68
1,42
1,21
1,43
1,37
1,37
1,21
1,45
1,43
1,19
1,34
2,97
1,29
1,33
1,39
1,25
1,31
1,41
0,72
1,41
1,46
1,21
1,39</t>
  </si>
  <si>
    <t>Реконструкция 3 этажа производственной базы СМУ ПО СВЭС</t>
  </si>
  <si>
    <t>L_579_КуЭ</t>
  </si>
  <si>
    <t>Реконструкция периметрального ограждения ПС Космическая 110/10 кВ с установкой верхнего и нижнего дополнительного ограждения и охранного освещения Городской РЭС</t>
  </si>
  <si>
    <t>L_2022.16_КуЭ</t>
  </si>
  <si>
    <t>Реконструкция ПС 110/10 кВ Водозабор с монтажом комплекса инженерно-технических средств охраны (ИТСО)</t>
  </si>
  <si>
    <t>L_2022.18_КуЭ</t>
  </si>
  <si>
    <t>Реконструкция ПС 110 Заводская с монтажом комплекса инженерно-технических средств охраны (ИТСО)</t>
  </si>
  <si>
    <t>L_2022.19_КуЭ</t>
  </si>
  <si>
    <t>Техническое перевооружение ПС 110/6 кВ Мундыбашская с монтажом маслоприемных устройств под выключателями 6 шт. и под трансформаторами 3 шт.</t>
  </si>
  <si>
    <t>H_214_КуЭ</t>
  </si>
  <si>
    <t xml:space="preserve">ПИР Модернизация с созданием каналов связи (Промышленновского РЭС, Мысковского РЭС, Яйского РЭС, Ижморского РЭС, Осинниковского РЭС) для централизации функций ОТ и СУ (оперативно-технологического и ситуационного управления) 
с оснащением оперативного персонала филиала цифровой радиосвязью 22 РЭС (Кемеровский РЭС , Чебулинский РЭС, Тяжинский  РЭС, Юргинский РЭС , Яшкинский  РЭС, Топкинский РЭС, Тисульский РЭС, Мариинский РЭС, Ижморский РЭС, Яйский РЭС, Ленинский РЭС, Гурьевский РЭС, Трудармейский РЭС, Панфиловский РЭС, Беловский РЭС, Инской РЭС, Промышленновский РЭС, Прокопьевский  РЭС, Новокузнецкий РЭС, Мысковский РЭС, Осинниковский  РЭС, Кондомский РЭС)
</t>
  </si>
  <si>
    <t xml:space="preserve">Модернизация с созданием каналов связи (Промышленновского РЭС, Мысковского РЭС, Яйского РЭС, Ижморского РЭС, Осинниковского РЭС) для централизации функций ОТ и СУ (оперативно-технологического и ситуационного управления) 
с оснащением оперативного персонала филиала цифровой радиосвязью 22 РЭС (Кемеровский РЭС , Чебулинский РЭС, Тяжинский  РЭС, Юргинский РЭС , Яшкинский  РЭС, Топкинский РЭС, Тисульский РЭС, Мариинский РЭС, Ижморский РЭС, Яйский РЭС, Ленинский РЭС, Гурьевский РЭС, Трудармейский РЭС, Панфиловский РЭС, Беловский РЭС, Инской РЭС, Промышленновский РЭС, Прокопьевский  РЭС, Новокузнецкий РЭС, Мысковский РЭС, Осинниковский  РЭС, Кондомский РЭС)
</t>
  </si>
  <si>
    <t>J_1044_КуЭ</t>
  </si>
  <si>
    <t>ПИР Модернизация с созданием диспетчерского пункта для централизации функций ОТиСУ (оперативно-технологического и ситуационного управления)</t>
  </si>
  <si>
    <t>Модернизация с созданием диспетчерского пункта для централизации функций ОТиСУ (оперативно-технологического и ситуационного управления)</t>
  </si>
  <si>
    <t>J_1045_КУЭ</t>
  </si>
  <si>
    <t>Модернизация системы автоматического пожаротушения в помещении серверной здания АУ, г. Кемерово, ул.  Н Островского, 11</t>
  </si>
  <si>
    <t>M_706_КуЭ</t>
  </si>
  <si>
    <t>Реконструкция здания ЗРУ 6 кВ ПС 35/6 кВ Абашевская 1/2 с заменой оборудования ячеек 16 шт.</t>
  </si>
  <si>
    <t>K_485_КуЭ</t>
  </si>
  <si>
    <t>Техническое перевооружение здания ПС №8 от ВЛ-6 ф. 6-1-Ц и ВЛ-6 ф. 6-6-Е  (РП-6кВ) Осинниковского РЭС с заменой на блочную КТПБ 2*1000 кВА</t>
  </si>
  <si>
    <t>H_262_КуЭ</t>
  </si>
  <si>
    <t>Техническое перевооружение ПС 35/10 кВ Осиновская. Замена оборудования ячеек 35 кВ: вводные (2 шт.), 10 кВ: вводная (2шт), секционная ( 1 шт.), линейная (11 шт.), (Кемеровский РЭС)</t>
  </si>
  <si>
    <t>H_163_КуЭ</t>
  </si>
  <si>
    <t xml:space="preserve">Техническое перевооружение ПС 35/10кВ Усть-Сосновская (Топкинский РЭС). Замена оборудования ячеек 35 кВ: линейные (2 шт.), </t>
  </si>
  <si>
    <t>H_167_КуЭ</t>
  </si>
  <si>
    <t>Техническое перевооружение ПС 35/10 кВ Верх-Падунская. Замена оборудования ячеек 35 кВ: линейные (2 шт.), 
 (Топкинский РЭС)</t>
  </si>
  <si>
    <t>H_168_КуЭ</t>
  </si>
  <si>
    <t>Техническое перевооружение ПС 35/10 кВ Моторная. Замена оборудования ячеек 35 кВ: МСВ-35 (1 шт.), 
(Топкинский РЭС)</t>
  </si>
  <si>
    <t>H_169_КуЭ</t>
  </si>
  <si>
    <t>Техническое перевооружение ПС 110/35/6 кВ Капитальная. Замена ОД-110 (2 шт.), КЗ-110 (2 шт.). (Осинниковский РЭС)</t>
  </si>
  <si>
    <t>H_172_КуЭ</t>
  </si>
  <si>
    <t>Техническое перевооружение ПС 110/6 кВ Вахрушевская. Замена ОД-110 (1 шт.) КЗ-110 (1 шт.).  (Прокопьевский РЭС)</t>
  </si>
  <si>
    <t>H_173_КуЭ</t>
  </si>
  <si>
    <t>Техническое перевооружение здания РП №31 п. Листвяги (РП-6кВ) Новокузнецкого РЭС с заменой на блочную КТПБ  2*1000 кВА</t>
  </si>
  <si>
    <t>H_263_КуЭ</t>
  </si>
  <si>
    <t>Техническое перевооружение здания ПС №14 от  ВЛ 6 кВ ф. 6-13-Р, ф. 6-14-Р ПС 35 кВ "Южная" (Ведомственная)  п. Редаково (РП-6кВ) Новокузнецкого РЭС с заменой на блочную КТПБ 2*400 кВА</t>
  </si>
  <si>
    <t>H_264_КуЭ</t>
  </si>
  <si>
    <t>Техническое перевооружение ПС 110/35/6 кВ Трифоновская . Замена ОД-110 (2 шт.), ОДВ-110 (1 шт.), ОДО-110 (1 шт.), замена ячеек 6 кВ: вводная (2 шт), секционная ( 1 шт.), линейная (6 шт.) Панфиловский РЭС</t>
  </si>
  <si>
    <t>H_297_КуЭ</t>
  </si>
  <si>
    <t>ПИР Модернизация с созданием системы телемеханики на ПС 110/35/6 кВ Анжерская</t>
  </si>
  <si>
    <t>Модернизация с созданием системы телемеханики на ПС 110/35/6 кВ Анжерская</t>
  </si>
  <si>
    <t>J_468.13_КуЭ</t>
  </si>
  <si>
    <t>ПИР Модернизация с созданием системы телемеханики на ПС 110/35/6 кВ Новоленинская</t>
  </si>
  <si>
    <t>Модернизация с созданием системы телемеханики на ПС 110/35/6 кВ Новоленинская</t>
  </si>
  <si>
    <t>J_468.14_КуЭ</t>
  </si>
  <si>
    <t>ПИР Модернизация с созданием системы телемеханики на ПС 110/35/10 кВ Рудничная</t>
  </si>
  <si>
    <t>Модернизация с созданием системы телемеханики на ПС 110/35/10 кВ Рудничная</t>
  </si>
  <si>
    <t>J_468.15_КуЭ</t>
  </si>
  <si>
    <t>ПИР Модернизация с созданием системы телемеханики на ПС 110/35/6 кВ Юргинская</t>
  </si>
  <si>
    <t>Модернизация с созданием системы телемеханики на ПС 110/35/6 кВ Юргинская</t>
  </si>
  <si>
    <t>J_468.16_КуЭ</t>
  </si>
  <si>
    <t>ПИР Модернизация с созданием системы телемеханики на ПС 110/35/10 кВ Яйская</t>
  </si>
  <si>
    <t>Модернизация с созданием системы телемеханики на ПС 110/35/10 кВ Яйская</t>
  </si>
  <si>
    <t>J_468.17_КуЭ</t>
  </si>
  <si>
    <t>ПИР Модернизация с созданием системы телемеханики на ПС 110/6 кВ Тепловая</t>
  </si>
  <si>
    <t>Модернизация с созданием системы телемеханики на ПС 110/6 кВ Тепловая</t>
  </si>
  <si>
    <t>J_468.18_КуЭ</t>
  </si>
  <si>
    <t>ПИР Модернизация с созданием системы телемеханики на ПС 110/6 кВ Толевая</t>
  </si>
  <si>
    <t>Модернизация с созданием системы телемеханики на ПС 110/6 кВ Толевая</t>
  </si>
  <si>
    <t>J_468.19_КуЭ</t>
  </si>
  <si>
    <t>Модернизация с созданием системы телемеханики на ПС 110/6 кВ Таёжная</t>
  </si>
  <si>
    <t>J_468.20_КуЭ</t>
  </si>
  <si>
    <t>ПИР Техническое перевооружение с заменой  находящихся в неудовлетворительном состоянии В-10кВ, а также комплектного распределительного устройства 10 кВ наружной установки (КРУН-10) – 12 ячеек им модернизацией устройств РЗА РП 10 кВ Кузедеевский, Новокузнецкий район, п. Кузедеевский, (ВРО-10-8 шт., яч. ТН-10-2 шт., яч. ТСН-10-2 шт.)</t>
  </si>
  <si>
    <t>Техническое перевооружение с заменой  находящихся в неудовлетворительном состоянии В-10кВ, а также комплектного распределительного устройства 10 кВ наружной установки (КРУН-10) – 12 ячеек им модернизацией устройств РЗА РП 10 кВ Кузедеевский, Новокузнецкий район, п. Кузедеевский, (ВРО-10-8 шт., яч. ТН-10-2 шт., яч. ТСН-10-2 шт.)</t>
  </si>
  <si>
    <t>K_3286_КуЭ</t>
  </si>
  <si>
    <t>Модернизация СОПТ на ПС 110 кВ Яйская - 1шт</t>
  </si>
  <si>
    <t>M_584.4_КуЭ</t>
  </si>
  <si>
    <t>Модернизация СОПТ на ПС 110 кВ Беловская - 1шт</t>
  </si>
  <si>
    <t>M_584.5_КуЭ</t>
  </si>
  <si>
    <t>Модернизация СОПТ на ПС 110 кВ Зенковская - 1шт</t>
  </si>
  <si>
    <t>M_584.6_КуЭ</t>
  </si>
  <si>
    <t>Модернизация СОПТ на ПС 110 кВ Кондомская - 1шт</t>
  </si>
  <si>
    <t>M_584.7_КуЭ</t>
  </si>
  <si>
    <t>Техническое перевооружение ВЛ-10 кВ Ф-10-7-Ч ПС 110 Ивановская Чебулинский РЭС, Чебулинского района протяжённостью 8,1 км</t>
  </si>
  <si>
    <t>K_3127_КуЭ</t>
  </si>
  <si>
    <t>ПИР Реконструкция периметрального, верхнего дополнительного ограждения, периметрально-объектового освещения на ПС Южная 110/35/10 кВ</t>
  </si>
  <si>
    <t>Реконструкция периметрального, верхнего дополнительного ограждения, периметрально-объектового освещения на ПС Южная 110/35/10 кВ</t>
  </si>
  <si>
    <t>K_510_КуЭ</t>
  </si>
  <si>
    <t>ПИР Реконструкция периметрального, верхнего дополнительного ограждения, периметрально-объектового освещения на ПС Тепличная 110/10 кВ</t>
  </si>
  <si>
    <t>Реконструкция периметрального, верхнего дополнительного ограждения, периметрально-объектового освещения на ПС Тепличная 110/10 кВ</t>
  </si>
  <si>
    <t>K_511_КуЭ</t>
  </si>
  <si>
    <t>ПИР Реконструкция периметрального, верхнего дополнительного ограждения, периметрально-объектового освещения на ПСКосмическая 110/10 кВ</t>
  </si>
  <si>
    <t>Реконструкция периметрального, верхнего дополнительного ограждения, периметрально-объектового освещения на ПСКосмическая 110/10 кВ</t>
  </si>
  <si>
    <t>K_512_КуЭ</t>
  </si>
  <si>
    <t>ПИР Реконструкция периметрального, верхнего дополнительного ограждения, периметрально-объектового освещения на ПС Кузнецкая 110/35/10 кВ</t>
  </si>
  <si>
    <t>Реконструкция периметрального, верхнего дополнительного ограждения, периметрально-объектового освещения на ПС Кузнецкая 110/35/10 кВ</t>
  </si>
  <si>
    <t>K_513_КуЭ</t>
  </si>
  <si>
    <t>ПИР Реконструкция ПС 110/6 "Тепловая" с заменой выключателей 6 кВ 9 шт., модернизацией РЗА (ретрофит)</t>
  </si>
  <si>
    <t>Реконструкция ПС 110/6 "Тепловая" с заменой выключателей 6 кВ 9 шт., модернизацией РЗА (ретрофит)</t>
  </si>
  <si>
    <t>L_575_КуЭ</t>
  </si>
  <si>
    <t xml:space="preserve">Техническое перевооружение ПС 35/10 кВ Кожевниковская с заменой ПСН-35 кВ (2 шт.) </t>
  </si>
  <si>
    <t>H_157_КуЭ</t>
  </si>
  <si>
    <t xml:space="preserve">Техническое перевооружение ПС 35/10 кВ Полуторник с заменой ПСН-35 кВ (2 шт.)  </t>
  </si>
  <si>
    <t>H_158_КуЭ</t>
  </si>
  <si>
    <t xml:space="preserve">Техническое перевооружение ПС 35/10 кВ Новая с заменой ПСН-35 кВ (1 шт.)  </t>
  </si>
  <si>
    <t>H_160_КуЭ</t>
  </si>
  <si>
    <t xml:space="preserve">Техническое перевооружение ПС 35/10 кВ Ключевая с заменой ПСН-35 кВ (1 шт.)  </t>
  </si>
  <si>
    <t>H_161_КуЭ</t>
  </si>
  <si>
    <t xml:space="preserve">Техническое перевооружение ПС 35/10кВ Новопокровская с заменой ПСН-35 кВ (1 шт.)  </t>
  </si>
  <si>
    <t>H_162_КуЭ</t>
  </si>
  <si>
    <t xml:space="preserve">Техническое перевооружение ПС 110/35/6 кВ Топкинская. Замена   оборудования ячеек 35 кВ; вводные (2 шт.), линейные (5 шт.). (Топкинский РЭС) </t>
  </si>
  <si>
    <t>H_165_КуЭ</t>
  </si>
  <si>
    <t>Техническое перевооружение ПС 110/6 кВ Звездная. Замена оборудования ячеек 110 кВ: линейные (2 шт.), МСВ-110 (1 шт.). (Кемеровский РЭС)</t>
  </si>
  <si>
    <t>H_171_КуЭ</t>
  </si>
  <si>
    <t>Техническое перевооружение ПС110/6 кВ Грамотеинская 3/4 . Замена ОД-110    (2 шт.). БеловскийРЭС</t>
  </si>
  <si>
    <t>H_227_КуЭ</t>
  </si>
  <si>
    <t>Техническое перевооружение ПС 110/35/10 кВ Мусохрановская. Замена ОД-110 (2 шт.). Ленинский РЭС</t>
  </si>
  <si>
    <t>H_230_КуЭ</t>
  </si>
  <si>
    <t>Техническое перевооружение ПС 35/10 кВ Панфиловская. Замена оборудования ячеек 10 кВ: вводная (2 шт), секционная ( 1 шт.), линейная (7 шт.). 
(Панфиловский РЭС)</t>
  </si>
  <si>
    <t>H_233_КуЭ</t>
  </si>
  <si>
    <t>Техническое перевооружение ПС 35/10 кВ Родина. Замена оборудования ячеек 10 кВ: вводная (2 шт), секционная ( 1 шт.), линейная (8 шт.). 
(Инской РЭС)</t>
  </si>
  <si>
    <t>H_234_КуЭ</t>
  </si>
  <si>
    <t>Техническое перевооружение ПС 110/10 кВ Хахалинская. Замена КРУН-10 (18 шт.). (Инской РЭС)</t>
  </si>
  <si>
    <t>H_299_КуЭ</t>
  </si>
  <si>
    <t>Техническое перевооружение ПС 35/10 кВ Пермяковская. Замена КРУН-10 (24 шт.).
  (Инской РЭС)</t>
  </si>
  <si>
    <t>H_301_КуЭ</t>
  </si>
  <si>
    <t xml:space="preserve">Техническое перевооружение ПС 35/10 кВ Терентьевская. Замена КРУН-10 (14 шт.). (Прокопьевский РЭС)
</t>
  </si>
  <si>
    <t>H_302_КуЭ</t>
  </si>
  <si>
    <t>Техническое перевооружение РП-10 Треща. Замена КРУН-10 (10 шт.).
(Топкинский РЭС)</t>
  </si>
  <si>
    <t>H_303_КуЭ</t>
  </si>
  <si>
    <t xml:space="preserve">Модернизация ПС 35/6 кВ Прокопьевская с созданием систем телеуправления для дистанционного ввода ГВО (каналы связи) в 2021 году , 1 комплект </t>
  </si>
  <si>
    <t>I_140.1.8_КуЭ</t>
  </si>
  <si>
    <t xml:space="preserve">Модернизация ПС 110/610кВ Драгуновский водозабор с созданием систем телеуправления для дистанционного ввода ГВО (каналы связи) в 2021 году , 1 комплект </t>
  </si>
  <si>
    <t>I_140.1.9_КуЭ</t>
  </si>
  <si>
    <t>Модернизация с созданием каналов связи ПС 110/35/6 кВ Топкинская (СДТУ, ВОЛС) - ПС 35/10 кВ Шишинская (СДТУ, ВОЛС)</t>
  </si>
  <si>
    <t>I_405.4_КуЭ</t>
  </si>
  <si>
    <t>Модернизация ПС 35/6 кВ Абашевская 1/2 с созданием систем телеуправления для дистанционного ввода ГВО (каналы связи) , 1 комплект</t>
  </si>
  <si>
    <t>K_140.10_КуЭ</t>
  </si>
  <si>
    <t>Модернизация ПС 35/10 кВ Беловская городская с созданием систем телеуправления для дистанционного ввода ГВО (каналы связи) , 1 комплект</t>
  </si>
  <si>
    <t>K_140.11_КуЭ</t>
  </si>
  <si>
    <t>Модернизация ПС 110/10 кВ Ильинская-Городская-2 с созданием систем телеуправления для дистанционного ввода ГВО (каналы связи) , 1 комплект</t>
  </si>
  <si>
    <t>K_140.12_КуЭ</t>
  </si>
  <si>
    <t>Модернизация ПС 35/10 кВ Сосновская с созданием систем телеуправления для дистанционного ввода ГВО (каналы связи) , 1 комплект</t>
  </si>
  <si>
    <t>K_140.14_КуЭ</t>
  </si>
  <si>
    <t>Техническое перевооружение ПС 110/35/6 кВ Красный Брод с установкой автоматической системы мониторинга и диагностики технического состояния силового трансформатора Т-1-40</t>
  </si>
  <si>
    <t>K_198.1_КуЭ</t>
  </si>
  <si>
    <t>Техническое перевооружение ПС 110/35/6 кВ Красный Брод замена провода АС-150 шин и ошиновки на провод АС-185</t>
  </si>
  <si>
    <t>K_198.2_КуЭ</t>
  </si>
  <si>
    <t>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В-110 ВЛ 110 Воинская  ПС 110/35/6 кВ Юргинская, Юргинский РЭС, Кемеровская область, Юргинский район, г. Юрга (МКП-110М-600-3,5 с ШПЭ-33 - 1 шт)</t>
  </si>
  <si>
    <t>K_3147_КуЭ</t>
  </si>
  <si>
    <t>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МШВ 110 кВ  ПС 110/35/6 кВ Юргинская, Юргинский РЭС, Кемеровская область, Юргинский район, г. Юрга (МКП-110М-100-18,4 с ШПЭ-33 - 1 шт)</t>
  </si>
  <si>
    <t>K_3148_КуЭ</t>
  </si>
  <si>
    <t>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МШВ 110 кВ  ПС 110/35/6 кВ Яшкинская, Яшкинский РЭС, Кемеровская область,  пгт Яшкинско (МКП-110М-600-3,5 с ШПЭ-33 - 1 шт)</t>
  </si>
  <si>
    <t>K_3149_КуЭ</t>
  </si>
  <si>
    <t>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В-110 ВЛ 110 кВ Тайга  ПС 110/35/6 кВ Яшкинская, Яшкинский РЭС, Кемеровская область,  пгт Яшкинско (МКП-110М-600-3,5 с ШПЭ-33 - 1 шт)</t>
  </si>
  <si>
    <t>K_3150_КуЭ</t>
  </si>
  <si>
    <t>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В-110 ВЛ 110 кВ Кузель ПС 110/35/6 кВ Яшкинская, Яшкинский РЭС, Кемеровская область,  пгт Яшкинско (МКП-110М-600-3,5 с ШПЭ-33 - 1 шт)</t>
  </si>
  <si>
    <t>K_3151_КуЭ</t>
  </si>
  <si>
    <t>Техническое перевооружение с заменой  находящихся в неудовлетворительном состоянии В-110 ВЛ-110 Междуреченская-2, В-110 ВЛ-110 Междуреченская-1, ПС 110 кВ Мысковская, г. Мыски, (МКП-110/630 -2 шт.)</t>
  </si>
  <si>
    <t>K_3278_КуЭ</t>
  </si>
  <si>
    <t>Техническое перевооружение с заменой  находящихся в неудовлетворительном состоянии В-10 кВ, а также комплектного распределительного устройства 10 кВ наружной установки (КРУН-10) – 13 ячеек им модернизацией устройств РЗА ПС 110 кВ Осинниковская Тепличная, Новокузнецкий район, (ВМПП-10 - 9 шт., яч. ТН-10-2 шт., яч. ТСН-10-2 шт.)</t>
  </si>
  <si>
    <t>K_3281_КуЭ</t>
  </si>
  <si>
    <t xml:space="preserve">Техническое перевооружение ПС 110/35/6 кВ Заречная с установкой ТТ, СОПТ </t>
  </si>
  <si>
    <t>L_563_КуЭ</t>
  </si>
  <si>
    <t xml:space="preserve">Техническое перевооружение системы компенсации емкостных токов замыкания на землю ПС 110 кВ КСК 
</t>
  </si>
  <si>
    <t>L_564_КуЭ</t>
  </si>
  <si>
    <t xml:space="preserve">Техническое перевооружение системы компенсации емкостных токов замыкания на землю ПС 35/10 кВ Беловская городская
</t>
  </si>
  <si>
    <t>L_565_КуЭ</t>
  </si>
  <si>
    <t xml:space="preserve">Техническое перевооружение системы компенсации емкостных токов замыкания на землю ПС 110/35/6 кВ «Ново-Чертинская»
</t>
  </si>
  <si>
    <t>L_566_КуЭ</t>
  </si>
  <si>
    <t>Модернизация ПС 35/6 Центральная с оснащением устройствами телемеханики , Тисульский РЭС</t>
  </si>
  <si>
    <t>L_567_КуЭ</t>
  </si>
  <si>
    <t>Техническое перевооружение ПС с заменой устройств РЗА на микроэлектронной элементной базе ПС 35-110 кВ, 7 ед.</t>
  </si>
  <si>
    <t>L_576_КуЭ</t>
  </si>
  <si>
    <t>Модернизация каналов связи с организацией волоконно-оптической линии связи ВОЛС до ПС 110/10 кВ Бенжереп-2</t>
  </si>
  <si>
    <t>L_1402.2_КуЭ</t>
  </si>
  <si>
    <t>ПИР Модернизация с созданием системы телемеханики на ПС 110/10 кВ Красный Брод</t>
  </si>
  <si>
    <t>Модернизация с созданием системы телемеханики на ПС 110/10 кВ Красный Брод</t>
  </si>
  <si>
    <t>M_468.21_КуЭ</t>
  </si>
  <si>
    <t>ПИР Модернизация с созданием системы телемеханики на ПС 110/10 кВ Мозжухинская</t>
  </si>
  <si>
    <t>Модернизация с созданием системы телемеханики на ПС 110/10 кВ Мозжухинская</t>
  </si>
  <si>
    <t>M_468.22_КуЭ</t>
  </si>
  <si>
    <t>ПИР Модернизация с созданием системы телемеханики на ПС 110/10 кВ Тяжинская</t>
  </si>
  <si>
    <t>Модернизация с созданием системы телемеханики на ПС 110/10 кВ Тяжинская</t>
  </si>
  <si>
    <t>M_468.23_КуЭ</t>
  </si>
  <si>
    <t>ПИР Модернизация с созданием системы телемеханики на ПС 110/10 кВ Яшкинская</t>
  </si>
  <si>
    <t>Модернизация с созданием системы телемеханики на ПС 110/10 кВ Яшкинская</t>
  </si>
  <si>
    <t>M_468.24_КуЭ</t>
  </si>
  <si>
    <t xml:space="preserve">Комплексная реконструкция двухцепной ВЛ 110 кВ Мундыбашская-Бенжереп-2 СВЛ ЮЭС, протяженностью 28,2 км, г. Осинники </t>
  </si>
  <si>
    <t>K_484_КуЭ</t>
  </si>
  <si>
    <t>Техническое перевооружение РС 6-10 кВ Ф-10-4-Б от ПС 110/10 кВ Бенжереп-2 Таштагольского района Кондомского РЭС с заменой неизолированного провода на СИП, 20,52 км</t>
  </si>
  <si>
    <t>I_422.1_КуЭ</t>
  </si>
  <si>
    <t>Реконструкция покрытия территории базы центрального склада производственного отделения СВЭС</t>
  </si>
  <si>
    <t>H_244_КуЭ</t>
  </si>
  <si>
    <t>Реконструкция инженерных систем здания склада Чебулинского РЭС</t>
  </si>
  <si>
    <t>H_245_КуЭ</t>
  </si>
  <si>
    <t>Реконструкция инженерных систем здания гаража Мариинского РЭС</t>
  </si>
  <si>
    <t>H_247_КуЭ</t>
  </si>
  <si>
    <t>Реконструкция инженерных систем здания склада и территории производственной базы Осинниковского РЭС</t>
  </si>
  <si>
    <t>H_254_КуЭ</t>
  </si>
  <si>
    <t xml:space="preserve">Реконструкция кровли, усиление фундамента здания ЗРУ-110кВ ПС 110/35/6кВ Темирская Кондомского РЭС </t>
  </si>
  <si>
    <t>H_270_КуЭ</t>
  </si>
  <si>
    <t>Реконструкция здания ОПУ ПС Яйская 110/35/10кВ Яйского РЭС с заменой на БМЗ</t>
  </si>
  <si>
    <t>H_280_КуЭ</t>
  </si>
  <si>
    <t>Реконструкция здания склада Топкинского РЭС с монтажом БМЗ</t>
  </si>
  <si>
    <t>H_284_КуЭ</t>
  </si>
  <si>
    <t>Реконструкция инженерных систем базы Кемеровского РЭС по адресу г.Кемерово, ул.Колыванская 15а</t>
  </si>
  <si>
    <t>H_375_КуЭ</t>
  </si>
  <si>
    <t>Реконструкция инженерных систем базы Кемеровского РЭС, Гаража, мастерской, пристройки</t>
  </si>
  <si>
    <t>H_397_КуЭ</t>
  </si>
  <si>
    <t>Услуги по поверке, калибровке оборудования и приборов</t>
  </si>
  <si>
    <t>71.12.62</t>
  </si>
  <si>
    <t>ЕП</t>
  </si>
  <si>
    <t>ФБУ "Кемеровский ЦСМ"</t>
  </si>
  <si>
    <t>условная единица</t>
  </si>
  <si>
    <t xml:space="preserve">Наличие «Аттестата аккредитации» в области обеспечения единства измерений для выполнения работ и/или оказания услуг по поверке средств измерений с областью аккредитации, позволяющей выполнить весь заявленный в техническом задании объем услуг. Срок окончания действия аттестата аккредитации должен быть не ранее срока окончания оказания услуг. 
</t>
  </si>
  <si>
    <t>У0078</t>
  </si>
  <si>
    <t>сводный сметный расчет</t>
  </si>
  <si>
    <t>Услуги по проведению предрейсовых, послерейсовых медицинских осмотров</t>
  </si>
  <si>
    <t>86.21</t>
  </si>
  <si>
    <t>В соответствии с техническим зданием</t>
  </si>
  <si>
    <t>Наличие лицензии на проведение предрейсовых, послерейсовых медицинских осмотров, наличие соответствующего сертификата у медицинского персонала, проводящего предрейсовые, послерейсовые медицинские осмотры</t>
  </si>
  <si>
    <t>У0157; У 0158</t>
  </si>
  <si>
    <t>Услуги по проведению предварительных (при приеме на работу), периодических медосмотров в г. Кемерово и г. Новокузнецк</t>
  </si>
  <si>
    <t>Наличие лицензии на право оказания услуг по проведению предварительных (при приеме на работу), периодических медосмотров, на осмотр психиатра – нарколога; наличие рентген кабинета, флюорографа, лабораторий, врачей психиатра-нарколога, профпатолога на базе Исполнителя</t>
  </si>
  <si>
    <t>Услуги по проведению предварительных (при приеме на работу), периодических медосмотров в г. Белово</t>
  </si>
  <si>
    <t>Услуги по проведению специальной оценки условий труда и проведению производственного контроля за состоянием условий труда на рабочих местах</t>
  </si>
  <si>
    <t>Наличие в качестве структурного подразделения испытательной лаборатории (центра), которая аккредитована национальным органом по аккредитации в соответствии с законодательством Российской Федерации об аккредитации в национальной системе аккредитации и областью аккредитации которой является проведение исследований (испытаний) и измерений вредных и (или) опасных факторов производственной среды и трудового процесса, наличие аттестата аккредитации, область аккредитации соответствует требованиям технического задания;наличие в организации не менее пяти экспертов, работающих по трудовому договору и имеющих сертификат эксперта на право выполнения работ по специальной оценке условий труда, в том числе не менее одного эксперта, имеющего высшее образование по одной из специальностей - общая гигиена, гигиена труда, санитарно-гигиенические лабораторные исследования</t>
  </si>
  <si>
    <t>Услуги по проведению процедуры выявления опасностей, расчета и оценки профессиональных рисков и разработке проекта Норм бесплатной выдачи средств индивидуальной защиты, дерматологических и смывающих средств</t>
  </si>
  <si>
    <t>Наличие в организации экспертов, работающих по трудовому договору, прошедших обучение по программе «Оценка и управление профессиональными рисками», в объеме не менее 72 часов</t>
  </si>
  <si>
    <t>38.22</t>
  </si>
  <si>
    <t>Наличие аккредитованной испытательной лаборатории</t>
  </si>
  <si>
    <t>Разработка проекта установления границ санитарно-защитных зон</t>
  </si>
  <si>
    <t>4.2</t>
  </si>
  <si>
    <t xml:space="preserve">Поставка активного сетевого оборудования </t>
  </si>
  <si>
    <t>26.30</t>
  </si>
  <si>
    <t>прочие собственные средства</t>
  </si>
  <si>
    <t>справочник цен (мониторинг)</t>
  </si>
  <si>
    <t xml:space="preserve">Продукция должна быть не ранее 2022 г. выпуска.  Соответствовать ГОСТ, ТУ </t>
  </si>
  <si>
    <t xml:space="preserve">шт                                              </t>
  </si>
  <si>
    <t>Настоящий Договор вступает в силу с момента его подписания Сторонами и действует по 31.12.2023 г.,а в части оплаты до полного исполнения сторонами обязательств.</t>
  </si>
  <si>
    <t>20</t>
  </si>
  <si>
    <t xml:space="preserve">Поставка бумаги для оргтехники </t>
  </si>
  <si>
    <t>17.23</t>
  </si>
  <si>
    <t xml:space="preserve">                    ПАЧ              </t>
  </si>
  <si>
    <t xml:space="preserve">Поставка мебели </t>
  </si>
  <si>
    <t>31.01</t>
  </si>
  <si>
    <t>шт</t>
  </si>
  <si>
    <t xml:space="preserve">Поставка мыла кускового </t>
  </si>
  <si>
    <t>20.41</t>
  </si>
  <si>
    <t>КГ</t>
  </si>
  <si>
    <t>0225</t>
  </si>
  <si>
    <t xml:space="preserve">Поставка пневматических шин для грузовых автомобилей и прицепов </t>
  </si>
  <si>
    <t>22.11</t>
  </si>
  <si>
    <t>22.11.1</t>
  </si>
  <si>
    <t xml:space="preserve">шт               </t>
  </si>
  <si>
    <t>0007</t>
  </si>
  <si>
    <t xml:space="preserve">Поставка пневматических шин для легковых и легких грузовых автомобилей </t>
  </si>
  <si>
    <t>0225Т</t>
  </si>
  <si>
    <t xml:space="preserve">Поставка пневматических шин для тракторов, сельскохозяйственных машин и индустриальной техники </t>
  </si>
  <si>
    <t xml:space="preserve">Поставка полиграфической продукции по технике безопасности </t>
  </si>
  <si>
    <t>58.11</t>
  </si>
  <si>
    <t xml:space="preserve">шт                                                </t>
  </si>
  <si>
    <t xml:space="preserve">Поставка специальной обуви </t>
  </si>
  <si>
    <t>15.20</t>
  </si>
  <si>
    <t>ПАР</t>
  </si>
  <si>
    <t>229</t>
  </si>
  <si>
    <t xml:space="preserve">Поставка спецодежды для защиты от механических воздействий: порезов, в том числе ручной цепной пилой </t>
  </si>
  <si>
    <t>14.12</t>
  </si>
  <si>
    <t>715
839</t>
  </si>
  <si>
    <t>ПАР
КМП</t>
  </si>
  <si>
    <t>1376
246</t>
  </si>
  <si>
    <t>0125</t>
  </si>
  <si>
    <t xml:space="preserve">Поставка спецодежды для защиты от ОПЗ </t>
  </si>
  <si>
    <t>796
839</t>
  </si>
  <si>
    <t>ШТ
КМП</t>
  </si>
  <si>
    <t>1964
1695</t>
  </si>
  <si>
    <t xml:space="preserve">Поставка средств вычислительной и оргтехники </t>
  </si>
  <si>
    <t>26.20</t>
  </si>
  <si>
    <t xml:space="preserve">ШТ                                                  </t>
  </si>
  <si>
    <t xml:space="preserve">Поставка средств для защиты и ухода за кожей, репеллентов </t>
  </si>
  <si>
    <t>20.42</t>
  </si>
  <si>
    <t xml:space="preserve">ШТ                                                </t>
  </si>
  <si>
    <t xml:space="preserve">Поставка средств защиты головы, рук, органов зрения, слуха, дыхания </t>
  </si>
  <si>
    <t>796
715</t>
  </si>
  <si>
    <t>ШТ
ПАР</t>
  </si>
  <si>
    <t>2096
24841</t>
  </si>
  <si>
    <t xml:space="preserve">Поставка средств защиты от поражения электрическим током </t>
  </si>
  <si>
    <t>27.12</t>
  </si>
  <si>
    <t>27.12.10.120</t>
  </si>
  <si>
    <t>796
715
839</t>
  </si>
  <si>
    <t>ШТ
ПАР
КМП</t>
  </si>
  <si>
    <t>949
44
713</t>
  </si>
  <si>
    <t xml:space="preserve">Поставка средств защиты, приспособлений и инструм.для работы на высоте </t>
  </si>
  <si>
    <t>32.99</t>
  </si>
  <si>
    <t>839                                                    715                796</t>
  </si>
  <si>
    <t>КМП                                                ПАР                       ШТ</t>
  </si>
  <si>
    <t>126                                     268                  1959</t>
  </si>
  <si>
    <t xml:space="preserve">Поставка средств защиты, приспособлений и инструм.для работы под напряжением </t>
  </si>
  <si>
    <t>25.73</t>
  </si>
  <si>
    <t>796
715
736
839</t>
  </si>
  <si>
    <t>шт                                                пар
рул
кмп</t>
  </si>
  <si>
    <t>1357
122
8
9</t>
  </si>
  <si>
    <t xml:space="preserve">Поставка средств пожаротушения </t>
  </si>
  <si>
    <t xml:space="preserve">ШТ                                    </t>
  </si>
  <si>
    <t xml:space="preserve">Поставка средств связи </t>
  </si>
  <si>
    <t xml:space="preserve">ШТ                                       </t>
  </si>
  <si>
    <t>0004</t>
  </si>
  <si>
    <t xml:space="preserve">Поставка стартерных и тяговых аккумуляторных батарей </t>
  </si>
  <si>
    <t>27.20.2</t>
  </si>
  <si>
    <t>27.20.21</t>
  </si>
  <si>
    <t xml:space="preserve">10.82.2 </t>
  </si>
  <si>
    <t xml:space="preserve">Поставка медикаментов и медицинских приборов </t>
  </si>
  <si>
    <t>21.10</t>
  </si>
  <si>
    <t>112
796</t>
  </si>
  <si>
    <t>Л
шт</t>
  </si>
  <si>
    <t>3600
865000</t>
  </si>
  <si>
    <t>2.2</t>
  </si>
  <si>
    <t>0250И</t>
  </si>
  <si>
    <t>Поставка инструмента бурильного</t>
  </si>
  <si>
    <t>29.3</t>
  </si>
  <si>
    <t>29.32</t>
  </si>
  <si>
    <t>Контроль за состоянием средств тревожной сигнализации</t>
  </si>
  <si>
    <t>КП</t>
  </si>
  <si>
    <t>ФГКУ "УВО ВНГ России по Кемеровской области - Кузбасс</t>
  </si>
  <si>
    <t>Контроль за состоянием средств тревожной сигнализации и  выезду наряда полиции по сигналу «Тревога»</t>
  </si>
  <si>
    <t>Предельная стоимость сумма договора не превышает 4 400,000 тыс. руб. Услуги НДС не облагаются.</t>
  </si>
  <si>
    <t>Филиал Красноярскэнерго</t>
  </si>
  <si>
    <t>71.12.35.110</t>
  </si>
  <si>
    <t>04000000000</t>
  </si>
  <si>
    <t>Оформление земельных участков под объектами ЭСХ</t>
  </si>
  <si>
    <t>Подготовка технических планов на объекты ЭСХ для внесения изменений в сведения ЕГРН об ОКС</t>
  </si>
  <si>
    <t>Подготовка технических планов на бесхозяйное электросетевое имущество</t>
  </si>
  <si>
    <t>Сравнительная матица</t>
  </si>
  <si>
    <t>Услуги по ТО кондиционера в ПО КЭС</t>
  </si>
  <si>
    <t>У0111</t>
  </si>
  <si>
    <t>Оценка тех.состояния опор 110 кВ ПО КЭС</t>
  </si>
  <si>
    <t>71.20.12</t>
  </si>
  <si>
    <t xml:space="preserve">Себестоимость </t>
  </si>
  <si>
    <t>Разработка проектно-сметной документации по титулу L_2095_КЭ "Реконструкция РП 135 (Советский РЭС) с заменой РУ-10кВ 20 ячеек.
- с установкой комплектной установки постоянного оперативного тока модульного типа.
- с установкой селективной оптоволоконной защиты от дуговых замыканий шин 10кВ.
- с оснащением присоединений 10кВ системой определения поврежденного фидера распределенной структуры при ОЗЗ.
-  с оснащением системой ССПИ, ТМ и выдачи сигналов на верхний уровень".</t>
  </si>
  <si>
    <t xml:space="preserve"> -</t>
  </si>
  <si>
    <t>ИА "Россети Сибирь" (КЭ)</t>
  </si>
  <si>
    <t>Задание на проектирование</t>
  </si>
  <si>
    <t>Реконструкция РП 135 (Советский РЭС) с заменой РУ-10кВ 20 ячеек.
- с установкой комплектной установки постоянного оперативного тока модульного типа.
- с установкой селективной оптоволоконной защиты от дуговых замыканий шин 10кВ.
- с оснащением присоединений 10кВ системой определения поврежденного фидера распределенной структуры при ОЗЗ.
-  с оснащением системой ССПИ, ТМ и выдачи сигналов на верхний уровень.</t>
  </si>
  <si>
    <t>L_2095_КЭ</t>
  </si>
  <si>
    <t>Выполнение строительно-монтажных работ по титут L_2095_КЭ "Реконструкция РП 135 (Советский РЭС) с заменой РУ-10кВ 20 ячеек.
- с установкой комплектной установки постоянного оперативного тока модульного типа.
- с установкой селективной оптоволоконной защиты от дуговых замыканий шин 10кВ.
- с оснащением присоединений 10кВ системой определения поврежденного фидера распределенной структуры при ОЗЗ.
-  с оснащением системой ССПИ, ТМ и выдачи сигналов на верхний уровень".</t>
  </si>
  <si>
    <t>В соответствии с РД</t>
  </si>
  <si>
    <t>Реконструкция ПС 110 кВ №11 "Енисейская" с заменой аккумуляторной батареи, 128 элементов, г. Енисейск, Енисейский район.</t>
  </si>
  <si>
    <t>M_2825_КЭ</t>
  </si>
  <si>
    <t>Выполнение строительно-монтажных работ по титулу M_2825_КЭ "Реконструкция ПС 110 кВ №11 "Енисейская" с заменой аккумуляторной батареи, 128 элементов, г. Енисейск, Енисейский район"</t>
  </si>
  <si>
    <t>Разработка проектно-сметной документации по титулу M_2826_КЭ "Реконструкция ПС 110 кВ "Белые росы" с заменой СОПТ с аккумуляторными батареями 12В, г. Красноярск, Свердловский район "</t>
  </si>
  <si>
    <t>Реконструкция ПС 110 кВ "Белые росы" с заменой СОПТ с аккумуляторными батареями 12В, г. Красноярск, Свердловский район.</t>
  </si>
  <si>
    <t>M_2826_КЭ</t>
  </si>
  <si>
    <t>Выполнение строительно-монтажных работ по титулу M_2826_КЭ "Реконструкция ПС 110 кВ "Белые росы" с заменой СОПТ с аккумуляторными батареями 12В, г. Красноярск, Свердловский район "</t>
  </si>
  <si>
    <t>Разработка проектно-сметной документации по титулу M_2827_КЭ "Реконструкция ПС 110 кВ "Весна-2" с заменой СОПТ с аккумуляторными батареями 12В, г. Красноярск, Советский район "</t>
  </si>
  <si>
    <t>Реконструкция ПС 110 кВ "Весна-2" с заменой СОПТ с аккумуляторными батареями 12В, г. Красноярск, Советский район.</t>
  </si>
  <si>
    <t>M_2827_КЭ</t>
  </si>
  <si>
    <t>Выполнение строительно-монтажных работ по титулу M_2827_КЭ "Реконструкция ПС 110 кВ "Весна-2" с заменой СОПТ с аккумуляторными батареями 12В, г. Красноярск, Советский район "</t>
  </si>
  <si>
    <t>Разработка проектно-сметной документации по титулу M_2828_КЭ " Реконструкция ПС 110 кВ "Северная" с заменой СОПТ с аккумуляторными батареями 12В, г. Красноярск, Советский район"</t>
  </si>
  <si>
    <t>Реконструкция ПС 110 кВ "Северная" с заменой СОПТ с аккумуляторными батареями 12В, г. Красноярск, Советский район.</t>
  </si>
  <si>
    <t>M_2828_КЭ</t>
  </si>
  <si>
    <t>Выполнение строительно-монтажных работ по титулу M_2828_КЭ " Реконструкция ПС 110 кВ "Северная" с заменой СОПТ с аккумуляторными батареями 12В, г. Красноярск, Советский район"</t>
  </si>
  <si>
    <t>Разработка проектно-сметной документации по титулу M_2734_КЭ "Реконструкция ВЛ 110 кВ С-207/С-208 «Правобережная - Злобино с отпайками», г. Красноярск"</t>
  </si>
  <si>
    <t>Реконструкция ВЛ 110 кВ С-207/С-208 «Правобережная - Злобино с отпайками», г. Красноярск</t>
  </si>
  <si>
    <t>M_2734_КЭ</t>
  </si>
  <si>
    <t>Выполнение строительно-монтажных работ по титулу M_2734_КЭ "Реконструкция ВЛ 110 кВ С-207/С-208 «Правобережная - Злобино с отпайками», г. Красноярск"</t>
  </si>
  <si>
    <t>Разработка проектно-сметной документации по титулу M_2884_КЭ "еконструкция здания ТП 10/0,4 кВ №37 Октябрьского РЭС (аварийное состояние здания) г. Красноярск, ул. Гусарова, д.1"</t>
  </si>
  <si>
    <t>Реконструкция здания ТП 10/0,4 кВ №37 Октябрьского РЭС (аварийное состояние здания) г. Красноярск, ул. Гусарова, д.1</t>
  </si>
  <si>
    <t>M_2884_КЭ</t>
  </si>
  <si>
    <t>Выполнение строительно-монтажных работ по титулу M_2884_КЭ "еконструкция здания ТП 10/0,4 кВ №37 Октябрьского РЭС (аварийное состояние здания) г. Красноярск, ул. Гусарова, д.1"</t>
  </si>
  <si>
    <t>Разработка проектно-сметной документации по титулу M_2732_КЭ "Строительство маслоприёмника и маслосборника 1Т, 2Т на ПС "Мокруша" №50 35/10кВ, с. Мокруша"</t>
  </si>
  <si>
    <t>Строительство маслоприёмника и маслосборника 1Т, 2Т на ПС "Мокруша" №50 35/10кВ, с. Мокруша</t>
  </si>
  <si>
    <t>M_2732_КЭ</t>
  </si>
  <si>
    <t>Выполнение строительно-монтажных работ по титулу M_2732_КЭ "Строительство маслоприёмника и маслосборника 1Т, 2Т на ПС "Мокруша" №50 35/10кВ, с. Мокруша"</t>
  </si>
  <si>
    <t>Разработка проектно-сметной документации по титулу M_2733_КЭ "Строительство маслоприёмника и маслосборника 1Т, 2Т на ПС "Тасеево" №8 110/35/10 кВ, с. Тасеево"</t>
  </si>
  <si>
    <t>Строительство маслоприёмника и маслосборника 1Т, 2Т на ПС "Тасеево" №8 110/35/10 кВ, с. Тасеево</t>
  </si>
  <si>
    <t>M_2733_КЭ</t>
  </si>
  <si>
    <t>Выполнение строительно-монтажных работ по титулу M_2733_КЭ "Строительство маслоприёмника и маслосборника 1Т, 2Т на ПС "Тасеево" №8 110/35/10 кВ, с. Тасеево"</t>
  </si>
  <si>
    <t>Выполнение строительно-монтажных работ по титулу M_950_КЭ "Реконструкция ВЛ 110 кВ Красноярская ТЭЦ-1 – Заводская с отпайками (С-1) и ВЛ 110 кВ Красноярская ТЭЦ-1 – ЦРП Красмаш (С-2) в части замены существующей опоры №15 на анкерно-отпаечную"</t>
  </si>
  <si>
    <t>Реконструкция ВЛ 110 кВ Красноярская ТЭЦ-1 – Заводская с отпайками (С-1) и ВЛ 110 кВ Красноярская ТЭЦ-1 – ЦРП Красмаш (С-2) в части замены существующей опоры №15 на анкерно-отпаечную</t>
  </si>
  <si>
    <t>M_950_КЭ</t>
  </si>
  <si>
    <t>Услуги по оказанию обязательного периодического медицинского осмотра (обследования) работников филиала ПАО "Россети Сибирь" - "Красноярскэнерго"</t>
  </si>
  <si>
    <t xml:space="preserve">Красноярский край </t>
  </si>
  <si>
    <t>Услуги по проведению производственного контроля</t>
  </si>
  <si>
    <t>Прибыль</t>
  </si>
  <si>
    <t>93.19</t>
  </si>
  <si>
    <t>п. 5.7.3.3</t>
  </si>
  <si>
    <t>АНО "ЭлектроСертификация"</t>
  </si>
  <si>
    <t>Услуги по инспекционному  контролю сертифицированной  электрической энергии</t>
  </si>
  <si>
    <t>п. 5.7.3.2</t>
  </si>
  <si>
    <t>У0284</t>
  </si>
  <si>
    <t>Экспертиза приборов учета</t>
  </si>
  <si>
    <t>ФБУ "Красноярский ЦСМ"</t>
  </si>
  <si>
    <t>Услуги по проведению экспертизы счетчиков
электрической энергии</t>
  </si>
  <si>
    <t>Оказание клининговых услуг</t>
  </si>
  <si>
    <t>В соответсвии с Техническим заданием</t>
  </si>
  <si>
    <t>55</t>
  </si>
  <si>
    <t>м2</t>
  </si>
  <si>
    <t>У0177</t>
  </si>
  <si>
    <t xml:space="preserve">услуги по бронированию, оформлению, обмену, возврату и продаже авиабилетов (российских и международных авиакомпаний), железнодорожных билетов </t>
  </si>
  <si>
    <t>79.90</t>
  </si>
  <si>
    <t>79.11.1</t>
  </si>
  <si>
    <t>876</t>
  </si>
  <si>
    <t>46.36</t>
  </si>
  <si>
    <t>определены в ТЗ</t>
  </si>
  <si>
    <t xml:space="preserve">Поставка подарков </t>
  </si>
  <si>
    <t>10.82</t>
  </si>
  <si>
    <t>10.82.2</t>
  </si>
  <si>
    <t>Поставка детских новогодних подарков</t>
  </si>
  <si>
    <t>Омская область</t>
  </si>
  <si>
    <t>Филиал Омскэнерго</t>
  </si>
  <si>
    <t>штука</t>
  </si>
  <si>
    <t>У0140</t>
  </si>
  <si>
    <t>Услуги по оказанию предрейсовых медицинских осмотров</t>
  </si>
  <si>
    <t>600</t>
  </si>
  <si>
    <t>200</t>
  </si>
  <si>
    <t xml:space="preserve">Услуги по проведению предрейсовых, послерейсовых медицинских осмотров водителей филиала в Производственном отделении «Восточные электрические сети» </t>
  </si>
  <si>
    <t>31.05.2025</t>
  </si>
  <si>
    <t>900</t>
  </si>
  <si>
    <t>500</t>
  </si>
  <si>
    <t xml:space="preserve">Услуги по проведению предрейсовых, послерейсовых медицинских осмотров водителей филиала в Производственном отделении «Западные электрические сети» </t>
  </si>
  <si>
    <t>31.08.2025</t>
  </si>
  <si>
    <t>ЕР</t>
  </si>
  <si>
    <t>52000000000</t>
  </si>
  <si>
    <t>У0179</t>
  </si>
  <si>
    <t>УСЛУГИ ПО ТРАНСПОРТИРОВАНИЮ, ОБЕЗВРЕЖИВАНИЮ И (ИЛИ) РАЗМЕЩЕНИЮ ОТРАБОТАННЫХ КОНДЕНСАТОРНЫХ БАТАРЕЙ С ПОЛИХЛОРБИФЕНИЛОМ (ПХБ) ДЕМОНТИРОВАННЫХ С ОБЪЕКТОВ ФИЛИАЛА</t>
  </si>
  <si>
    <t>ФГУП "ФЭО"</t>
  </si>
  <si>
    <t xml:space="preserve">Омская область </t>
  </si>
  <si>
    <t>У0169</t>
  </si>
  <si>
    <t>Ведение круглосуточной эксплуатации оборудования, зданий и сооружений (ОРУ, ЗРУ)</t>
  </si>
  <si>
    <t>35.12</t>
  </si>
  <si>
    <t>АО "Омск РТС"</t>
  </si>
  <si>
    <t>Ведение круглосуточной эксплуатации оборудования, зданий и сооружений</t>
  </si>
  <si>
    <t>У0166</t>
  </si>
  <si>
    <t>38.11</t>
  </si>
  <si>
    <t>отсутствуют</t>
  </si>
  <si>
    <t>Услуги по уборке помещений</t>
  </si>
  <si>
    <t>Услуги по комплексной уборке помещений и территории обхектов филиала</t>
  </si>
  <si>
    <t>согласно ТЗ</t>
  </si>
  <si>
    <t>АО "Почта России"</t>
  </si>
  <si>
    <t xml:space="preserve">Почтово-телеграфные услуги/Франкирование корреспонденции
</t>
  </si>
  <si>
    <t>Коммунальные услуги прочие/Услуги по сбору, утилизации ТКО</t>
  </si>
  <si>
    <t>ООО "Магнит"</t>
  </si>
  <si>
    <t xml:space="preserve">Оказание услуг по обращению с твердыми коммунальными отходами: прием твердых коммунальные отходы (далее - ТКО) в объеме и в месте, которые определены в Приложении к проекту Договора, транспортирование, обработка, обезвреживание, захоронение в соответствии с законодательством Российской Федерации
Региональным оператором ООО «Магнит»
</t>
  </si>
  <si>
    <t>У0139</t>
  </si>
  <si>
    <t>Принятие в аренду недвижимого имущества электросетевого хозяйства АО "ОмскРТС" (ОРУ, ЗРУ).</t>
  </si>
  <si>
    <t>75.11.31</t>
  </si>
  <si>
    <t>68.10.14.000</t>
  </si>
  <si>
    <t>Укрупненные стоимостные показатели по объектам аналогам</t>
  </si>
  <si>
    <t>АО «Омск РТС»</t>
  </si>
  <si>
    <t>228/008</t>
  </si>
  <si>
    <t>МВА/км</t>
  </si>
  <si>
    <t>136,16/18,15</t>
  </si>
  <si>
    <t>31.12.2022 года истекает срок действия аренды электросетевого имущества (ОРУ, ЗРУ) по договору № 04.5500.1842.22 от 04.04.2022. Закупка осуществляется в целях продолжения аренды.</t>
  </si>
  <si>
    <t>Консолидация электросетевых активов (аренда)</t>
  </si>
  <si>
    <t>Закупка осуществляется в целях продолжения аренды.</t>
  </si>
  <si>
    <t>У0019/Т</t>
  </si>
  <si>
    <t>кадастровые работы по установлению охранных зон</t>
  </si>
  <si>
    <t>кадастровые работы по  установлению охранных зон</t>
  </si>
  <si>
    <t xml:space="preserve"> ОЗ ВЛ-35 кВ</t>
  </si>
  <si>
    <t>кадастровые работы по земельным участкам и установлению охранных зон</t>
  </si>
  <si>
    <t>ОЗ+КР объекты 2021-2022</t>
  </si>
  <si>
    <t>ОЗ+КР объекты 2021-2022, ОЗ ВЛ-35 кВ</t>
  </si>
  <si>
    <t>Прочие собственные средства</t>
  </si>
  <si>
    <t>Поставка угля</t>
  </si>
  <si>
    <t>05.10</t>
  </si>
  <si>
    <t>справочник SAP</t>
  </si>
  <si>
    <t>В соответствии с ТЗ</t>
  </si>
  <si>
    <t>т</t>
  </si>
  <si>
    <t xml:space="preserve">нет </t>
  </si>
  <si>
    <t>Республика Хакасия</t>
  </si>
  <si>
    <t>ПАО Россети Сибирь</t>
  </si>
  <si>
    <t>Периодический медицинский осмотр</t>
  </si>
  <si>
    <t>проведение ежегодного периодического медосмотра</t>
  </si>
  <si>
    <t>Филиал Хакасэнерго</t>
  </si>
  <si>
    <t>УСЛУГИ ПО ПРОВЕДЕНИЮ КАДАСТРОВЫХ РАБОТ (внесение сведений об охранных зонах в ГКН)</t>
  </si>
  <si>
    <t>ИА "Россети Сибирь" (ХЭ)</t>
  </si>
  <si>
    <t>УСЛУГИ ПО ПРОВЕДЕНИЮ КАДАСТРОВЫХ РАБОТ</t>
  </si>
  <si>
    <t>95000000000</t>
  </si>
  <si>
    <t>УСЛУГИ ПО ПРОВЕДЕНИЮ КАДАСТРОВЫХ РАБОТ (внесение сведений о публичном сервитуте в ГКН)</t>
  </si>
  <si>
    <t>Услуги по уборке и обслуживанию офисных и производственных помещений и прилегающей территории</t>
  </si>
  <si>
    <t>Акционерное общество "ПОЧТА РОССИИ" (АО "Почта России")</t>
  </si>
  <si>
    <t xml:space="preserve">МТРиО </t>
  </si>
  <si>
    <t xml:space="preserve">Поставка новогодних подарков (конфеты)  </t>
  </si>
  <si>
    <t>В ТЗ</t>
  </si>
  <si>
    <t>0240</t>
  </si>
  <si>
    <t>Поставка электрических зарядных станций</t>
  </si>
  <si>
    <t>27.90</t>
  </si>
  <si>
    <t>Справочник SAP</t>
  </si>
  <si>
    <t>М2</t>
  </si>
  <si>
    <t>Утверждена</t>
  </si>
  <si>
    <t>Покупка и монтаж электрозаправочных станций для электромобилей, 42 шт.</t>
  </si>
  <si>
    <t>M_01ECars_ХЭ</t>
  </si>
  <si>
    <t>Проведение технической инвентаризации</t>
  </si>
  <si>
    <t>71.1</t>
  </si>
  <si>
    <t>71.11.3</t>
  </si>
  <si>
    <t>кадастровые работы</t>
  </si>
  <si>
    <t>собственные средства (себестоимость)</t>
  </si>
  <si>
    <t>согласно технического задания</t>
  </si>
  <si>
    <t>Усл.Ед.</t>
  </si>
  <si>
    <t>У0101</t>
  </si>
  <si>
    <t>ТЕХНИЧЕСКОЕ ДИАГНОСТИРОВАНИЕ (ЭКСПЕРТНОЕ ОБСЛЕДОВАНИЕ)АГП, ВЫДАЧА ЗАКЛЮЧЕНИЙ ЭКСПЕРТИЗЫ (ДЕФЕКТНЫХ ВЕДОМОСТЕЙ, СМЕТ), РЕМОНТ АВТ</t>
  </si>
  <si>
    <t>ТЕХНИЧЕСКОЕ ОБСЛУЖИВАНИЕ И СОПУТСТВУЮЩИЙ РЕМОНТ ЦИФРОВЫХ ТАХОГРАФОВ С БЛОКОМ СКЗИ</t>
  </si>
  <si>
    <t>Оказание автотранспортных услуг спецтехникой</t>
  </si>
  <si>
    <t>Филиал Читаэнерго</t>
  </si>
  <si>
    <t>Услуги по уборке производственных, служебных помещений и прилегающей территории</t>
  </si>
  <si>
    <t xml:space="preserve">В соответствии с техническим заданием </t>
  </si>
  <si>
    <t>Забайкальский край</t>
  </si>
  <si>
    <t>Услуги по уборке производственных, служебных помещений и прилегающей территории объектов филиала в г.Чита: ИД (ул.Анохина,7); ЦОК (ул.Забайкальского рабочего,13); ПО ГЭС (ул.Профсоюзная,13); ПО ЦЭС (ул.Кутузова,46), База ОМТО (пр.Энергостроителей, 12)</t>
  </si>
  <si>
    <t>Подарок детский новогодний</t>
  </si>
  <si>
    <t>техническое задание</t>
  </si>
  <si>
    <t>Охрана</t>
  </si>
  <si>
    <t>Коммерческое предложение</t>
  </si>
  <si>
    <t xml:space="preserve">Претендент должен иметь:                                                                                  
- действующую на период исполнения договорных обязательств лицензию на осуществление охранной деятельности по всем видам заказываемых Обществом услуг охраны;
- наличие опыта работы не менее 3-х лет на рынке охранных услуг, в том числе по осуществлению контрольно-пропускных функций и охране объектов энергетики - на дату начала оказания услуг по Договору;                                 
- наличие разрешения на использование профессиональной радиочастоты, а так наличие разрешение на использование радиостанций;
- наличие оборудования для работы пульта централизованного наблюдения по радиоканалам; 
- установка средств мониторинга системы централизованного наблюдения системы охранно-пожарной сигнализации на объекте Заказчика.                        
Подтверждение от Участника ТЗП:                                                                  
1. оригинал справки о выполнении за последние 3 года завершенных аналогичных договоров по оказанным услугам, по установленной форме с обязательным подтверждением - приложение копий документов (копии не менее 2 договоров, актов выполненных работ.);                                                  2. копия лицензии на осуществление охранной деятельности, копия лицензии на использование радиочастот;                                                                              3.  оригинал справки о МТР (количество палок резиновых, количество наручников, количество радиостанций), копия свидетельства о регистрации ТС.
</t>
  </si>
  <si>
    <t>У0186</t>
  </si>
  <si>
    <t>Услуги по поддержанию цен, спроса, предложения и/или объема торгов ценными бумагами</t>
  </si>
  <si>
    <t>64.9</t>
  </si>
  <si>
    <t>Услуга маркет-мейкера</t>
  </si>
  <si>
    <t>У0202</t>
  </si>
  <si>
    <t>Оказание услуг по рассылке бюллетеней и осуществлению функций счетной комиссии на ГОСА</t>
  </si>
  <si>
    <t>66.11.3</t>
  </si>
  <si>
    <t>66.19</t>
  </si>
  <si>
    <t>АО "СТАТУС"</t>
  </si>
  <si>
    <t>Организация распечатки и почтовой рассылки бюллетеней для голосования более 26 тыс. акционерам, осуществление функций счетной комиссии на ГОСА</t>
  </si>
  <si>
    <t>Услуги регистратора по обеспечению выплат дивидендов</t>
  </si>
  <si>
    <t>У0248</t>
  </si>
  <si>
    <t>Инспекционный аудит ИСМ, инспекционный аудит СИМ</t>
  </si>
  <si>
    <t>ИА "Россети Сибирь"</t>
  </si>
  <si>
    <t>Ассоциация по сертификации "Русский Регистр"</t>
  </si>
  <si>
    <t>ЕД</t>
  </si>
  <si>
    <t>Прочие услуги сторонних организаций</t>
  </si>
  <si>
    <t>69.20.2</t>
  </si>
  <si>
    <t>ООО "ФБК"</t>
  </si>
  <si>
    <t>Формирование консолидированного на принципах МСФО:
- отчета об исполнении бизнес-плана за 2022 год; 
- отчета об исполнении бизнес-плана за 6 месяцев 2023 года;
- скорректированного бизнес-плана на 2023-2027 гг.;
- бизнес-плана на 2024-2028 гг.</t>
  </si>
  <si>
    <t>539</t>
  </si>
  <si>
    <t>чел.ч</t>
  </si>
  <si>
    <t>Оказание услуг курьерской доставки документов и грузов</t>
  </si>
  <si>
    <t>53.20</t>
  </si>
  <si>
    <t>Сравнительная матрица цен</t>
  </si>
  <si>
    <t>Оказание услуг  курьерской доставки документов и грузов</t>
  </si>
  <si>
    <t>У0006</t>
  </si>
  <si>
    <t>Право заключения договора на оказание услуг по проведению обязательного ежегодного аудита отчетности РСБУ и аудита отчетности МСФО за 2023 год.</t>
  </si>
  <si>
    <t>69.20</t>
  </si>
  <si>
    <t>69.20.1</t>
  </si>
  <si>
    <t>Договор, заключенный по итогам закупки вступает в силу с даты утверждения кандидатуры аудитора на ГОСА.</t>
  </si>
  <si>
    <t>У0117</t>
  </si>
  <si>
    <t>Право заключения договоров на оказание услуг по проведению актуарной оценки пенсионных и социальных обязательств для целей формирования консолидированной финансовой отчетности, подготовленной по международным стандартам финансовой отчетности, за 2024-2025 годы.</t>
  </si>
  <si>
    <t>2024, 2025</t>
  </si>
  <si>
    <t>Объявление о начале закупочных поцедур планируется в декабре 2023 г. для заключения договора на 2024-2025 гг.</t>
  </si>
  <si>
    <t>Услуги по проведению технического освидетельствования электрооборудования с истекшим сроком эксплуатации по состоянию на 2023 год</t>
  </si>
  <si>
    <t>смета</t>
  </si>
  <si>
    <t>Услуги по проведению технического освидетельствования электрооборудования с истекшим сроком эксплуатации</t>
  </si>
  <si>
    <t>1. Участник должен представить действующую выписку из реестра членов СРО, с учетом регионального принципа членства в СРО. 
 2. Наличие у Участника собственного персонала требуемой квалификации, необходимых для исполнения договора;    
 3. Наличие у участника размещения заказа свободных кадровых ресурсов  в количестве не менее 10 работников, имеющих группу по электробезопасности при работе на электроустановках до 1000 В и выше, из которых не менее пяти сотрудников с группой по электробезопасности не ниже IV и не менее пяти сотрудников с группой по электробезопасности не ниже III, обученных согласно Правил по охране труда при эксплуатации электроустановок, утвержденных приказом Минтруда России от 15.12.2020 № 903н., с изменениями утв. Приказом Минтруда России от 29 апреля 2022 г. N 279н ;
4. Наличие у участника  персонала в количестве не менее 3-х работников, имеющего допуск для работы на высоте;
5. Участник не должен иметь задолженность по налогам и сборам.
6. Участник должен подтвердить правомочность заключения договора.
7. Наличие опыта исполнения аналогичных договоров.
8.Наличие аккредитации в области электроэнергетики в соответствии с законодательством Российской Федерации.
9. Наличие собственной или арендованной аттестованной в Ростехнадзоре электролаборатории с правом проведения всех работ (услуг).</t>
  </si>
  <si>
    <t>штук</t>
  </si>
  <si>
    <t xml:space="preserve">Услуги по оценке технического состояния основного электротехнического оборудования, линий электропередачи и определению уровня готовности  к отопительному сезону 2023-2026 гг. (в том числе отопительные сезоны 2023-2024, 2024-2025, 2025-2026 гг.) </t>
  </si>
  <si>
    <t>Калькуляция стоимости услуг</t>
  </si>
  <si>
    <t xml:space="preserve">Услуги по оценке технического состояния основного электротехнического оборудования, линий электропередачи и определению уровня готовности к отопительному сезону 2023-2026 гг. (в том числе отопительные сезоны 2023-2024, 2024-2025, 2025-2026 гг.) </t>
  </si>
  <si>
    <t>1. Иметь полномочия для оказания услуг в программном комплексе автоматического сбора и обработки информации технической инспекции ЕЭС.
2. Обладать профессиональными знаниями и опытом оказания услуг по расчету ИТС, ИГОС в программном комплексе автоматического сбора и обработки  информации технической инспекции ЕЭС и анализу полученных результатов (далее – аналогичные услуги), иметь за последние 24 месяца (отсчет производится с даты объявления данной закупки) не менее 3 (трех) исполненных договоров по оказанию аналогичных услуг, подтвержденных копиями договоров и актов оказанных услуг по каждому договору, заявленному в Справке о перечне и годовых объемах выполнения аналогичных договоров, указанной в настоящей документации. Общая стоимость оказания аналогичных услуг, подтвержденная копиями договоров и актов оказанных услуг должна быть не меньше половины (0,5) предельной стоимости услуг, указанной в п.10 заявки.
3. Обладать достаточным количеством свободных кадровых ресурсов требуемой квалификации, необходимых для исполнения договора, не менее 8 человек (с высшим техническим образованием в электроэнергетической отрасли (под специальностями в электроэнергетической отрасли понимаются специальности, соответствующие входящим в укрупненную группу специальностей и направлений подготовки 2.13.00.00 «Электро- и теплоэнергетика» Общероссийского классификатора специальностей по образованию ОК 009-2016, утвержденного приказом Росстандарта от 08.12.2016 № 2007-ст.).
4. Должен самостоятельно (без привлечения субисполнителей) оказать услуги, общая стоимость которых должна составлять не менее 60% от цены, указанной в заявке.</t>
  </si>
  <si>
    <t>2023-2026</t>
  </si>
  <si>
    <t xml:space="preserve">Услуги </t>
  </si>
  <si>
    <t>62.01</t>
  </si>
  <si>
    <t>У0084</t>
  </si>
  <si>
    <t>Организация и проведение  чемпионата профессионального мастерства ПАО «Россети» «Молодые профессионалы» по методике WorldSkills по компетенции «Обслуживание и ремонт оборудования релейной защиты и автоматики»</t>
  </si>
  <si>
    <t>93.19.11</t>
  </si>
  <si>
    <t xml:space="preserve"> Организация и проведение  чемпионата профессионального мастерства ПАО «Россети» «Молодые профессионалы» по методике WorldSkills по компетенции «Обслуживание и ремонт оборудования релейной защиты и автоматики</t>
  </si>
  <si>
    <t xml:space="preserve"> Организация и проведение  чемпионата профессионального мастерства ПАО «Россети» «Молодые профессионалы» по методике WorldSkills по компетенции «Интеллектуальная система  учета электроэнергии"</t>
  </si>
  <si>
    <t>Организация и проведение  чемпионата профессионального мастерства ПАО «Россети» «Молодые профессионалы» по методике WorldSkills по компетенции «Эксплуатация кабельных линии"</t>
  </si>
  <si>
    <t xml:space="preserve"> организация и проведение Всероссийских соревнований профессионального мастерства  персонала по ремонту и обслуживанию распределительных сетей</t>
  </si>
  <si>
    <t xml:space="preserve"> Организация и проведение Всероссийских соревнований профессионального мастерства  персонала по ремонту и обслуживанию распределительных сетей</t>
  </si>
  <si>
    <t>У0195</t>
  </si>
  <si>
    <t>Услуги по оценке, подтверждению рыночной стоимости</t>
  </si>
  <si>
    <t>68.31.5</t>
  </si>
  <si>
    <t>68.3</t>
  </si>
  <si>
    <t>единица</t>
  </si>
  <si>
    <t>4.1</t>
  </si>
  <si>
    <t>У0077</t>
  </si>
  <si>
    <t>Услуги по заправке и восстановлению картриджей</t>
  </si>
  <si>
    <t>95.11</t>
  </si>
  <si>
    <t>95.11.10</t>
  </si>
  <si>
    <t xml:space="preserve">Услуги по заправке устройств печати и восстановлению картриджей </t>
  </si>
  <si>
    <t>У0081</t>
  </si>
  <si>
    <t>Профилактика, обслуживание и диагностика СВТ и ОТ</t>
  </si>
  <si>
    <t>2024-2025</t>
  </si>
  <si>
    <t>Услуги заправки и восстановления картриджей</t>
  </si>
  <si>
    <t>ИА "Россети Сибирь" (ОЭ)</t>
  </si>
  <si>
    <t>Работы по ремонту оргтехники</t>
  </si>
  <si>
    <t>Услуги по заправке и востановлению картриджей</t>
  </si>
  <si>
    <t>ИА "Россети Сибирь" (ЧЭ)</t>
  </si>
  <si>
    <t>Диагностика и ремонт оргтехники</t>
  </si>
  <si>
    <t>У0048/Т</t>
  </si>
  <si>
    <t>Приобретение неисключительных прав использования информационно-аналитической системы мониторинга и анализа открытых источников данных</t>
  </si>
  <si>
    <t>62.01.2</t>
  </si>
  <si>
    <r>
      <t>Централизованные  ПАО "Россети Сибирь</t>
    </r>
    <r>
      <rPr>
        <b/>
        <sz val="12"/>
        <rFont val="Times New Roman"/>
        <family val="1"/>
        <charset val="204"/>
      </rPr>
      <t>"</t>
    </r>
  </si>
  <si>
    <t>У0108/Т</t>
  </si>
  <si>
    <t>Услуги по сопровождению программного комплекса "Аварийность"</t>
  </si>
  <si>
    <t>62.02</t>
  </si>
  <si>
    <t>62.02.2</t>
  </si>
  <si>
    <t>ООО "НПЦ ПРИОРИТЕТ"</t>
  </si>
  <si>
    <t>770501001</t>
  </si>
  <si>
    <t>Проведение анализа защищённости информационно-телекоммуникационной инфраструктуры</t>
  </si>
  <si>
    <t>Услуги технической поддержки системы информационной безопасности</t>
  </si>
  <si>
    <t>Категорирование объектов критической информационной инфраструктуры</t>
  </si>
  <si>
    <t>Услуги по сопровождению пользователей и технической поддержке системы “Геомодуль Россети Сибирь” на базе комплексной геоинформационной системы "Навикей" (версии Аirlay)</t>
  </si>
  <si>
    <t>Оказание информационных услуг с использованием экземпляров Системы КонсультантПлюс</t>
  </si>
  <si>
    <t>Услуги по технической поддержке и сопровождению программного комплекса АСУРЭО</t>
  </si>
  <si>
    <t>ООО "СМС-ИТ"</t>
  </si>
  <si>
    <t>631201001</t>
  </si>
  <si>
    <t>Услуги по сопровождению и технической поддержке системы электронного документооборота в ПАО "Россети Сибирь"</t>
  </si>
  <si>
    <t>Услуги по сопровождению и технической поддержке программного обеспечения "Omnicomm Enterprise Server" ПАО "Россети Сибирь"</t>
  </si>
  <si>
    <t>Предоставление доступа к электронной технической библиотеке (ЭТБ) для сотрудников ПАО "Россети Сибирь" и услуги по осуществлению сервисной поддержки технического доступа к электронной технической библиотеке (ЭТБ)</t>
  </si>
  <si>
    <t xml:space="preserve">Приобретение неисключительных прав пользования программным обеспечением 1С </t>
  </si>
  <si>
    <t>У0104</t>
  </si>
  <si>
    <t>Услуги по диагностике и дефектованию элементов источника бесперебойного питания</t>
  </si>
  <si>
    <t>61.20</t>
  </si>
  <si>
    <t>61.20.11</t>
  </si>
  <si>
    <t>Услуги по замене неисправных элементов источника бесперебойного питания серии "N-Power» "Safe-Power Evo" 80кВА</t>
  </si>
  <si>
    <t>Услуги по замене неисправных элементов серверных платформ для нужд ПАО "Россети Сибирь"</t>
  </si>
  <si>
    <t>Услуги по замене неисправных элементов распределения питания в центре обработки данных для нужд ПАО "Россети Сибирь"</t>
  </si>
  <si>
    <t>Приобретение неисключительных прав пользования программным обеспечением UEM SafeMobile</t>
  </si>
  <si>
    <t>Приобретение неисключительных прав пользования программным обеспечением EMM SafePhone</t>
  </si>
  <si>
    <t>Приобретение неисключительных прав пользования программным обеспечением и сертификатов на право получения прямой гарантии от производителя для системы хранения данных</t>
  </si>
  <si>
    <t xml:space="preserve">Приобретение неисключительных прав пользования программным обеспечением PostgreSql PRO </t>
  </si>
  <si>
    <t>2023-2028</t>
  </si>
  <si>
    <t>Приобретение неисключительных прав пользования программным обеспечением "Гранд-Смета"</t>
  </si>
  <si>
    <t xml:space="preserve">Приобретение неисключительных прав (лицензий) пользования системой централизованного управления инфраструктурой открытых ключей Аванпост PKI </t>
  </si>
  <si>
    <t>Работы по изменению и расширению функциональных возможностей конфигураций информационных решений 
ПАО "Россети Сибирь"</t>
  </si>
  <si>
    <t>У0277</t>
  </si>
  <si>
    <t>Услуга маршрутизации голосового трафика с номера 8-800-220-0-220 на номер единого контактного центра ПАО "Россети Сибирь"</t>
  </si>
  <si>
    <t>АО "Россети Цифра"</t>
  </si>
  <si>
    <t>Услуги по информационному сопровождению экземпляров ПСС Техэксперт</t>
  </si>
  <si>
    <t>Услуги по сопровождению и технической поддержке Интеграционного решения информационных систем энергетики ПАО "Россети Сибирь"</t>
  </si>
  <si>
    <t>Приобретение лицензии и сертификатов на техническую поддержку для расширения абонентской емкости и функционала 
программы для ЭВМ "Программный комплекс Платформа РТУ" - 
Платформа IP-телефонии Российский телефонный узел (РТУ)</t>
  </si>
  <si>
    <t>Услуги на сервисное обслуживание информационной базы знаний (ИБЗ) ПАО "Россети Сибирь"</t>
  </si>
  <si>
    <t>У0065/Т</t>
  </si>
  <si>
    <t>Рекламные услуги</t>
  </si>
  <si>
    <t>Сибестоимость</t>
  </si>
  <si>
    <t>Организационно-техническое сопровождение проектов и брендирование поверхностей</t>
  </si>
  <si>
    <t>73.11</t>
  </si>
  <si>
    <t>Изготовление годового отчета</t>
  </si>
  <si>
    <t>59.1</t>
  </si>
  <si>
    <t>Услуги по размещению информации (Сибирский ОИЦ)</t>
  </si>
  <si>
    <t>63.91</t>
  </si>
  <si>
    <t>Ассоциация "Сибирский ОИЦ"</t>
  </si>
  <si>
    <t>Услуги предоставления доступа к СКАН</t>
  </si>
  <si>
    <t>61.10</t>
  </si>
  <si>
    <t>АО "Интерфакс"</t>
  </si>
  <si>
    <t>Управление медиаконтентом посредством программного обеспечения RMC-softwear</t>
  </si>
  <si>
    <t>"АРЭМСИ 24"</t>
  </si>
  <si>
    <t>Услуги по организации участия в РИФ</t>
  </si>
  <si>
    <t>93.2</t>
  </si>
  <si>
    <t>"Фонд "Росконгресс"</t>
  </si>
  <si>
    <t>Услуги по организации участия в ПМЭФ</t>
  </si>
  <si>
    <t>Фонд "Росконгресс"</t>
  </si>
  <si>
    <t>Информационное сопровождения деятельности в средствах массовой информации, социальных сетях и мессенджерах</t>
  </si>
  <si>
    <t>Услуги по организации участия в ВЭФ</t>
  </si>
  <si>
    <t>Услуги по организации участия в РЭН</t>
  </si>
  <si>
    <t>Услуги по организации участия в МФЭС</t>
  </si>
  <si>
    <t>КА "Grata adv"</t>
  </si>
  <si>
    <t>Услуги пассажирских перевозок авиа и железнодорожным транспортом</t>
  </si>
  <si>
    <t>49.10</t>
  </si>
  <si>
    <t>Услуги пассажирских перевозок авиа и железнодорожныи транспортом</t>
  </si>
  <si>
    <t>У0178</t>
  </si>
  <si>
    <t>Услуга бронирования и предоставление мест в залах повышенной комфортности аэропортов России, СНГ, зарубежья в т.ч. в залах официальных делегаций (далее – ЗОД) в аэропортах России и зарубежья</t>
  </si>
  <si>
    <t>51.10</t>
  </si>
  <si>
    <t>У0146</t>
  </si>
  <si>
    <t>Оказание услуг легковым автотранспортом</t>
  </si>
  <si>
    <t>Транспортные услуги в г. Москва</t>
  </si>
  <si>
    <t>г. Москва</t>
  </si>
  <si>
    <t>Услуги по комплексному обслуживанию помещенний и территорий</t>
  </si>
  <si>
    <r>
      <t>Централизованные  ПАО "Россети Сибирь</t>
    </r>
    <r>
      <rPr>
        <b/>
        <sz val="12"/>
        <color theme="1"/>
        <rFont val="Times New Roman"/>
        <family val="1"/>
        <charset val="204"/>
      </rPr>
      <t>"</t>
    </r>
  </si>
  <si>
    <t>У0281</t>
  </si>
  <si>
    <t>СТРАХОВАНИЕ ОТВЕТСТВЕННОСТИ ДИРЕКТОРОВ И ДОЛЖНОСТНЫХ ЛИЦ</t>
  </si>
  <si>
    <t>65.12.50</t>
  </si>
  <si>
    <t>65.12</t>
  </si>
  <si>
    <t>65.12.3</t>
  </si>
  <si>
    <t>У0011</t>
  </si>
  <si>
    <t>ДОБРОВОЛЬНОЕ СТРАХОВАНИЕ АВТОТРАНСПОРТНЫХ СРЕДСТВ (КАСКО)</t>
  </si>
  <si>
    <t>65.1</t>
  </si>
  <si>
    <t>65.12.2</t>
  </si>
  <si>
    <t>У0040</t>
  </si>
  <si>
    <t>КОМПЛЕКСНОЕ СТРАХОВАНИЕ ГРАЖДАНСКОЙ ОТВЕТСТВЕННОСТИ ВЛАДЕЛЬЦЕВ ТРАНСПОРТНЫХ СРЕДСТВ (ОСАГО/ДСАГО)</t>
  </si>
  <si>
    <t>У0171</t>
  </si>
  <si>
    <t>СТРАХОВАНИЕ ИМУЩЕСТВА ЮРИДИЧЕСКИХ ЛИЦ «ОТ ВСЕХ РИСКОВ»</t>
  </si>
  <si>
    <t>ФО</t>
  </si>
  <si>
    <t>У0251</t>
  </si>
  <si>
    <t>Заключение кредитного соглашения об открытии возобновляемой кредитной линии лимитом 2 000 000 000 (два миллиарда) рублей</t>
  </si>
  <si>
    <t>64.19</t>
  </si>
  <si>
    <t>64.19.2</t>
  </si>
  <si>
    <t>АО</t>
  </si>
  <si>
    <t>Кредитное соглашение об открытии возобновляемой кредитной линии лимитом 2 000 000 000 (два миллиарда) рублей</t>
  </si>
  <si>
    <t>Заключение кредитного соглашения об открытии возобновляемой кредитной линии лимитом 1 000 000 000 (один миллиард) рублей</t>
  </si>
  <si>
    <t>Кредитное соглашение об открытии возобновляемой кредитной линии лимитом 1 000 000 000 (один миллиард) рублей</t>
  </si>
  <si>
    <t>Заключение договора кредитования  в форме овердрафт лимитом 1 000 000 000 (один миллиард) рублей</t>
  </si>
  <si>
    <t>Договор кредитования  в форме овердрафт лимитом 1 000 000 000 (один миллиард) рублей</t>
  </si>
  <si>
    <t>0011</t>
  </si>
  <si>
    <t xml:space="preserve">Поставка арматуры к СИП </t>
  </si>
  <si>
    <t>27.33</t>
  </si>
  <si>
    <t>0012</t>
  </si>
  <si>
    <t>Поставка арматуры линейной</t>
  </si>
  <si>
    <t>0027</t>
  </si>
  <si>
    <t>Поставка высоковольтных вводов 35-110 кВ</t>
  </si>
  <si>
    <t>0084</t>
  </si>
  <si>
    <t>Поставка металлооснастки ЛЭП</t>
  </si>
  <si>
    <t>25.11</t>
  </si>
  <si>
    <t>0096</t>
  </si>
  <si>
    <t>Поставка ОПН-0,4 кВ, ОПН-6 кВ, ОПН-10 кВ, ОПН-15кВ, ОПН-20 кВ</t>
  </si>
  <si>
    <t>0097</t>
  </si>
  <si>
    <t>Поставка ОПН-35 кВ, ОПН-110 кВ, ОПНН-110 кВ</t>
  </si>
  <si>
    <t>0098</t>
  </si>
  <si>
    <t>Поставка энерголеса (лиственница зимней рубки ошкуренная)</t>
  </si>
  <si>
    <t>02.20</t>
  </si>
  <si>
    <t>0020</t>
  </si>
  <si>
    <t>Поставка бумаги для оргтехники</t>
  </si>
  <si>
    <t>17.12</t>
  </si>
  <si>
    <t>0062</t>
  </si>
  <si>
    <t>Поставка канцелярских товаров</t>
  </si>
  <si>
    <t>0113</t>
  </si>
  <si>
    <t>Поставка разъединителей на напряжение 6-20 кВ и запасных частей</t>
  </si>
  <si>
    <t>0029</t>
  </si>
  <si>
    <t>Поставка выключателей нагрузки 6-10 кВ</t>
  </si>
  <si>
    <t>0044</t>
  </si>
  <si>
    <t>Поставка запасных частей к выключателям</t>
  </si>
  <si>
    <t>27.11</t>
  </si>
  <si>
    <t>0050</t>
  </si>
  <si>
    <t>Поставка запасных частей к трансформаторам</t>
  </si>
  <si>
    <t>0056</t>
  </si>
  <si>
    <t>Поставка изоляторов линейных полимерных (штыревых)</t>
  </si>
  <si>
    <t>0253</t>
  </si>
  <si>
    <t>Поставка изоляторов линейных стеклянных (штыревых)</t>
  </si>
  <si>
    <t>23.19</t>
  </si>
  <si>
    <t>0171</t>
  </si>
  <si>
    <t>Поставка изоляторов линейных фарфоровых</t>
  </si>
  <si>
    <t>23.43</t>
  </si>
  <si>
    <t>0101</t>
  </si>
  <si>
    <t>Поставка изоляторов опорных полимерных</t>
  </si>
  <si>
    <t>0173</t>
  </si>
  <si>
    <t>Поставка изоляторов опорных фарфоровых</t>
  </si>
  <si>
    <t>0103</t>
  </si>
  <si>
    <t>Поставка изоляторов подвесных полимерных</t>
  </si>
  <si>
    <t>0073</t>
  </si>
  <si>
    <t>Поставка изоляторов подвесных стеклянных</t>
  </si>
  <si>
    <t>0111</t>
  </si>
  <si>
    <t>Поставка изоляторов проходных</t>
  </si>
  <si>
    <t>0176</t>
  </si>
  <si>
    <t>Поставка вводов 0,4 кВ</t>
  </si>
  <si>
    <t>Поставка вводов 10-20 кВ</t>
  </si>
  <si>
    <t>0090</t>
  </si>
  <si>
    <t>Поставка обмоток силовых трансформаторов</t>
  </si>
  <si>
    <t>0145</t>
  </si>
  <si>
    <t>Поставка трансформаторов напряжения 6-20 кВ</t>
  </si>
  <si>
    <t>27.11.4</t>
  </si>
  <si>
    <t>0147</t>
  </si>
  <si>
    <t>Поставка трансформаторов тока 6-20 Кв</t>
  </si>
  <si>
    <t>0137</t>
  </si>
  <si>
    <t>Поставка стоек СВ</t>
  </si>
  <si>
    <t>23.99</t>
  </si>
  <si>
    <t>23.99.1</t>
  </si>
  <si>
    <t>0308</t>
  </si>
  <si>
    <t>Поставка активного сетевого оборудования</t>
  </si>
  <si>
    <t>0119</t>
  </si>
  <si>
    <t>Поставка кабельно-проводниковой продукции до 1кВ</t>
  </si>
  <si>
    <t>27.32</t>
  </si>
  <si>
    <t>0088</t>
  </si>
  <si>
    <t>Поставка кабельных муфт на напряжение до 35 кв</t>
  </si>
  <si>
    <t>0067</t>
  </si>
  <si>
    <t>Поставка контрольного кабеля</t>
  </si>
  <si>
    <t>0089</t>
  </si>
  <si>
    <t>Поставка неизолированного провода</t>
  </si>
  <si>
    <t>0121</t>
  </si>
  <si>
    <t>Поставка силового кабеля 6-10 (20) кВ с БПИ и ПВХ изоляцией</t>
  </si>
  <si>
    <t>0236</t>
  </si>
  <si>
    <t>Поставка силового кабеля 6-10 (20) кВ с СПЭ изоляцией</t>
  </si>
  <si>
    <t>0221</t>
  </si>
  <si>
    <t>Поставка силового кабеля до 1 кВ</t>
  </si>
  <si>
    <t>Работы/Услуги</t>
  </si>
  <si>
    <t>Оказание автотранспортных услуг грузовой техникой</t>
  </si>
  <si>
    <t>Оказание транспортных услуг (межфилиальные перевозки)</t>
  </si>
  <si>
    <t>0094</t>
  </si>
  <si>
    <t>Поставка оборудования связи</t>
  </si>
  <si>
    <t>0168</t>
  </si>
  <si>
    <t>Поставка расходных материалов для оргтехники</t>
  </si>
  <si>
    <t>28.23</t>
  </si>
  <si>
    <t>0128</t>
  </si>
  <si>
    <t>Поставка средств вычислительной и оргтехники</t>
  </si>
  <si>
    <t>0065</t>
  </si>
  <si>
    <t>Поставка комплектующих и запасных частей для средств связи</t>
  </si>
  <si>
    <t>0064</t>
  </si>
  <si>
    <t>Поставка комплектующих и зап.частей для средств вычислит. и оргтехники</t>
  </si>
  <si>
    <t>0079</t>
  </si>
  <si>
    <t>Поставка материалов пломбировочных</t>
  </si>
  <si>
    <t>22.29</t>
  </si>
  <si>
    <t>1.2</t>
  </si>
  <si>
    <t>УСЛУГИ ПО РЕМОНТУ И ТЕХНИЧЕСКОМУ ОБСЛУЖИВАНИЮ СРЕДСТВ ИЗМЕРЕНИЙ</t>
  </si>
  <si>
    <t xml:space="preserve">Услуги по негарантийному обслуживанию оборудования  </t>
  </si>
  <si>
    <t>Услуги по ремонту и техническому обслуживанию оборудования  производства АО «Электротехнические заводы «Энергомера»</t>
  </si>
  <si>
    <t>Услуги по ремонту и техническому обслуживанию оборудования  производства АО "РИМ"</t>
  </si>
  <si>
    <t>Услуги по ремонту и техническому обслуживанию оборудования  производства  ООО «Матрица»</t>
  </si>
  <si>
    <t>43.22</t>
  </si>
  <si>
    <t>27.12.2</t>
  </si>
  <si>
    <t>27.11.62</t>
  </si>
  <si>
    <t>52.29</t>
  </si>
  <si>
    <t>Услуги по оказанию периодических профилактических  медицинских осмотров</t>
  </si>
  <si>
    <t>01.08.2023</t>
  </si>
  <si>
    <t>10.08.2023</t>
  </si>
  <si>
    <t>Услуги по оказанию периодических профилактических  медицинских осмотров персонала Холбонского РЭС ПО ВЭС</t>
  </si>
  <si>
    <t>услуга</t>
  </si>
  <si>
    <t>20.08.2023</t>
  </si>
  <si>
    <t>15.09.2023</t>
  </si>
  <si>
    <t>31.12.2023</t>
  </si>
  <si>
    <t>27.01.2023</t>
  </si>
  <si>
    <t>Услуги по оказанию периодических профилактических  медицинских осмотров персонала Борзинского РЭС ПО ЮЭС</t>
  </si>
  <si>
    <t>10.03.2023</t>
  </si>
  <si>
    <t>30.03.2023</t>
  </si>
  <si>
    <t>04.05.2023</t>
  </si>
  <si>
    <t>20.05.2023</t>
  </si>
  <si>
    <t>Услуги по оказанию периодических профилактических  медицинских осмотров персонала Аппарата управления, ПО ГЭС, ПО ЦЭС</t>
  </si>
  <si>
    <t>01.06.2023</t>
  </si>
  <si>
    <t>20.06.2023</t>
  </si>
  <si>
    <t>ПАО "Россети"</t>
  </si>
  <si>
    <t xml:space="preserve">АО "Почта России" </t>
  </si>
  <si>
    <t>2023.1-4200/01.1-0001</t>
  </si>
  <si>
    <t>2023.1-4200/01.1-0002</t>
  </si>
  <si>
    <t>2023.1-4200/01.1-0003</t>
  </si>
  <si>
    <t>2023.1-4200/01.1-0004</t>
  </si>
  <si>
    <t>2023.1-4200/01.1-0005</t>
  </si>
  <si>
    <t>2023.1-4200/01.1-0006</t>
  </si>
  <si>
    <t>2023.1-4200/01.1-0007</t>
  </si>
  <si>
    <t>2023.1-2400/01.1-0001</t>
  </si>
  <si>
    <t>2023.1-2400/01.1-0002</t>
  </si>
  <si>
    <t>2023.1-2400/01.1-0003</t>
  </si>
  <si>
    <t>2023.1-2400/01.1-0004</t>
  </si>
  <si>
    <t>2023.1-2400/02.1-0003</t>
  </si>
  <si>
    <t>2023.1-2400/02.1-0001</t>
  </si>
  <si>
    <t>2023.1-1900/1.2-0001</t>
  </si>
  <si>
    <t>2023.1-2200/02.1-0001</t>
  </si>
  <si>
    <t>2023.1-2200/02.1-0002</t>
  </si>
  <si>
    <t>2023.1-2200/02.1-0003</t>
  </si>
  <si>
    <t>2023.1-2200/02.1-0004</t>
  </si>
  <si>
    <t>2023.1-2200/02.1-0005</t>
  </si>
  <si>
    <t>2023.1-2200/02.1-0006</t>
  </si>
  <si>
    <t>2023.1-2200/02.1-0007</t>
  </si>
  <si>
    <t>2023.1-2200/02.1-0008</t>
  </si>
  <si>
    <t>2023.1-2200/02.1-0009</t>
  </si>
  <si>
    <t>2023.1-2200/02.1-0010</t>
  </si>
  <si>
    <t>2023.1-2200/02.1-0011</t>
  </si>
  <si>
    <t>2023.1-2400/02.1-0002</t>
  </si>
  <si>
    <t>2023.1-2400/02.1-0004</t>
  </si>
  <si>
    <t>2023.1-2400/02.1-0005</t>
  </si>
  <si>
    <t>2023.1-2400/02.1-0006</t>
  </si>
  <si>
    <t>2023.1-2400/02.1-0007</t>
  </si>
  <si>
    <t>2023.1-2400/02.1-0008</t>
  </si>
  <si>
    <t>2023.1-2400/02.1-0009</t>
  </si>
  <si>
    <t>2023.1-2400/02.1-0010</t>
  </si>
  <si>
    <t>2023.1-2400/02.1-0011</t>
  </si>
  <si>
    <t>2023.1-2400/02.1-0012</t>
  </si>
  <si>
    <t>2023.1-2400/02.1-0013</t>
  </si>
  <si>
    <t>2023.1-2400/02.1-0014</t>
  </si>
  <si>
    <t>2023.1-0400/02.1-0001</t>
  </si>
  <si>
    <t>2023.1-0400/02.1-0002</t>
  </si>
  <si>
    <t>2023.1-0400/02.1-0003</t>
  </si>
  <si>
    <t>2023.1-0400/02.1-0004</t>
  </si>
  <si>
    <t>2023.1-4200/02.2-0001</t>
  </si>
  <si>
    <t>2023.1-2200/04.1-0001</t>
  </si>
  <si>
    <t>2023.1-0300/04.1-0001</t>
  </si>
  <si>
    <t>2023.1-4200/04.1-0001</t>
  </si>
  <si>
    <t>2023.1-5500/04.1-0001</t>
  </si>
  <si>
    <t>2023.1-5500/04.1-0002</t>
  </si>
  <si>
    <t>2023.1-1900/04.1-0001</t>
  </si>
  <si>
    <t>2023.1-7500/04.1-0001</t>
  </si>
  <si>
    <t>2023.1-7500/04.1-0002</t>
  </si>
  <si>
    <t>2023.1-CNTR/04.1-0001</t>
  </si>
  <si>
    <t>2023.1-CNTR/04.1-0002</t>
  </si>
  <si>
    <t>2023.1-CNTR/04.1-0003</t>
  </si>
  <si>
    <t>2023.1-CNTR/04.1-0004</t>
  </si>
  <si>
    <t>2023.1-CNTR/04.1-0005</t>
  </si>
  <si>
    <t>2023.1-CNTR/04.1-0006</t>
  </si>
  <si>
    <t>2023.1-CNTR/04.1-0007</t>
  </si>
  <si>
    <t>2023.1-CNTR/04.1-0008</t>
  </si>
  <si>
    <t>2023.1-CNTR/04.1-0009</t>
  </si>
  <si>
    <t>2023.1-CNTR/04.1-0010</t>
  </si>
  <si>
    <t>2023.1-CNTR/04.1-0011</t>
  </si>
  <si>
    <t>2023.1-CNTR/04.1-0012</t>
  </si>
  <si>
    <t>2023.1-CNTR/04.1-0013</t>
  </si>
  <si>
    <t>2023.1-CNTR/04.1-0014</t>
  </si>
  <si>
    <t>2023.1-CNTR/04.1-0015</t>
  </si>
  <si>
    <t>2023.1-CNTR/04.1-0016</t>
  </si>
  <si>
    <t>2023.1-CNTR/04.1-0017</t>
  </si>
  <si>
    <t>2023.1-CNTR/04.1-0018</t>
  </si>
  <si>
    <t>2023.1-CNTR/04.1-0019</t>
  </si>
  <si>
    <t>2023.1-CNTR/04.1-0020</t>
  </si>
  <si>
    <t>2023.1-CNTR/04.1-0021</t>
  </si>
  <si>
    <t>2023.1-CNTR/04.1-0022</t>
  </si>
  <si>
    <t>2023.1-CNTR/04.1-0023</t>
  </si>
  <si>
    <t>2023.1-CNTR/04.1-0024</t>
  </si>
  <si>
    <t>2023.1-CNTR/04.1-0025</t>
  </si>
  <si>
    <t>2023.1-CNTR/04.1-0026</t>
  </si>
  <si>
    <t>2023.1-4200/04.2-0001</t>
  </si>
  <si>
    <t>2023.1-4200/04.2-0002</t>
  </si>
  <si>
    <t>2023.1-4200/04.2-0003</t>
  </si>
  <si>
    <t>2023.1-2400/04.2-0001</t>
  </si>
  <si>
    <t>ПАО Россети  Сибирь</t>
  </si>
  <si>
    <t>2023.1-4200/1.1-0001</t>
  </si>
  <si>
    <t>2023.1-4200/1.1-0002</t>
  </si>
  <si>
    <t>2023.1-4200/1.1-0087</t>
  </si>
  <si>
    <t>2023.1-4200/1.1-0084</t>
  </si>
  <si>
    <t>2023.1-4200/1.1-0083</t>
  </si>
  <si>
    <t>2023.1-4200/1.1-0082</t>
  </si>
  <si>
    <t>2023.1-4200/1.1-0003</t>
  </si>
  <si>
    <t>2023.1-4200/1.1-0004</t>
  </si>
  <si>
    <t>2023.1-4200/1.1-0005</t>
  </si>
  <si>
    <t>2023.1-4200/1.1-0006</t>
  </si>
  <si>
    <t>2023.1-4200/1.1-0007</t>
  </si>
  <si>
    <t>2023.1-4200/1.1-0008</t>
  </si>
  <si>
    <t>2023.1-4200/1.1-0009</t>
  </si>
  <si>
    <t>2023.1-4200/1.1-0010</t>
  </si>
  <si>
    <t>2023.1-4200/1.1-0011</t>
  </si>
  <si>
    <t>2023.1-4200/1.1-0012</t>
  </si>
  <si>
    <t>2023.1-4200/1.1-0013</t>
  </si>
  <si>
    <t>2023.1-4200/1.1-0014</t>
  </si>
  <si>
    <t>2023.1-4200/1.1-0015</t>
  </si>
  <si>
    <t>2023.1-4200/1.1-0016</t>
  </si>
  <si>
    <t>2023.1-4200/1.1-0017</t>
  </si>
  <si>
    <t>2023.1-4200/1.1-0018</t>
  </si>
  <si>
    <t>2023.1-4200/1.1-0019</t>
  </si>
  <si>
    <t>2023.1-4200/1.1-0020</t>
  </si>
  <si>
    <t>2023.1-4200/1.1-0021</t>
  </si>
  <si>
    <t>2023.1-4200/1.1-0022</t>
  </si>
  <si>
    <t>2023.1-4200/1.1-0023</t>
  </si>
  <si>
    <t>2023.1-4200/1.1-0024</t>
  </si>
  <si>
    <t>2023.1-4200/1.1-0025</t>
  </si>
  <si>
    <t>2023.1-4200/1.1-0026</t>
  </si>
  <si>
    <t>2023.1-4200/1.1-0027</t>
  </si>
  <si>
    <t>2023.1-4200/1.1-0028</t>
  </si>
  <si>
    <t>2023.1-4200/1.1-0029</t>
  </si>
  <si>
    <t>2023.1-4200/1.1-0030</t>
  </si>
  <si>
    <t>2023.1-4200/1.1-0031</t>
  </si>
  <si>
    <t>2023.1-4200/1.1-0032</t>
  </si>
  <si>
    <t>2023.1-4200/1.1-0033</t>
  </si>
  <si>
    <t>2023.1-4200/1.1-0034</t>
  </si>
  <si>
    <t>2023.1-4200/1.1-0035</t>
  </si>
  <si>
    <t>2023.1-4200/1.1-0036</t>
  </si>
  <si>
    <t>2023.1-4200/1.1-0037</t>
  </si>
  <si>
    <t>2023.1-4200/1.1-0038</t>
  </si>
  <si>
    <t>2023.1-4200/1.1-0039</t>
  </si>
  <si>
    <t>2023.1-4200/1.1-0040</t>
  </si>
  <si>
    <t>2023.1-4200/1.1-0041</t>
  </si>
  <si>
    <t>2023.1-4200/1.1-0042</t>
  </si>
  <si>
    <t>2023.1-4200/1.1-0043</t>
  </si>
  <si>
    <t>2023.1-4200/1.1-0044</t>
  </si>
  <si>
    <t>2023.1-4200/1.1-0045</t>
  </si>
  <si>
    <t>2023.1-4200/1.1-0046</t>
  </si>
  <si>
    <t>2023.1-4200/1.1-0047</t>
  </si>
  <si>
    <t>2023.1-4200/1.1-0048</t>
  </si>
  <si>
    <t>2023.1-4200/1.1-0049</t>
  </si>
  <si>
    <t>2023.1-4200/1.1-0050</t>
  </si>
  <si>
    <t>2023.1-4200/1.1-0051</t>
  </si>
  <si>
    <t>2023.1-4200/1.1-0052</t>
  </si>
  <si>
    <t>2023.1-4200/1.1-0053</t>
  </si>
  <si>
    <t>2023.1-4200/1.1-0054</t>
  </si>
  <si>
    <t>2023.1-4200/1.1-0055</t>
  </si>
  <si>
    <t>2023.1-4200/1.1-0056</t>
  </si>
  <si>
    <t>2023.1-4200/1.1-0057</t>
  </si>
  <si>
    <t>2023.1-4200/1.1-0058</t>
  </si>
  <si>
    <t>2023.1-4200/1.1-0059</t>
  </si>
  <si>
    <t>2023.1-4200/1.1-0060</t>
  </si>
  <si>
    <t>2023.1-4200/1.1-0061</t>
  </si>
  <si>
    <t>2023.1-4200/1.1-0062</t>
  </si>
  <si>
    <t>2023.1-4200/1.1-0063</t>
  </si>
  <si>
    <t>2023.1-4200/1.1-0064</t>
  </si>
  <si>
    <t>2023.1-4200/1.1-0065</t>
  </si>
  <si>
    <t>2023.1-4200/1.1-0066</t>
  </si>
  <si>
    <t>2023.1-4200/1.1-0067</t>
  </si>
  <si>
    <t>2023.1-4200/1.1-0072</t>
  </si>
  <si>
    <t>2023.1-4200/1.1-0073</t>
  </si>
  <si>
    <t>2023.1-4200/1.1-0074</t>
  </si>
  <si>
    <t>2023.1-4200/1.1-0075</t>
  </si>
  <si>
    <t>2023.1-4200/1.1-0076</t>
  </si>
  <si>
    <t>2023.1-4200/1.1-0077</t>
  </si>
  <si>
    <t>2023.1-4200/1.1-0078</t>
  </si>
  <si>
    <t>2023.1-4200/1.1-0079</t>
  </si>
  <si>
    <t>2023.1-4200/1.1-0080</t>
  </si>
  <si>
    <t>2023.1-4200/1.1-0081</t>
  </si>
  <si>
    <t>2023.1-2400/04.1-0001</t>
  </si>
  <si>
    <t>2023.1-2200/07.1-0001</t>
  </si>
  <si>
    <t>2023.1-0400/07.1-0001</t>
  </si>
  <si>
    <t>2023.1-2200/07.1-0002</t>
  </si>
  <si>
    <t>2023.1-2200/07.1-0003</t>
  </si>
  <si>
    <t>2023.1-2200/07.1-0004</t>
  </si>
  <si>
    <t>2023.1-2200/07.1-0005</t>
  </si>
  <si>
    <t>2023.1-2200/07.1-0006</t>
  </si>
  <si>
    <t>2023.1-2200/07.1-0007</t>
  </si>
  <si>
    <t>2023.1-2200/07.1-0008</t>
  </si>
  <si>
    <t>2023.1-0300/07.1-0001</t>
  </si>
  <si>
    <t>2023.1-0300/07.1-0002</t>
  </si>
  <si>
    <t>2023.1-0300/07.1-0003</t>
  </si>
  <si>
    <t>2023.1-0300/07.1-0004</t>
  </si>
  <si>
    <t>2023.1-0300/07.1-0005</t>
  </si>
  <si>
    <t>2023.1-0300/07.1-0006</t>
  </si>
  <si>
    <t>2023.1-0300/07.1-0007</t>
  </si>
  <si>
    <t>2023.1-0300/07.1-0008</t>
  </si>
  <si>
    <t>2023.1-0300/07.1-0009</t>
  </si>
  <si>
    <t>2023.1-0300/07.1-0010</t>
  </si>
  <si>
    <t>2023.1-0300/07.1-0011</t>
  </si>
  <si>
    <t>2023.1-2400/07.1-0001</t>
  </si>
  <si>
    <t>2023.1-2400/07.1-0002</t>
  </si>
  <si>
    <t>2023.1-2400/07.1-0003</t>
  </si>
  <si>
    <t>2023.1-2400/07.1-0004</t>
  </si>
  <si>
    <t>2023.1-2400/07.1-0005</t>
  </si>
  <si>
    <t>2023.1-2400/07.1-0006</t>
  </si>
  <si>
    <t>2023.1-2400/07.1-0007</t>
  </si>
  <si>
    <t>2023.1-2400/07.1-0008</t>
  </si>
  <si>
    <t>2023.1-2400/07.1-0009</t>
  </si>
  <si>
    <t>2023.1-2400/07.1-0010</t>
  </si>
  <si>
    <t>2023.1-2400/07.1-0011</t>
  </si>
  <si>
    <t>2023.1-4200/07.1-0001</t>
  </si>
  <si>
    <t>2023.1-4200/07.1-0002</t>
  </si>
  <si>
    <t>2023.1-4200/07.1-0003</t>
  </si>
  <si>
    <t>2023.1-4200/07.1-0004</t>
  </si>
  <si>
    <t>2023.1-4200/07.1-0005</t>
  </si>
  <si>
    <t>2023.1-4200/07.1-0006</t>
  </si>
  <si>
    <t>2023.1-4200/07.1-0007</t>
  </si>
  <si>
    <t>2023.1-4200/07.1-0008</t>
  </si>
  <si>
    <t>2023.1-4200/07.1-0009</t>
  </si>
  <si>
    <t>2023.1-4200/07.1-0010</t>
  </si>
  <si>
    <t>2023.1-4200/07.1-0011</t>
  </si>
  <si>
    <t>2023.1-4200/07.1-0012</t>
  </si>
  <si>
    <t>2023.1-4200/07.1-0013</t>
  </si>
  <si>
    <t>2023.1-5500/07.1-0001</t>
  </si>
  <si>
    <t>2023.1-5500/07.1-0002</t>
  </si>
  <si>
    <t>2023.1-5500/07.1-0003</t>
  </si>
  <si>
    <t>2023.1-5500/07.1-0004</t>
  </si>
  <si>
    <t>2023.1-5500/07.1-0005</t>
  </si>
  <si>
    <t>2023.1-5500/07.1-0006</t>
  </si>
  <si>
    <t>2023.1-5500/07.1-0007</t>
  </si>
  <si>
    <t>2023.1-5500/07.1-0008</t>
  </si>
  <si>
    <t>2023.1-5500/07.1-0009</t>
  </si>
  <si>
    <t>2023.1-5500/07.1-0010</t>
  </si>
  <si>
    <t>2023.1-5500/07.1-0011</t>
  </si>
  <si>
    <t>2023.1-1900/07.1 -0001</t>
  </si>
  <si>
    <t>2023.1-1900/07.1 -0002</t>
  </si>
  <si>
    <t>2023.1-1900/07.1 -0003</t>
  </si>
  <si>
    <t>2023.1-1900/07.1 -0004</t>
  </si>
  <si>
    <t>2023.1-1900/07.1 -0005</t>
  </si>
  <si>
    <t>2023.1-7500/07.1-0001</t>
  </si>
  <si>
    <t>2023.1-7500/07.1-0002</t>
  </si>
  <si>
    <t>2023.1-7500/07.1-0003</t>
  </si>
  <si>
    <t>2023.1-7500/07.1-0004</t>
  </si>
  <si>
    <t>2023.1-7500/07.1-0005</t>
  </si>
  <si>
    <t>2023.1-7500/07.1-0006</t>
  </si>
  <si>
    <t>2023.1-7500/07.1-0007</t>
  </si>
  <si>
    <t>2023.1-7500/07.1-0008</t>
  </si>
  <si>
    <t>2023.1-7500/07.1-0009</t>
  </si>
  <si>
    <t>2023.1-7500/07.1-0010</t>
  </si>
  <si>
    <t>2023.1-4000/07.1-0001</t>
  </si>
  <si>
    <t>2023.1-4000/07.1-0002</t>
  </si>
  <si>
    <t>2023.1-4000/07.1-0003</t>
  </si>
  <si>
    <t>2023.1-4000/07.1-0004</t>
  </si>
  <si>
    <t>2023.1-4000/07.1-0005</t>
  </si>
  <si>
    <t>2023.1-4000/07.1-0006</t>
  </si>
  <si>
    <t>2023.1-4000/07.1-0007</t>
  </si>
  <si>
    <t>2023.1-4000/07.1-0008</t>
  </si>
  <si>
    <t>2023.1-4000/07.1-0009</t>
  </si>
  <si>
    <t>2023.1-4000/07.1-0010</t>
  </si>
  <si>
    <t>2023.1-4000/07.1-0011</t>
  </si>
  <si>
    <t>2023.1-4000/07.1-0012</t>
  </si>
  <si>
    <t>2023.1-4000/07.1-0013</t>
  </si>
  <si>
    <t>2023.1-4000/07.1-0014</t>
  </si>
  <si>
    <t>2023.1-4000/07.1-0015</t>
  </si>
  <si>
    <t>2023.1-4000/07.1-0016</t>
  </si>
  <si>
    <t>2023.1-4000/07.1-0017</t>
  </si>
  <si>
    <t>2023.1-4000/07.1-0018</t>
  </si>
  <si>
    <t>2023.1-4000/07.1-0019</t>
  </si>
  <si>
    <t>2023.1-4000/07.1-0020</t>
  </si>
  <si>
    <t>2023.1-4000/07.1-0021</t>
  </si>
  <si>
    <t>2023.1-4000/07.1-0022</t>
  </si>
  <si>
    <t>2023.1-4000/07.1-0023</t>
  </si>
  <si>
    <t>2023.1-4000/07.1-0024</t>
  </si>
  <si>
    <t>2023.1-4000/07.1-0025</t>
  </si>
  <si>
    <t>2023.1-4000/07.1-0026</t>
  </si>
  <si>
    <t>2023.1-4000/07.1-0027</t>
  </si>
  <si>
    <t>2023.1-4000/07.1-0028</t>
  </si>
  <si>
    <t>2023.1-4000/07.1-0029</t>
  </si>
  <si>
    <t>2023.1-4000/07.1-0030</t>
  </si>
  <si>
    <t>2023.1-4000/07.1-0031</t>
  </si>
  <si>
    <t>2023.1-4000/07.1-0032</t>
  </si>
  <si>
    <t>2023.1-4000/07.1-0033</t>
  </si>
  <si>
    <t>2023.1-4000/07.1-0034</t>
  </si>
  <si>
    <t>2023.1-4000/07.1-0035</t>
  </si>
  <si>
    <t>2023.1-4000/07.1-0036</t>
  </si>
  <si>
    <t>2023.1-4000/07.1-0037</t>
  </si>
  <si>
    <t>2023.1-4000/07.1-0038</t>
  </si>
  <si>
    <t>2023.1-4000/07.1-0039</t>
  </si>
  <si>
    <t>2023.1-4000/07.1-0040</t>
  </si>
  <si>
    <t>2023.1-4000/07.1-0041</t>
  </si>
  <si>
    <t>2023.1-4000/07.1-0042</t>
  </si>
  <si>
    <t>2023.1-4000/07.1-0043</t>
  </si>
  <si>
    <t>2023.1-4000/07.1-0044</t>
  </si>
  <si>
    <t>2023.1-4000/07.1-0045</t>
  </si>
  <si>
    <t>2023.1-4000/07.1-0046</t>
  </si>
  <si>
    <t>2023.1-4000/07.1-0047</t>
  </si>
  <si>
    <t>2023.1-4000/07.1-0048</t>
  </si>
  <si>
    <t>2023.1-4000/07.1-0049</t>
  </si>
  <si>
    <t>2023.1-4000/07.1-0050</t>
  </si>
  <si>
    <t>2023.1-CNTR/07.1-0001</t>
  </si>
  <si>
    <t>2023.1-CNTR/07.1-0002</t>
  </si>
  <si>
    <t>2023.1-CNTR/07.1-0003</t>
  </si>
  <si>
    <t>2023.1-CNTR/07.1-0004</t>
  </si>
  <si>
    <t>2023.1-CNTR/07.1-0005</t>
  </si>
  <si>
    <t>2023.1-CNTR/07.1-0006</t>
  </si>
  <si>
    <t>2023.1-CNTR/07.1-0007</t>
  </si>
  <si>
    <t>2023.1-CNTR/07.1-0008</t>
  </si>
  <si>
    <t>2023.1-CNTR/07.1-0009</t>
  </si>
  <si>
    <t>2023.1-2200/07.2-0001</t>
  </si>
  <si>
    <t>2023.1-0300/07.2-0001</t>
  </si>
  <si>
    <t>2023.1-4200/07.2-0001</t>
  </si>
  <si>
    <t>2023.1-4200/07.2-0002</t>
  </si>
  <si>
    <t>2023.1-4200/07.2-0003</t>
  </si>
  <si>
    <t>2023.1-4200/07.2-0004</t>
  </si>
  <si>
    <t>2023.1-4200/07.2-0005</t>
  </si>
  <si>
    <t>2023.1-4200/07.2-0006</t>
  </si>
  <si>
    <t>2023.1-4200/07.2-0007</t>
  </si>
  <si>
    <t>2023.1-4200/07.2-0008</t>
  </si>
  <si>
    <t>2023.1-4200/07.2-0009</t>
  </si>
  <si>
    <t>2023.1-4200/07.2-0010</t>
  </si>
  <si>
    <t>2023.1-4200/07.2-0011</t>
  </si>
  <si>
    <t>2023.1-4200/07.2-0012</t>
  </si>
  <si>
    <t>2023.1-4200/07.2-0013</t>
  </si>
  <si>
    <t>2023.1-4200/07.2-0014</t>
  </si>
  <si>
    <t>2023.1-4200/07.2-0015</t>
  </si>
  <si>
    <t>2023.1-4200/07.2-0016</t>
  </si>
  <si>
    <t>2023.1-4200/07.2-0017</t>
  </si>
  <si>
    <t>2023.1-4200/07.2-0018</t>
  </si>
  <si>
    <t>2023.1-4200/07.2-0019</t>
  </si>
  <si>
    <t>2023.1-5500/07.2-0001</t>
  </si>
  <si>
    <t>2023.1-5500/07.2-0002</t>
  </si>
  <si>
    <t>2023.1-1900/07.2-0001</t>
  </si>
  <si>
    <t>2023.1-CNTR/07.2-0001</t>
  </si>
  <si>
    <t>2023.1-CNTR/07.2-0002</t>
  </si>
  <si>
    <t>2023.1-CNTR/07.2-0003</t>
  </si>
  <si>
    <t>2023.1-CNTR/07.2-0004</t>
  </si>
  <si>
    <t>2023.1-CNTR/07.2-0005</t>
  </si>
  <si>
    <t>2023.1-CNTR/07.2-0006</t>
  </si>
  <si>
    <t>2023.1-CNTR/07.2-0007</t>
  </si>
  <si>
    <t>2023.1-CNTR/07.2-0008</t>
  </si>
  <si>
    <t>2023.1-CNTR/07.2-0009</t>
  </si>
  <si>
    <t>2023.1-CNTR/07.2-0010</t>
  </si>
  <si>
    <t>2023.1-CNTR/07.2-0011</t>
  </si>
  <si>
    <t>2023.1-CNTR/07.2-0012</t>
  </si>
  <si>
    <t>2023.1-CNTR/07.2-0013</t>
  </si>
  <si>
    <t>2023.1-CNTR/07.2-0014</t>
  </si>
  <si>
    <t>2023.1-CNTR/07.2-0015</t>
  </si>
  <si>
    <t>2023.1-CNTR/07.2-0016</t>
  </si>
  <si>
    <t>2023.1-CNTR/07.2-0017</t>
  </si>
  <si>
    <t>2023.1-CNTR/07.2-0018</t>
  </si>
  <si>
    <t>2023.1-CNTR/07.2-0019</t>
  </si>
  <si>
    <t>2023.1-CNTR/07.2-0020</t>
  </si>
  <si>
    <t>2023.1-CNTR/07.2-0021</t>
  </si>
  <si>
    <t>2023.1-CNTR/07.2-0022</t>
  </si>
  <si>
    <t>2023.1-CNTR/07.2-0023</t>
  </si>
  <si>
    <t>2023.1-CNTR/07.2-0024</t>
  </si>
  <si>
    <t>2023.1-CNTR/07.2-0025</t>
  </si>
  <si>
    <t>2023.1-CNTR/07.2-0026</t>
  </si>
  <si>
    <t>2023.1-CNTR/07.2-0027</t>
  </si>
  <si>
    <t>2023.1-CNTR/07.2-0028</t>
  </si>
  <si>
    <t>2023.1-CNTR/07.2-0029</t>
  </si>
  <si>
    <t>2023.1-CNTR/07.2-0030</t>
  </si>
  <si>
    <t>2023.1-CNTR/07.2-0031</t>
  </si>
  <si>
    <t>2023.1-CNTR/07.2-0032</t>
  </si>
  <si>
    <t>2023.1-CNTR/07.2-0033</t>
  </si>
  <si>
    <t>2023.1-CNTR/07.2-0034</t>
  </si>
  <si>
    <t>2023.1-CNTR/07.2-0035</t>
  </si>
  <si>
    <t>2023.1-CNTR/07.2-0036</t>
  </si>
  <si>
    <t>2023.1-CNTR/07.2-0037</t>
  </si>
  <si>
    <t>2023.1-CNTR/07.2-0038</t>
  </si>
  <si>
    <t>2023.1-CNTR/07.2-0039</t>
  </si>
  <si>
    <t>2023.1-CNTR/07.2-0040</t>
  </si>
  <si>
    <t>2023.1-7500/07.2-0001</t>
  </si>
  <si>
    <t>0059</t>
  </si>
  <si>
    <t>Поставка средств защиты, приспособлений и инструм.для работы под напряжением</t>
  </si>
  <si>
    <t>1135,44000</t>
  </si>
  <si>
    <t>09.01.2023</t>
  </si>
  <si>
    <t>01.03.2023</t>
  </si>
  <si>
    <t>11.03.2023</t>
  </si>
  <si>
    <t>11.04.2023</t>
  </si>
  <si>
    <t>2023.1-1900/07.2-0002</t>
  </si>
  <si>
    <t>3.1</t>
  </si>
  <si>
    <t>43.21</t>
  </si>
  <si>
    <t>3.2</t>
  </si>
  <si>
    <t>2023.1-2400/03.1</t>
  </si>
  <si>
    <t>2023.1-2400/03.2</t>
  </si>
  <si>
    <t>Закупки для Программы ТОиР 2024 (работы, услуги)</t>
  </si>
  <si>
    <t>Закупки для Программы ТОиР 2024 (материалы)</t>
  </si>
  <si>
    <t xml:space="preserve">п. 5.7.3.1 </t>
  </si>
  <si>
    <t xml:space="preserve">п. 5.7.3.2 </t>
  </si>
  <si>
    <t xml:space="preserve">п.5.7.3.15 </t>
  </si>
  <si>
    <t>п.5.7.3.11</t>
  </si>
  <si>
    <t>п.5.7.3.10</t>
  </si>
  <si>
    <t>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t>
  </si>
  <si>
    <t>Условная единица</t>
  </si>
  <si>
    <t>Оказание услуг по проведению технологического и ценового аудита отчетов о ходе реализации инвестиционной программы</t>
  </si>
  <si>
    <t>6.1</t>
  </si>
  <si>
    <t xml:space="preserve">Почтово-телеграфные услуги
</t>
  </si>
  <si>
    <t>71.12.4</t>
  </si>
  <si>
    <t>п.5.7.3.12</t>
  </si>
  <si>
    <t xml:space="preserve">Технологическое присоединение энергопринимающих устройств потребителей максимальной мощностью до 15 кВт включительно
(новое строительство) </t>
  </si>
  <si>
    <t>38_КуЭ</t>
  </si>
  <si>
    <t>минус</t>
  </si>
  <si>
    <t>2,982
2,946
2,946
2,892
2,982
2,982
2,982
2,982</t>
  </si>
  <si>
    <t>1,60
2,28
2,28
2,28
2,28
2,28
2,28
2,28
2,28
2,28
2,28
2,28
2,28
2,28
2,28
2,28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</si>
</sst>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41" formatCode="_-* #,##0_-;\-* #,##0_-;_-* &quot;-&quot;_-;_-@_-"/>
    <numFmt numFmtId="43" formatCode="_-* #,##0.00_-;\-* #,##0.00_-;_-* &quot;-&quot;??_-;_-@_-"/>
    <numFmt numFmtId="164" formatCode="_-* #,##0_р_._-;\-* #,##0_р_._-;_-* &quot;-&quot;_р_._-;_-@_-"/>
    <numFmt numFmtId="165" formatCode="_-* #,##0.00&quot;р.&quot;_-;\-* #,##0.00&quot;р.&quot;_-;_-* &quot;-&quot;??&quot;р.&quot;_-;_-@_-"/>
    <numFmt numFmtId="166" formatCode="_-* #,##0.00_р_._-;\-* #,##0.00_р_._-;_-* &quot;-&quot;??_р_._-;_-@_-"/>
    <numFmt numFmtId="167" formatCode="[$-419]mmmm\ yyyy;@"/>
    <numFmt numFmtId="168" formatCode="#,##0_ ;[Red]\-#,##0\ "/>
    <numFmt numFmtId="169" formatCode="[$-419]mmmm;@"/>
    <numFmt numFmtId="170" formatCode="#,##0.000"/>
    <numFmt numFmtId="171" formatCode="#,##0.00;[White][=0]\ General;General"/>
    <numFmt numFmtId="172" formatCode="0.000"/>
    <numFmt numFmtId="173" formatCode="#,##0.00000"/>
    <numFmt numFmtId="174" formatCode="[$-F400]h:mm:ss\ AM/PM"/>
    <numFmt numFmtId="175" formatCode="0.0"/>
    <numFmt numFmtId="176" formatCode="[$-F419]yyyy\,\ mmmm;@"/>
    <numFmt numFmtId="177" formatCode="_-* #,##0.00[$€-1]_-;\-* #,##0.00[$€-1]_-;_-* &quot;-&quot;??[$€-1]_-"/>
    <numFmt numFmtId="178" formatCode="_(&quot;р.&quot;* #,##0.00_);_(&quot;р.&quot;* \(#,##0.00\);_(&quot;р.&quot;* &quot;-&quot;??_);_(@_)"/>
    <numFmt numFmtId="179" formatCode="&quot;$&quot;#,##0_);[Red]\(&quot;$&quot;#,##0\)"/>
    <numFmt numFmtId="180" formatCode="_-&quot;Ј&quot;* #,##0.00_-;\-&quot;Ј&quot;* #,##0.00_-;_-&quot;Ј&quot;* &quot;-&quot;??_-;_-@_-"/>
    <numFmt numFmtId="181" formatCode="General_)"/>
    <numFmt numFmtId="182" formatCode="_-* #,##0\ _р_._-;\-* #,##0\ _р_._-;_-* &quot;-&quot;\ _р_._-;_-@_-"/>
    <numFmt numFmtId="183" formatCode="_-* #,##0.00\ _р_._-;\-* #,##0.00\ _р_._-;_-* &quot;-&quot;??\ _р_._-;_-@_-"/>
    <numFmt numFmtId="184" formatCode="_-* #,##0.00_р_._-;\-* #,##0.00_р_._-;_-* \-??_р_._-;_-@_-"/>
    <numFmt numFmtId="185" formatCode="0.0%"/>
    <numFmt numFmtId="186" formatCode="[Magenta]\ &quot;Ошибка&quot;;[Magenta]\ &quot;Ошибка&quot;;[Blue]\ &quot;OK&quot;"/>
    <numFmt numFmtId="187" formatCode="###\ ##\ ##"/>
    <numFmt numFmtId="188" formatCode="0_);\(0\)"/>
    <numFmt numFmtId="189" formatCode="_(* #,##0_);_(* \(#,##0\);_(* &quot;-&quot;??_);_(@_)"/>
    <numFmt numFmtId="190" formatCode="_(* #,##0.000_);_(* \(#,##0.000\);_(* &quot;-&quot;???_);_(@_)"/>
    <numFmt numFmtId="191" formatCode="_-&quot;Ј&quot;* #,##0_-;\-&quot;Ј&quot;* #,##0_-;_-&quot;Ј&quot;* &quot;-&quot;_-;_-@_-"/>
    <numFmt numFmtId="192" formatCode="_([$€-2]* #,##0.00_);_([$€-2]* \(#,##0.00\);_([$€-2]* &quot;-&quot;??_)"/>
    <numFmt numFmtId="193" formatCode="0000"/>
    <numFmt numFmtId="194" formatCode="0.00000"/>
    <numFmt numFmtId="195" formatCode="dd\.mm\.yyyy"/>
  </numFmts>
  <fonts count="144">
    <font>
      <sz val="11"/>
      <color theme="1"/>
      <name val="Calibri"/>
      <family val="2"/>
      <scheme val="minor"/>
    </font>
    <font>
      <sz val="11"/>
      <color theme="1"/>
      <name val="Calibri"/>
      <family val="2"/>
      <charset val="204"/>
      <scheme val="minor"/>
    </font>
    <font>
      <sz val="11"/>
      <color theme="1"/>
      <name val="Calibri"/>
      <family val="2"/>
      <scheme val="minor"/>
    </font>
    <font>
      <sz val="10"/>
      <name val="Arial Cyr"/>
      <charset val="204"/>
    </font>
    <font>
      <sz val="12"/>
      <name val="Times New Roman"/>
      <family val="1"/>
      <charset val="204"/>
    </font>
    <font>
      <sz val="12"/>
      <color theme="1"/>
      <name val="Calibri"/>
      <family val="2"/>
      <charset val="204"/>
      <scheme val="minor"/>
    </font>
    <font>
      <sz val="12"/>
      <name val="Calibri"/>
      <family val="2"/>
      <charset val="204"/>
      <scheme val="minor"/>
    </font>
    <font>
      <sz val="12"/>
      <color theme="1"/>
      <name val="Times New Roman"/>
      <family val="1"/>
      <charset val="204"/>
    </font>
    <font>
      <sz val="11"/>
      <color theme="1"/>
      <name val="Times New Roman"/>
      <family val="1"/>
      <charset val="204"/>
    </font>
    <font>
      <sz val="11"/>
      <color theme="1"/>
      <name val="Arial Narrow"/>
      <family val="2"/>
      <charset val="204"/>
    </font>
    <font>
      <sz val="12"/>
      <color rgb="FFFF0000"/>
      <name val="Times New Roman"/>
      <family val="1"/>
      <charset val="204"/>
    </font>
    <font>
      <sz val="13"/>
      <color theme="1"/>
      <name val="Times New Roman"/>
      <family val="1"/>
      <charset val="204"/>
    </font>
    <font>
      <sz val="12"/>
      <color rgb="FF000000"/>
      <name val="Times New Roman"/>
      <family val="1"/>
      <charset val="204"/>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b/>
      <sz val="9"/>
      <color indexed="81"/>
      <name val="Tahoma"/>
      <family val="2"/>
      <charset val="204"/>
    </font>
    <font>
      <sz val="12"/>
      <color rgb="FF0000FF"/>
      <name val="Times New Roman"/>
      <family val="1"/>
      <charset val="204"/>
    </font>
    <font>
      <sz val="10"/>
      <name val="Arial"/>
      <family val="2"/>
      <charset val="204"/>
    </font>
    <font>
      <sz val="10"/>
      <name val="Helv"/>
    </font>
    <font>
      <sz val="10"/>
      <color indexed="8"/>
      <name val="Times New Roman"/>
      <family val="2"/>
      <charset val="204"/>
    </font>
    <font>
      <sz val="8"/>
      <name val="Arial Cyr"/>
      <charset val="204"/>
    </font>
    <font>
      <sz val="10"/>
      <color indexed="8"/>
      <name val="Arial Cyr"/>
      <family val="2"/>
      <charset val="204"/>
    </font>
    <font>
      <sz val="10"/>
      <color theme="1"/>
      <name val="Times New Roman"/>
      <family val="2"/>
      <charset val="204"/>
    </font>
    <font>
      <sz val="10"/>
      <color theme="1"/>
      <name val="Arial Cyr"/>
      <family val="2"/>
      <charset val="204"/>
    </font>
    <font>
      <sz val="12"/>
      <color theme="1"/>
      <name val="Arial"/>
      <family val="2"/>
      <charset val="204"/>
    </font>
    <font>
      <sz val="11"/>
      <color indexed="8"/>
      <name val="Calibri"/>
      <family val="2"/>
      <charset val="204"/>
    </font>
    <font>
      <sz val="8"/>
      <name val="Arial"/>
      <family val="2"/>
    </font>
    <font>
      <sz val="10"/>
      <name val="Times New Roman"/>
      <family val="1"/>
      <charset val="204"/>
    </font>
    <font>
      <sz val="10"/>
      <name val="Arial Cyr"/>
      <family val="2"/>
      <charset val="204"/>
    </font>
    <font>
      <b/>
      <sz val="18"/>
      <color theme="3"/>
      <name val="Calibri Light"/>
      <family val="2"/>
      <charset val="204"/>
      <scheme val="major"/>
    </font>
    <font>
      <sz val="10"/>
      <name val="Helv"/>
      <charset val="204"/>
    </font>
    <font>
      <sz val="1"/>
      <color indexed="8"/>
      <name val="Courier"/>
      <family val="1"/>
      <charset val="204"/>
    </font>
    <font>
      <b/>
      <sz val="1"/>
      <color indexed="8"/>
      <name val="Courier"/>
      <family val="1"/>
      <charset val="204"/>
    </font>
    <font>
      <sz val="10"/>
      <name val="MS Sans Serif"/>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sz val="10"/>
      <name val="NTHarmonica"/>
      <charset val="204"/>
    </font>
    <font>
      <sz val="14"/>
      <name val="Times New Roman"/>
      <family val="1"/>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sz val="8"/>
      <name val="Optima"/>
      <family val="2"/>
    </font>
    <font>
      <sz val="8"/>
      <name val="Helv"/>
      <charset val="204"/>
    </font>
    <font>
      <b/>
      <sz val="11"/>
      <color indexed="63"/>
      <name val="Calibri"/>
      <family val="2"/>
      <charset val="204"/>
    </font>
    <font>
      <sz val="8"/>
      <name val="Helv"/>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b/>
      <sz val="18"/>
      <color indexed="56"/>
      <name val="Cambria"/>
      <family val="2"/>
      <charset val="204"/>
    </font>
    <font>
      <b/>
      <sz val="11"/>
      <color indexed="8"/>
      <name val="Calibri"/>
      <family val="2"/>
      <charset val="204"/>
    </font>
    <font>
      <sz val="11"/>
      <color indexed="10"/>
      <name val="Calibri"/>
      <family val="2"/>
      <charset val="204"/>
    </font>
    <font>
      <u/>
      <sz val="6.6"/>
      <color theme="10"/>
      <name val="Calibri"/>
      <family val="2"/>
      <charset val="204"/>
    </font>
    <font>
      <u/>
      <sz val="10"/>
      <color indexed="12"/>
      <name val="Arial Cyr"/>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4"/>
      <name val="Arial Cyr"/>
      <family val="2"/>
      <charset val="204"/>
    </font>
    <font>
      <b/>
      <sz val="12"/>
      <name val="Arial"/>
      <family val="2"/>
      <charset val="204"/>
    </font>
    <font>
      <b/>
      <sz val="14"/>
      <name val="Arial"/>
      <family val="2"/>
      <charset val="204"/>
    </font>
    <font>
      <sz val="12"/>
      <name val="Arial"/>
      <family val="2"/>
      <charset val="204"/>
    </font>
    <font>
      <sz val="11"/>
      <color indexed="8"/>
      <name val="Arial"/>
      <family val="2"/>
      <charset val="204"/>
    </font>
    <font>
      <sz val="11"/>
      <color theme="1"/>
      <name val="Arial"/>
      <family val="2"/>
      <charset val="204"/>
    </font>
    <font>
      <sz val="11"/>
      <name val="Times New Roman Cyr"/>
      <family val="1"/>
      <charset val="204"/>
    </font>
    <font>
      <sz val="8"/>
      <name val="Arial"/>
      <family val="2"/>
      <charset val="204"/>
    </font>
    <font>
      <sz val="11"/>
      <name val="Arial"/>
      <family val="2"/>
      <charset val="204"/>
    </font>
    <font>
      <b/>
      <sz val="10"/>
      <name val="Arial"/>
      <family val="2"/>
      <charset val="204"/>
    </font>
    <font>
      <b/>
      <i/>
      <sz val="10"/>
      <name val="Arial"/>
      <family val="2"/>
      <charset val="204"/>
    </font>
    <font>
      <i/>
      <sz val="10"/>
      <name val="Arial"/>
      <family val="2"/>
      <charset val="204"/>
    </font>
    <font>
      <b/>
      <sz val="10"/>
      <name val="Times New Roman"/>
      <family val="1"/>
      <charset val="204"/>
    </font>
    <font>
      <sz val="10"/>
      <color indexed="9"/>
      <name val="Arial Cyr"/>
      <family val="2"/>
      <charset val="204"/>
    </font>
    <font>
      <sz val="8"/>
      <name val="Times New Roman Cyr"/>
      <family val="1"/>
      <charset val="204"/>
    </font>
    <font>
      <sz val="11"/>
      <color indexed="8"/>
      <name val="Calibri"/>
      <family val="2"/>
    </font>
    <font>
      <sz val="11"/>
      <color indexed="9"/>
      <name val="Calibri"/>
      <family val="2"/>
    </font>
    <font>
      <sz val="10"/>
      <color indexed="12"/>
      <name val="Arial"/>
      <family val="2"/>
      <charset val="204"/>
    </font>
    <font>
      <b/>
      <sz val="10"/>
      <name val="Arial"/>
      <family val="2"/>
    </font>
    <font>
      <b/>
      <sz val="10"/>
      <color indexed="9"/>
      <name val="Arial"/>
      <family val="2"/>
      <charset val="204"/>
    </font>
    <font>
      <b/>
      <sz val="11"/>
      <color indexed="8"/>
      <name val="Calibri"/>
      <family val="2"/>
    </font>
    <font>
      <sz val="8"/>
      <color indexed="9"/>
      <name val="MS Sans Serif"/>
      <family val="2"/>
      <charset val="204"/>
    </font>
    <font>
      <b/>
      <sz val="10"/>
      <name val="Arial Cyr"/>
      <family val="2"/>
      <charset val="204"/>
    </font>
    <font>
      <sz val="10"/>
      <color theme="1"/>
      <name val="Arial"/>
      <family val="2"/>
    </font>
    <font>
      <sz val="10"/>
      <name val="Times New Roman Cyr"/>
      <charset val="204"/>
    </font>
    <font>
      <b/>
      <sz val="10"/>
      <color indexed="63"/>
      <name val="Arial Cyr"/>
      <family val="2"/>
      <charset val="204"/>
    </font>
    <font>
      <b/>
      <sz val="14"/>
      <name val="Arial"/>
      <family val="2"/>
    </font>
    <font>
      <sz val="8"/>
      <color indexed="8"/>
      <name val="Arial"/>
      <family val="2"/>
      <charset val="204"/>
    </font>
    <font>
      <sz val="8"/>
      <color indexed="62"/>
      <name val="Arial"/>
      <family val="2"/>
    </font>
    <font>
      <b/>
      <sz val="8"/>
      <color indexed="8"/>
      <name val="Arial"/>
      <family val="2"/>
    </font>
    <font>
      <sz val="10"/>
      <color indexed="62"/>
      <name val="Arial Cyr"/>
      <family val="2"/>
      <charset val="204"/>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i/>
      <sz val="10"/>
      <color indexed="9"/>
      <name val="Arial"/>
      <family val="2"/>
      <charset val="204"/>
    </font>
    <font>
      <b/>
      <sz val="10"/>
      <color indexed="52"/>
      <name val="Arial Cyr"/>
      <family val="2"/>
      <charset val="204"/>
    </font>
    <font>
      <sz val="10"/>
      <color indexed="10"/>
      <name val="Times New Roman"/>
      <family val="1"/>
      <charset val="204"/>
    </font>
    <font>
      <b/>
      <sz val="13"/>
      <color indexed="56"/>
      <name val="Arial Cyr"/>
      <family val="2"/>
      <charset val="204"/>
    </font>
    <font>
      <b/>
      <sz val="11"/>
      <color indexed="56"/>
      <name val="Arial Cyr"/>
      <family val="2"/>
      <charset val="204"/>
    </font>
    <font>
      <b/>
      <sz val="10"/>
      <color indexed="8"/>
      <name val="Arial Cyr"/>
      <family val="2"/>
      <charset val="204"/>
    </font>
    <font>
      <b/>
      <sz val="10"/>
      <color indexed="9"/>
      <name val="Arial Cyr"/>
      <family val="2"/>
      <charset val="204"/>
    </font>
    <font>
      <sz val="10"/>
      <color indexed="60"/>
      <name val="Arial Cyr"/>
      <family val="2"/>
      <charset val="204"/>
    </font>
    <font>
      <b/>
      <sz val="9"/>
      <name val="Arial"/>
      <family val="2"/>
    </font>
    <font>
      <b/>
      <sz val="11"/>
      <name val="Arial"/>
      <family val="2"/>
    </font>
    <font>
      <i/>
      <sz val="10"/>
      <color indexed="23"/>
      <name val="Arial Cyr"/>
      <family val="2"/>
      <charset val="204"/>
    </font>
    <font>
      <sz val="10"/>
      <color indexed="20"/>
      <name val="Arial Cyr"/>
      <family val="2"/>
      <charset val="204"/>
    </font>
    <font>
      <b/>
      <sz val="10"/>
      <color indexed="10"/>
      <name val="Times New Roman"/>
      <family val="1"/>
      <charset val="204"/>
    </font>
    <font>
      <sz val="8"/>
      <color rgb="FF0000FF"/>
      <name val="Times New Roman Cyr"/>
      <family val="1"/>
      <charset val="204"/>
    </font>
    <font>
      <sz val="1"/>
      <name val="Arial Cyr"/>
    </font>
    <font>
      <sz val="10"/>
      <color indexed="10"/>
      <name val="Arial Cyr"/>
      <family val="2"/>
      <charset val="204"/>
    </font>
    <font>
      <sz val="12"/>
      <color theme="1"/>
      <name val="Times New Roman"/>
      <family val="2"/>
      <charset val="204"/>
    </font>
    <font>
      <sz val="11"/>
      <color rgb="FF000000"/>
      <name val="Calibri"/>
      <family val="2"/>
      <scheme val="minor"/>
    </font>
    <font>
      <b/>
      <sz val="12"/>
      <name val="Times New Roman"/>
      <family val="1"/>
      <charset val="204"/>
    </font>
    <font>
      <b/>
      <sz val="12"/>
      <color theme="1"/>
      <name val="Times New Roman"/>
      <family val="1"/>
      <charset val="204"/>
    </font>
    <font>
      <sz val="12"/>
      <color rgb="FF222222"/>
      <name val="Times New Roman"/>
      <family val="1"/>
      <charset val="204"/>
    </font>
    <font>
      <sz val="11"/>
      <name val="Times New Roman"/>
      <family val="1"/>
      <charset val="204"/>
    </font>
  </fonts>
  <fills count="1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indexed="49"/>
      </patternFill>
    </fill>
    <fill>
      <patternFill patternType="solid">
        <fgColor indexed="9"/>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22"/>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1"/>
        <bgColor indexed="61"/>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65"/>
        <bgColor indexed="8"/>
      </patternFill>
    </fill>
    <fill>
      <patternFill patternType="solid">
        <fgColor indexed="22"/>
        <bgColor indexed="64"/>
      </patternFill>
    </fill>
    <fill>
      <patternFill patternType="solid">
        <fgColor indexed="41"/>
        <bgColor indexed="8"/>
      </patternFill>
    </fill>
    <fill>
      <patternFill patternType="solid">
        <fgColor indexed="10"/>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3"/>
        <bgColor indexed="8"/>
      </patternFill>
    </fill>
    <fill>
      <patternFill patternType="solid">
        <fgColor indexed="43"/>
        <bgColor indexed="57"/>
      </patternFill>
    </fill>
    <fill>
      <patternFill patternType="solid">
        <fgColor indexed="22"/>
        <bgColor indexed="8"/>
      </patternFill>
    </fill>
    <fill>
      <patternFill patternType="solid">
        <fgColor indexed="23"/>
        <bgColor indexed="64"/>
      </patternFill>
    </fill>
    <fill>
      <patternFill patternType="solid">
        <fgColor indexed="9"/>
        <bgColor indexed="26"/>
      </patternFill>
    </fill>
    <fill>
      <patternFill patternType="solid">
        <fgColor indexed="22"/>
        <bgColor indexed="31"/>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4"/>
      </patternFill>
    </fill>
    <fill>
      <patternFill patternType="solid">
        <fgColor indexed="35"/>
        <bgColor indexed="64"/>
      </patternFill>
    </fill>
    <fill>
      <patternFill patternType="solid">
        <fgColor indexed="55"/>
        <bgColor indexed="64"/>
      </patternFill>
    </fill>
    <fill>
      <patternFill patternType="solid">
        <fgColor indexed="23"/>
      </patternFill>
    </fill>
    <fill>
      <patternFill patternType="solid">
        <fgColor indexed="9"/>
      </patternFill>
    </fill>
    <fill>
      <patternFill patternType="solid">
        <fgColor indexed="20"/>
      </patternFill>
    </fill>
    <fill>
      <patternFill patternType="solid">
        <fgColor indexed="58"/>
        <bgColor indexed="64"/>
      </patternFill>
    </fill>
    <fill>
      <patternFill patternType="solid">
        <fgColor indexed="18"/>
        <bgColor indexed="64"/>
      </patternFill>
    </fill>
    <fill>
      <patternFill patternType="solid">
        <fgColor indexed="9"/>
        <bgColor indexed="8"/>
      </patternFill>
    </fill>
    <fill>
      <patternFill patternType="solid">
        <fgColor indexed="43"/>
        <bgColor indexed="8"/>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60"/>
      </patternFill>
    </fill>
    <fill>
      <patternFill patternType="solid">
        <fgColor theme="0" tint="-0.249977111117893"/>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18"/>
      </left>
      <right style="thin">
        <color indexed="18"/>
      </right>
      <top style="thin">
        <color indexed="18"/>
      </top>
      <bottom style="thin">
        <color indexed="18"/>
      </bottom>
      <diagonal/>
    </border>
    <border>
      <left/>
      <right style="thin">
        <color indexed="64"/>
      </right>
      <top/>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1"/>
      </left>
      <right style="thin">
        <color indexed="51"/>
      </right>
      <top/>
      <bottom/>
      <diagonal/>
    </border>
    <border>
      <left/>
      <right/>
      <top style="thin">
        <color indexed="62"/>
      </top>
      <bottom style="double">
        <color indexed="6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hair">
        <color auto="1"/>
      </top>
      <bottom style="hair">
        <color auto="1"/>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dashed">
        <color indexed="64"/>
      </left>
      <right style="dashed">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8"/>
      </left>
      <right style="thin">
        <color indexed="8"/>
      </right>
      <top style="thin">
        <color indexed="8"/>
      </top>
      <bottom style="thin">
        <color indexed="8"/>
      </bottom>
      <diagonal/>
    </border>
  </borders>
  <cellStyleXfs count="61898">
    <xf numFmtId="0" fontId="0" fillId="0" borderId="0"/>
    <xf numFmtId="0" fontId="3" fillId="0" borderId="0"/>
    <xf numFmtId="166" fontId="3" fillId="0" borderId="0" applyFont="0" applyFill="0" applyBorder="0" applyAlignment="0" applyProtection="0"/>
    <xf numFmtId="0" fontId="2" fillId="0" borderId="0"/>
    <xf numFmtId="0" fontId="1" fillId="0" borderId="0"/>
    <xf numFmtId="0" fontId="31" fillId="0" borderId="0"/>
    <xf numFmtId="0" fontId="31" fillId="0" borderId="0"/>
    <xf numFmtId="0" fontId="3" fillId="0" borderId="0"/>
    <xf numFmtId="0" fontId="35" fillId="0" borderId="0"/>
    <xf numFmtId="0" fontId="2" fillId="0" borderId="0"/>
    <xf numFmtId="0" fontId="3" fillId="0" borderId="0"/>
    <xf numFmtId="0" fontId="36" fillId="0" borderId="0"/>
    <xf numFmtId="0" fontId="3" fillId="0" borderId="0"/>
    <xf numFmtId="0" fontId="3" fillId="0" borderId="0"/>
    <xf numFmtId="0" fontId="34" fillId="0" borderId="0"/>
    <xf numFmtId="0" fontId="33" fillId="0" borderId="0"/>
    <xf numFmtId="0" fontId="36" fillId="0" borderId="0"/>
    <xf numFmtId="0" fontId="3" fillId="0" borderId="0"/>
    <xf numFmtId="0" fontId="30" fillId="0" borderId="0"/>
    <xf numFmtId="0" fontId="37" fillId="0" borderId="0"/>
    <xf numFmtId="0" fontId="33" fillId="0" borderId="0"/>
    <xf numFmtId="0" fontId="3" fillId="0" borderId="0"/>
    <xf numFmtId="0" fontId="1" fillId="0" borderId="0"/>
    <xf numFmtId="0" fontId="3" fillId="0" borderId="0"/>
    <xf numFmtId="0" fontId="30" fillId="0" borderId="0"/>
    <xf numFmtId="0" fontId="3" fillId="0" borderId="0"/>
    <xf numFmtId="0" fontId="30" fillId="0" borderId="0"/>
    <xf numFmtId="0" fontId="1" fillId="0" borderId="0"/>
    <xf numFmtId="0" fontId="3" fillId="0" borderId="0"/>
    <xf numFmtId="0" fontId="31" fillId="0" borderId="0"/>
    <xf numFmtId="0" fontId="31" fillId="0" borderId="0"/>
    <xf numFmtId="166" fontId="32" fillId="0" borderId="0" applyFont="0" applyFill="0" applyBorder="0" applyAlignment="0" applyProtection="0"/>
    <xf numFmtId="166" fontId="3" fillId="0" borderId="0" applyFont="0" applyFill="0" applyBorder="0" applyAlignment="0" applyProtection="0"/>
    <xf numFmtId="174" fontId="3" fillId="0" borderId="0"/>
    <xf numFmtId="174" fontId="1" fillId="0" borderId="0"/>
    <xf numFmtId="0" fontId="33" fillId="0" borderId="0"/>
    <xf numFmtId="0" fontId="1" fillId="0" borderId="0"/>
    <xf numFmtId="0" fontId="1" fillId="0" borderId="0"/>
    <xf numFmtId="0" fontId="1" fillId="0" borderId="0"/>
    <xf numFmtId="0" fontId="30" fillId="0" borderId="0"/>
    <xf numFmtId="0" fontId="33" fillId="0" borderId="0"/>
    <xf numFmtId="0" fontId="33" fillId="0" borderId="0"/>
    <xf numFmtId="4" fontId="39" fillId="34" borderId="23" applyNumberFormat="0" applyProtection="0">
      <alignment horizontal="left" vertical="center" indent="1"/>
    </xf>
    <xf numFmtId="177" fontId="1" fillId="0" borderId="0"/>
    <xf numFmtId="174" fontId="1" fillId="0" borderId="0"/>
    <xf numFmtId="0" fontId="43" fillId="0" borderId="0"/>
    <xf numFmtId="0" fontId="43" fillId="0" borderId="0"/>
    <xf numFmtId="0" fontId="31" fillId="0" borderId="0"/>
    <xf numFmtId="0" fontId="31" fillId="0" borderId="0"/>
    <xf numFmtId="0" fontId="31" fillId="0" borderId="0"/>
    <xf numFmtId="0" fontId="31" fillId="0" borderId="0"/>
    <xf numFmtId="0" fontId="31" fillId="0" borderId="0"/>
    <xf numFmtId="0" fontId="43" fillId="0" borderId="0"/>
    <xf numFmtId="0" fontId="43" fillId="0" borderId="0"/>
    <xf numFmtId="0" fontId="31" fillId="0" borderId="0"/>
    <xf numFmtId="0" fontId="31" fillId="0" borderId="0"/>
    <xf numFmtId="0" fontId="43" fillId="0" borderId="0"/>
    <xf numFmtId="0" fontId="43" fillId="0" borderId="0"/>
    <xf numFmtId="0" fontId="43"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1" fillId="0" borderId="0"/>
    <xf numFmtId="0" fontId="31" fillId="0" borderId="0"/>
    <xf numFmtId="0" fontId="31" fillId="0" borderId="0"/>
    <xf numFmtId="0" fontId="3" fillId="0" borderId="0"/>
    <xf numFmtId="0" fontId="3" fillId="0" borderId="0"/>
    <xf numFmtId="178" fontId="44" fillId="0" borderId="0">
      <protection locked="0"/>
    </xf>
    <xf numFmtId="178" fontId="44" fillId="0" borderId="0">
      <protection locked="0"/>
    </xf>
    <xf numFmtId="178" fontId="44" fillId="0" borderId="0">
      <protection locked="0"/>
    </xf>
    <xf numFmtId="0" fontId="45" fillId="0" borderId="0">
      <protection locked="0"/>
    </xf>
    <xf numFmtId="0" fontId="45" fillId="0" borderId="0">
      <protection locked="0"/>
    </xf>
    <xf numFmtId="0" fontId="44" fillId="0" borderId="25">
      <protection locked="0"/>
    </xf>
    <xf numFmtId="0" fontId="46" fillId="36" borderId="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8"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8"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174"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174"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174"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174"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174"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174" fontId="27" fillId="32"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41" fontId="30"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0" fillId="0" borderId="0" applyFont="0" applyFill="0" applyBorder="0" applyAlignment="0" applyProtection="0"/>
    <xf numFmtId="179" fontId="46" fillId="0" borderId="0" applyFont="0" applyFill="0" applyBorder="0" applyAlignment="0" applyProtection="0"/>
    <xf numFmtId="180" fontId="30" fillId="0" borderId="0" applyFont="0" applyFill="0" applyBorder="0" applyAlignment="0" applyProtection="0"/>
    <xf numFmtId="14" fontId="51" fillId="0" borderId="0" applyFont="0" applyBorder="0">
      <alignment vertical="top"/>
    </xf>
    <xf numFmtId="177" fontId="52"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46" fillId="0" borderId="32"/>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62" fillId="0" borderId="0"/>
    <xf numFmtId="0" fontId="31" fillId="0" borderId="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38" fillId="57" borderId="33" applyNumberFormat="0" applyFon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0" fontId="64" fillId="0" borderId="0" applyNumberFormat="0">
      <alignment horizontal="left"/>
    </xf>
    <xf numFmtId="3" fontId="41" fillId="0" borderId="0" applyFont="0" applyFill="0" applyBorder="0" applyAlignment="0"/>
    <xf numFmtId="4" fontId="65" fillId="56" borderId="35" applyNumberFormat="0" applyProtection="0">
      <alignment vertical="center"/>
    </xf>
    <xf numFmtId="4" fontId="66" fillId="58" borderId="35" applyNumberFormat="0" applyProtection="0">
      <alignment vertical="center"/>
    </xf>
    <xf numFmtId="4" fontId="65" fillId="58" borderId="35" applyNumberFormat="0" applyProtection="0">
      <alignment horizontal="left" vertical="center" indent="1"/>
    </xf>
    <xf numFmtId="0" fontId="65" fillId="58" borderId="35" applyNumberFormat="0" applyProtection="0">
      <alignment horizontal="left" vertical="top" indent="1"/>
    </xf>
    <xf numFmtId="4" fontId="65" fillId="59" borderId="0" applyNumberFormat="0" applyProtection="0">
      <alignment horizontal="left" vertical="center" indent="1"/>
    </xf>
    <xf numFmtId="4" fontId="67" fillId="38" borderId="35" applyNumberFormat="0" applyProtection="0">
      <alignment horizontal="right" vertical="center"/>
    </xf>
    <xf numFmtId="4" fontId="67" fillId="44" borderId="35" applyNumberFormat="0" applyProtection="0">
      <alignment horizontal="right" vertical="center"/>
    </xf>
    <xf numFmtId="4" fontId="67" fillId="51" borderId="35" applyNumberFormat="0" applyProtection="0">
      <alignment horizontal="right" vertical="center"/>
    </xf>
    <xf numFmtId="4" fontId="67" fillId="46" borderId="35" applyNumberFormat="0" applyProtection="0">
      <alignment horizontal="right" vertical="center"/>
    </xf>
    <xf numFmtId="4" fontId="67" fillId="49" borderId="35" applyNumberFormat="0" applyProtection="0">
      <alignment horizontal="right" vertical="center"/>
    </xf>
    <xf numFmtId="4" fontId="67" fillId="53" borderId="35" applyNumberFormat="0" applyProtection="0">
      <alignment horizontal="right" vertical="center"/>
    </xf>
    <xf numFmtId="4" fontId="67" fillId="52" borderId="35" applyNumberFormat="0" applyProtection="0">
      <alignment horizontal="right" vertical="center"/>
    </xf>
    <xf numFmtId="4" fontId="67" fillId="60" borderId="35" applyNumberFormat="0" applyProtection="0">
      <alignment horizontal="right" vertical="center"/>
    </xf>
    <xf numFmtId="4" fontId="67" fillId="45" borderId="35" applyNumberFormat="0" applyProtection="0">
      <alignment horizontal="right" vertical="center"/>
    </xf>
    <xf numFmtId="4" fontId="65" fillId="61" borderId="36" applyNumberFormat="0" applyProtection="0">
      <alignment horizontal="left" vertical="center" indent="1"/>
    </xf>
    <xf numFmtId="4" fontId="67" fillId="62" borderId="0" applyNumberFormat="0" applyProtection="0">
      <alignment horizontal="left" vertical="center" indent="1"/>
    </xf>
    <xf numFmtId="4" fontId="68" fillId="63" borderId="0" applyNumberFormat="0" applyProtection="0">
      <alignment horizontal="left" vertical="center" indent="1"/>
    </xf>
    <xf numFmtId="4" fontId="67" fillId="64" borderId="35" applyNumberFormat="0" applyProtection="0">
      <alignment horizontal="right" vertical="center"/>
    </xf>
    <xf numFmtId="4" fontId="69" fillId="62" borderId="0" applyNumberFormat="0" applyProtection="0">
      <alignment horizontal="left" vertical="center" indent="1"/>
    </xf>
    <xf numFmtId="4" fontId="69" fillId="59" borderId="0" applyNumberFormat="0" applyProtection="0">
      <alignment horizontal="left" vertical="center" indent="1"/>
    </xf>
    <xf numFmtId="0" fontId="30" fillId="63" borderId="35" applyNumberFormat="0" applyProtection="0">
      <alignment horizontal="left" vertical="center" indent="1"/>
    </xf>
    <xf numFmtId="0" fontId="30" fillId="63" borderId="35" applyNumberFormat="0" applyProtection="0">
      <alignment horizontal="left" vertical="top" indent="1"/>
    </xf>
    <xf numFmtId="0" fontId="30" fillId="59" borderId="35" applyNumberFormat="0" applyProtection="0">
      <alignment horizontal="left" vertical="center" indent="1"/>
    </xf>
    <xf numFmtId="0" fontId="30" fillId="59" borderId="35" applyNumberFormat="0" applyProtection="0">
      <alignment horizontal="left" vertical="top" indent="1"/>
    </xf>
    <xf numFmtId="0" fontId="30" fillId="65" borderId="35" applyNumberFormat="0" applyProtection="0">
      <alignment horizontal="left" vertical="center" indent="1"/>
    </xf>
    <xf numFmtId="0" fontId="30" fillId="65" borderId="35" applyNumberFormat="0" applyProtection="0">
      <alignment horizontal="left" vertical="top" indent="1"/>
    </xf>
    <xf numFmtId="0" fontId="30" fillId="66" borderId="35" applyNumberFormat="0" applyProtection="0">
      <alignment horizontal="left" vertical="center" indent="1"/>
    </xf>
    <xf numFmtId="0" fontId="30" fillId="66" borderId="35" applyNumberFormat="0" applyProtection="0">
      <alignment horizontal="left" vertical="top" indent="1"/>
    </xf>
    <xf numFmtId="0" fontId="38" fillId="0" borderId="0"/>
    <xf numFmtId="4" fontId="67" fillId="67" borderId="35" applyNumberFormat="0" applyProtection="0">
      <alignment vertical="center"/>
    </xf>
    <xf numFmtId="4" fontId="70" fillId="67" borderId="35" applyNumberFormat="0" applyProtection="0">
      <alignment vertical="center"/>
    </xf>
    <xf numFmtId="4" fontId="67" fillId="67" borderId="35" applyNumberFormat="0" applyProtection="0">
      <alignment horizontal="left" vertical="center" indent="1"/>
    </xf>
    <xf numFmtId="0" fontId="67" fillId="67" borderId="35" applyNumberFormat="0" applyProtection="0">
      <alignment horizontal="left" vertical="top" indent="1"/>
    </xf>
    <xf numFmtId="4" fontId="67" fillId="62" borderId="35" applyNumberFormat="0" applyProtection="0">
      <alignment horizontal="right" vertical="center"/>
    </xf>
    <xf numFmtId="4" fontId="70" fillId="62" borderId="35" applyNumberFormat="0" applyProtection="0">
      <alignment horizontal="right" vertical="center"/>
    </xf>
    <xf numFmtId="0" fontId="67" fillId="59" borderId="35" applyNumberFormat="0" applyProtection="0">
      <alignment horizontal="left" vertical="top" indent="1"/>
    </xf>
    <xf numFmtId="4" fontId="71" fillId="68" borderId="0" applyNumberFormat="0" applyProtection="0">
      <alignment horizontal="left" vertical="center" indent="1"/>
    </xf>
    <xf numFmtId="4" fontId="72" fillId="62" borderId="35" applyNumberFormat="0" applyProtection="0">
      <alignment horizontal="right" vertical="center"/>
    </xf>
    <xf numFmtId="0" fontId="73" fillId="69" borderId="0"/>
    <xf numFmtId="49" fontId="74" fillId="69" borderId="0"/>
    <xf numFmtId="49" fontId="75" fillId="69" borderId="37"/>
    <xf numFmtId="49" fontId="75" fillId="69" borderId="0"/>
    <xf numFmtId="0" fontId="73" fillId="35" borderId="37">
      <protection locked="0"/>
    </xf>
    <xf numFmtId="0" fontId="73" fillId="69" borderId="0"/>
    <xf numFmtId="0" fontId="75" fillId="70" borderId="0"/>
    <xf numFmtId="0" fontId="75" fillId="71" borderId="0"/>
    <xf numFmtId="0" fontId="75" fillId="72"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174" fontId="27" fillId="9"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174"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174"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174"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174"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174" fontId="27" fillId="29" borderId="0" applyNumberFormat="0" applyBorder="0" applyAlignment="0" applyProtection="0"/>
    <xf numFmtId="181" fontId="3" fillId="0" borderId="39">
      <protection locked="0"/>
    </xf>
    <xf numFmtId="181" fontId="3" fillId="0" borderId="39">
      <protection locked="0"/>
    </xf>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19" fillId="5" borderId="17" applyNumberFormat="0" applyAlignment="0" applyProtection="0"/>
    <xf numFmtId="0" fontId="58" fillId="42" borderId="26" applyNumberFormat="0" applyAlignment="0" applyProtection="0"/>
    <xf numFmtId="0" fontId="58" fillId="42" borderId="26" applyNumberFormat="0" applyAlignment="0" applyProtection="0"/>
    <xf numFmtId="0" fontId="58" fillId="42" borderId="26" applyNumberFormat="0" applyAlignment="0" applyProtection="0"/>
    <xf numFmtId="174" fontId="19" fillId="5" borderId="17"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20" fillId="6" borderId="18" applyNumberFormat="0" applyAlignment="0" applyProtection="0"/>
    <xf numFmtId="0" fontId="63" fillId="54" borderId="34" applyNumberFormat="0" applyAlignment="0" applyProtection="0"/>
    <xf numFmtId="0" fontId="63" fillId="54" borderId="34" applyNumberFormat="0" applyAlignment="0" applyProtection="0"/>
    <xf numFmtId="0" fontId="63" fillId="54" borderId="34" applyNumberFormat="0" applyAlignment="0" applyProtection="0"/>
    <xf numFmtId="174" fontId="20" fillId="6" borderId="18"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21" fillId="6" borderId="17" applyNumberFormat="0" applyAlignment="0" applyProtection="0"/>
    <xf numFmtId="0" fontId="49" fillId="54" borderId="26" applyNumberFormat="0" applyAlignment="0" applyProtection="0"/>
    <xf numFmtId="0" fontId="49" fillId="54" borderId="26" applyNumberFormat="0" applyAlignment="0" applyProtection="0"/>
    <xf numFmtId="0" fontId="49" fillId="54" borderId="26" applyNumberFormat="0" applyAlignment="0" applyProtection="0"/>
    <xf numFmtId="174" fontId="21" fillId="6" borderId="17" applyNumberFormat="0" applyAlignment="0" applyProtection="0"/>
    <xf numFmtId="0" fontId="79"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14" fontId="41" fillId="0" borderId="0">
      <alignment horizontal="right"/>
    </xf>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78"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1" fillId="0" borderId="0" applyFont="0" applyFill="0" applyBorder="0" applyAlignment="0" applyProtection="0"/>
    <xf numFmtId="0" fontId="81" fillId="0" borderId="0" applyBorder="0">
      <alignment horizontal="center" vertical="center" wrapText="1"/>
    </xf>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13" fillId="0" borderId="14"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174" fontId="13" fillId="0" borderId="14"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14" fillId="0" borderId="15"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174" fontId="14" fillId="0" borderId="15"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15" fillId="0" borderId="16"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0" fontId="57" fillId="0" borderId="30" applyNumberFormat="0" applyFill="0" applyAlignment="0" applyProtection="0"/>
    <xf numFmtId="174" fontId="15" fillId="0" borderId="16"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174" fontId="15" fillId="0" borderId="0" applyNumberFormat="0" applyFill="0" applyBorder="0" applyAlignment="0" applyProtection="0"/>
    <xf numFmtId="0" fontId="82" fillId="0" borderId="40" applyBorder="0">
      <alignment horizontal="center" vertical="center" wrapText="1"/>
    </xf>
    <xf numFmtId="181" fontId="83" fillId="73" borderId="39"/>
    <xf numFmtId="4" fontId="84" fillId="58" borderId="7" applyBorder="0">
      <alignment horizontal="right"/>
    </xf>
    <xf numFmtId="49" fontId="85" fillId="0" borderId="0" applyBorder="0">
      <alignment vertical="center"/>
    </xf>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26" fillId="0" borderId="22"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174" fontId="26" fillId="0" borderId="22" applyNumberFormat="0" applyFill="0" applyAlignment="0" applyProtection="0"/>
    <xf numFmtId="3" fontId="83" fillId="0" borderId="7" applyBorder="0">
      <alignment vertical="center"/>
    </xf>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23" fillId="7" borderId="20" applyNumberFormat="0" applyAlignment="0" applyProtection="0"/>
    <xf numFmtId="0" fontId="50" fillId="55" borderId="27" applyNumberFormat="0" applyAlignment="0" applyProtection="0"/>
    <xf numFmtId="0" fontId="50" fillId="55" borderId="27" applyNumberFormat="0" applyAlignment="0" applyProtection="0"/>
    <xf numFmtId="0" fontId="50" fillId="55" borderId="27" applyNumberFormat="0" applyAlignment="0" applyProtection="0"/>
    <xf numFmtId="174" fontId="23" fillId="7" borderId="20" applyNumberFormat="0" applyAlignment="0" applyProtection="0"/>
    <xf numFmtId="0" fontId="86" fillId="0" borderId="0">
      <alignment horizontal="center" vertical="top" wrapText="1"/>
    </xf>
    <xf numFmtId="0" fontId="87" fillId="0" borderId="0">
      <alignment horizontal="center" vertical="center" wrapText="1"/>
    </xf>
    <xf numFmtId="0" fontId="88" fillId="74" borderId="0" applyFill="0">
      <alignment wrapText="1"/>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4" fontId="42" fillId="0" borderId="0" applyNumberFormat="0" applyFill="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174" fontId="18" fillId="4" borderId="0" applyNumberFormat="0" applyBorder="0" applyAlignment="0" applyProtection="0"/>
    <xf numFmtId="176" fontId="3" fillId="0" borderId="0"/>
    <xf numFmtId="0" fontId="3" fillId="0" borderId="0"/>
    <xf numFmtId="173" fontId="3" fillId="0" borderId="0"/>
    <xf numFmtId="174" fontId="3" fillId="0" borderId="0"/>
    <xf numFmtId="0" fontId="38" fillId="0" borderId="0"/>
    <xf numFmtId="0" fontId="3" fillId="0" borderId="0"/>
    <xf numFmtId="174" fontId="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9" fillId="0" borderId="0"/>
    <xf numFmtId="0" fontId="3" fillId="0" borderId="0"/>
    <xf numFmtId="0" fontId="3" fillId="0" borderId="0"/>
    <xf numFmtId="0" fontId="3" fillId="0" borderId="0"/>
    <xf numFmtId="0" fontId="30"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3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4" fillId="0" borderId="0"/>
    <xf numFmtId="0" fontId="30" fillId="0" borderId="0"/>
    <xf numFmtId="0" fontId="3" fillId="0" borderId="0"/>
    <xf numFmtId="0" fontId="40" fillId="0" borderId="0"/>
    <xf numFmtId="0" fontId="40" fillId="0" borderId="0"/>
    <xf numFmtId="0" fontId="40" fillId="0" borderId="0"/>
    <xf numFmtId="0" fontId="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 fillId="0" borderId="0"/>
    <xf numFmtId="0" fontId="3" fillId="0" borderId="0"/>
    <xf numFmtId="0" fontId="3" fillId="0" borderId="0"/>
    <xf numFmtId="0" fontId="3" fillId="0" borderId="0"/>
    <xf numFmtId="0" fontId="3" fillId="0" borderId="0"/>
    <xf numFmtId="0" fontId="30" fillId="0" borderId="0"/>
    <xf numFmtId="0" fontId="33" fillId="0" borderId="0"/>
    <xf numFmtId="0" fontId="3" fillId="0" borderId="0"/>
    <xf numFmtId="0" fontId="3" fillId="0" borderId="0"/>
    <xf numFmtId="0" fontId="3" fillId="0" borderId="0"/>
    <xf numFmtId="0" fontId="3" fillId="0" borderId="0"/>
    <xf numFmtId="0" fontId="30" fillId="0" borderId="0"/>
    <xf numFmtId="0" fontId="30"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3" fillId="0" borderId="0"/>
    <xf numFmtId="0" fontId="1" fillId="0" borderId="0"/>
    <xf numFmtId="0" fontId="36"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174" fontId="1" fillId="0" borderId="0"/>
    <xf numFmtId="0" fontId="1" fillId="0" borderId="0"/>
    <xf numFmtId="0" fontId="1" fillId="0" borderId="0"/>
    <xf numFmtId="173"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3" fillId="0" borderId="0"/>
    <xf numFmtId="0" fontId="33" fillId="0" borderId="0"/>
    <xf numFmtId="0" fontId="33" fillId="0" borderId="0"/>
    <xf numFmtId="0" fontId="33" fillId="0" borderId="0"/>
    <xf numFmtId="0" fontId="33" fillId="0" borderId="0"/>
    <xf numFmtId="0" fontId="3" fillId="0" borderId="0"/>
    <xf numFmtId="0" fontId="3" fillId="0" borderId="0"/>
    <xf numFmtId="0" fontId="3"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3" fillId="0" borderId="0"/>
    <xf numFmtId="0" fontId="38"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3" fillId="0" borderId="0"/>
    <xf numFmtId="0" fontId="33" fillId="0" borderId="0"/>
    <xf numFmtId="0" fontId="30" fillId="0" borderId="0"/>
    <xf numFmtId="174" fontId="3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 fillId="0" borderId="0"/>
    <xf numFmtId="0" fontId="3"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3"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3" fillId="0" borderId="0"/>
    <xf numFmtId="0" fontId="3" fillId="0" borderId="0"/>
    <xf numFmtId="0" fontId="90" fillId="0" borderId="0"/>
    <xf numFmtId="0" fontId="90" fillId="0" borderId="0"/>
    <xf numFmtId="0" fontId="90" fillId="0" borderId="0"/>
    <xf numFmtId="0" fontId="90" fillId="0" borderId="0"/>
    <xf numFmtId="0" fontId="90" fillId="0" borderId="0"/>
    <xf numFmtId="0" fontId="3" fillId="0" borderId="0"/>
    <xf numFmtId="0" fontId="3" fillId="0" borderId="0"/>
    <xf numFmtId="0" fontId="3" fillId="0" borderId="0"/>
    <xf numFmtId="0" fontId="3" fillId="0" borderId="0"/>
    <xf numFmtId="0" fontId="38" fillId="0" borderId="0"/>
    <xf numFmtId="0" fontId="33" fillId="0" borderId="0"/>
    <xf numFmtId="0" fontId="33" fillId="0" borderId="0"/>
    <xf numFmtId="0" fontId="33" fillId="0" borderId="0"/>
    <xf numFmtId="0" fontId="30"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0" fillId="0" borderId="0"/>
    <xf numFmtId="0" fontId="38" fillId="0" borderId="0"/>
    <xf numFmtId="174" fontId="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174"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174" fontId="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174" fontId="17" fillId="3" borderId="0" applyNumberFormat="0" applyBorder="0" applyAlignment="0" applyProtection="0"/>
    <xf numFmtId="175" fontId="91" fillId="58" borderId="24" applyNumberFormat="0" applyBorder="0" applyAlignment="0">
      <alignment vertical="center"/>
      <protection locked="0"/>
    </xf>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74" fontId="25" fillId="0" borderId="0" applyNumberFormat="0" applyFill="0" applyBorder="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57" borderId="33"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57" borderId="33"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57" borderId="33"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0" fontId="38" fillId="8" borderId="21" applyNumberFormat="0" applyFont="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174" fontId="22" fillId="0" borderId="19" applyNumberFormat="0" applyFill="0" applyAlignment="0" applyProtection="0"/>
    <xf numFmtId="38" fontId="92" fillId="0" borderId="0">
      <alignment vertical="top"/>
    </xf>
    <xf numFmtId="0" fontId="31" fillId="0" borderId="0"/>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0" fontId="43" fillId="0" borderId="0"/>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0" fontId="31" fillId="0" borderId="0"/>
    <xf numFmtId="38" fontId="92" fillId="0" borderId="0">
      <alignment vertical="top"/>
    </xf>
    <xf numFmtId="0" fontId="31" fillId="0" borderId="0"/>
    <xf numFmtId="0" fontId="31" fillId="0" borderId="0"/>
    <xf numFmtId="0" fontId="31" fillId="0" borderId="0"/>
    <xf numFmtId="0" fontId="31" fillId="0" borderId="0"/>
    <xf numFmtId="0" fontId="43" fillId="0" borderId="0"/>
    <xf numFmtId="38" fontId="92" fillId="0" borderId="0">
      <alignment vertical="top"/>
    </xf>
    <xf numFmtId="0" fontId="43" fillId="0" borderId="0"/>
    <xf numFmtId="38" fontId="92" fillId="0" borderId="0">
      <alignment vertical="top"/>
    </xf>
    <xf numFmtId="0" fontId="43" fillId="0" borderId="0"/>
    <xf numFmtId="38" fontId="92" fillId="0" borderId="0">
      <alignment vertical="top"/>
    </xf>
    <xf numFmtId="0" fontId="43" fillId="0" borderId="0"/>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0" fontId="31" fillId="0" borderId="0"/>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0" fontId="31" fillId="0" borderId="0"/>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0" fontId="31" fillId="0" borderId="0"/>
    <xf numFmtId="38" fontId="92" fillId="0" borderId="0">
      <alignment vertical="top"/>
    </xf>
    <xf numFmtId="38" fontId="92" fillId="0" borderId="0">
      <alignment vertical="top"/>
    </xf>
    <xf numFmtId="38" fontId="92" fillId="0" borderId="0">
      <alignment vertical="top"/>
    </xf>
    <xf numFmtId="38" fontId="92" fillId="0" borderId="0">
      <alignment vertical="top"/>
    </xf>
    <xf numFmtId="38" fontId="92" fillId="0" borderId="0">
      <alignment vertical="top"/>
    </xf>
    <xf numFmtId="0" fontId="43" fillId="0" borderId="0"/>
    <xf numFmtId="177" fontId="43" fillId="0" borderId="0"/>
    <xf numFmtId="38" fontId="92" fillId="0" borderId="0">
      <alignment vertical="top"/>
    </xf>
    <xf numFmtId="38" fontId="92" fillId="0" borderId="0">
      <alignment vertical="top"/>
    </xf>
    <xf numFmtId="38" fontId="92" fillId="0" borderId="0">
      <alignment vertical="top"/>
    </xf>
    <xf numFmtId="38" fontId="92" fillId="0" borderId="0">
      <alignment vertical="top"/>
    </xf>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4" fontId="24" fillId="0" borderId="0" applyNumberFormat="0" applyFill="0" applyBorder="0" applyAlignment="0" applyProtection="0"/>
    <xf numFmtId="49" fontId="88" fillId="0" borderId="0">
      <alignment horizontal="center"/>
    </xf>
    <xf numFmtId="182" fontId="3" fillId="0" borderId="0" applyFont="0" applyFill="0" applyBorder="0" applyAlignment="0" applyProtection="0"/>
    <xf numFmtId="183" fontId="3" fillId="0" borderId="0" applyFont="0" applyFill="0" applyBorder="0" applyAlignment="0" applyProtection="0"/>
    <xf numFmtId="41" fontId="38" fillId="0" borderId="0" applyFont="0" applyFill="0" applyBorder="0" applyAlignment="0" applyProtection="0"/>
    <xf numFmtId="41"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6" fontId="33"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40"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2" fillId="0" borderId="0" applyFont="0" applyFill="0" applyBorder="0" applyAlignment="0" applyProtection="0"/>
    <xf numFmtId="43" fontId="40"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43" fontId="40"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43" fontId="40"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66" fontId="38" fillId="0" borderId="0" applyFont="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84"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 fontId="84" fillId="74" borderId="0" applyBorder="0">
      <alignment horizontal="right"/>
    </xf>
    <xf numFmtId="4" fontId="84" fillId="74" borderId="41" applyBorder="0">
      <alignment horizontal="right"/>
    </xf>
    <xf numFmtId="4" fontId="84" fillId="75" borderId="42" applyBorder="0">
      <alignment horizontal="right"/>
    </xf>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174" fontId="16" fillId="2" borderId="0" applyNumberFormat="0" applyBorder="0" applyAlignment="0" applyProtection="0"/>
    <xf numFmtId="178" fontId="44" fillId="0" borderId="0">
      <protection locked="0"/>
    </xf>
    <xf numFmtId="0" fontId="41" fillId="0" borderId="7" applyBorder="0">
      <alignment horizontal="center" vertical="center" wrapText="1"/>
    </xf>
    <xf numFmtId="177" fontId="43" fillId="0" borderId="0"/>
    <xf numFmtId="177" fontId="43" fillId="0" borderId="0"/>
    <xf numFmtId="177" fontId="31" fillId="0" borderId="0"/>
    <xf numFmtId="177" fontId="31" fillId="0" borderId="0"/>
    <xf numFmtId="177" fontId="31" fillId="0" borderId="0"/>
    <xf numFmtId="177" fontId="31" fillId="0" borderId="0"/>
    <xf numFmtId="177" fontId="31" fillId="0" borderId="0"/>
    <xf numFmtId="177" fontId="43" fillId="0" borderId="0"/>
    <xf numFmtId="177" fontId="43" fillId="0" borderId="0"/>
    <xf numFmtId="177" fontId="31" fillId="0" borderId="0"/>
    <xf numFmtId="177" fontId="31" fillId="0" borderId="0"/>
    <xf numFmtId="177" fontId="43" fillId="0" borderId="0"/>
    <xf numFmtId="177" fontId="43" fillId="0" borderId="0"/>
    <xf numFmtId="177" fontId="43" fillId="0" borderId="0"/>
    <xf numFmtId="177" fontId="43" fillId="0" borderId="0"/>
    <xf numFmtId="177" fontId="43" fillId="0" borderId="0"/>
    <xf numFmtId="177" fontId="31"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43" fillId="0" borderId="0"/>
    <xf numFmtId="177" fontId="31" fillId="0" borderId="0"/>
    <xf numFmtId="177" fontId="31" fillId="0" borderId="0"/>
    <xf numFmtId="177" fontId="31" fillId="0" borderId="0"/>
    <xf numFmtId="177" fontId="3" fillId="0" borderId="0"/>
    <xf numFmtId="177" fontId="3" fillId="0" borderId="0"/>
    <xf numFmtId="177" fontId="45" fillId="0" borderId="0">
      <protection locked="0"/>
    </xf>
    <xf numFmtId="177" fontId="45" fillId="0" borderId="0">
      <protection locked="0"/>
    </xf>
    <xf numFmtId="177" fontId="44" fillId="0" borderId="25">
      <protection locked="0"/>
    </xf>
    <xf numFmtId="177" fontId="46" fillId="36" borderId="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38" fillId="37"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38" fillId="37"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38" fillId="37"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38" fillId="37"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0"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38" fillId="38"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38" fillId="38"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38" fillId="38"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38" fillId="38"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4"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38" fillId="39"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38" fillId="39"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38" fillId="39"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38" fillId="39"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18"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38" fillId="40"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38" fillId="40"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38" fillId="40"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2"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38" fillId="41"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38" fillId="41"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38" fillId="41"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26"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38" fillId="42"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38" fillId="42"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38" fillId="42"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1" fillId="30"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38" fillId="43"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38" fillId="43"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1"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38" fillId="44"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38" fillId="44"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38" fillId="44"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5"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38" fillId="45"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38" fillId="45"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38" fillId="45"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38" fillId="45"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19"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38" fillId="40"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38" fillId="40"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38" fillId="40"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3"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38" fillId="43"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38" fillId="43"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38" fillId="43"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27"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38" fillId="46"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38" fillId="46"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38" fillId="46"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1" fillId="31"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27" fillId="12"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47" fillId="47"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27" fillId="16"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47" fillId="44"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27" fillId="20" borderId="0" applyNumberFormat="0" applyBorder="0" applyAlignment="0" applyProtection="0"/>
    <xf numFmtId="177" fontId="47" fillId="45" borderId="0" applyNumberFormat="0" applyBorder="0" applyAlignment="0" applyProtection="0"/>
    <xf numFmtId="177" fontId="47" fillId="45"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27" fillId="24"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27" fillId="28"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27" fillId="32" borderId="0" applyNumberFormat="0" applyBorder="0" applyAlignment="0" applyProtection="0"/>
    <xf numFmtId="177" fontId="47" fillId="49" borderId="0" applyNumberFormat="0" applyBorder="0" applyAlignment="0" applyProtection="0"/>
    <xf numFmtId="177" fontId="47" fillId="49"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46" fillId="0" borderId="32"/>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62" fillId="0" borderId="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38" fillId="57" borderId="33" applyNumberFormat="0" applyFon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65" fillId="58" borderId="35" applyNumberFormat="0" applyProtection="0">
      <alignment horizontal="left" vertical="top" indent="1"/>
    </xf>
    <xf numFmtId="177" fontId="30" fillId="63" borderId="35" applyNumberFormat="0" applyProtection="0">
      <alignment horizontal="left" vertical="center" indent="1"/>
    </xf>
    <xf numFmtId="177" fontId="30" fillId="63" borderId="35" applyNumberFormat="0" applyProtection="0">
      <alignment horizontal="left" vertical="top" indent="1"/>
    </xf>
    <xf numFmtId="177" fontId="30" fillId="59" borderId="35" applyNumberFormat="0" applyProtection="0">
      <alignment horizontal="left" vertical="center" indent="1"/>
    </xf>
    <xf numFmtId="177" fontId="30" fillId="59" borderId="35" applyNumberFormat="0" applyProtection="0">
      <alignment horizontal="left" vertical="top" indent="1"/>
    </xf>
    <xf numFmtId="177" fontId="30" fillId="65" borderId="35" applyNumberFormat="0" applyProtection="0">
      <alignment horizontal="left" vertical="center" indent="1"/>
    </xf>
    <xf numFmtId="177" fontId="30" fillId="65" borderId="35" applyNumberFormat="0" applyProtection="0">
      <alignment horizontal="left" vertical="top" indent="1"/>
    </xf>
    <xf numFmtId="177" fontId="30" fillId="66" borderId="35" applyNumberFormat="0" applyProtection="0">
      <alignment horizontal="left" vertical="center" indent="1"/>
    </xf>
    <xf numFmtId="177" fontId="30" fillId="66" borderId="35" applyNumberFormat="0" applyProtection="0">
      <alignment horizontal="left" vertical="top" indent="1"/>
    </xf>
    <xf numFmtId="177" fontId="38" fillId="0" borderId="0"/>
    <xf numFmtId="177" fontId="67" fillId="67" borderId="35" applyNumberFormat="0" applyProtection="0">
      <alignment horizontal="left" vertical="top" indent="1"/>
    </xf>
    <xf numFmtId="177" fontId="67" fillId="59" borderId="35" applyNumberFormat="0" applyProtection="0">
      <alignment horizontal="left" vertical="top" indent="1"/>
    </xf>
    <xf numFmtId="177" fontId="73" fillId="69" borderId="0"/>
    <xf numFmtId="177" fontId="73" fillId="35" borderId="37">
      <protection locked="0"/>
    </xf>
    <xf numFmtId="177" fontId="73" fillId="69" borderId="0"/>
    <xf numFmtId="177" fontId="75" fillId="70" borderId="0"/>
    <xf numFmtId="177" fontId="75" fillId="71" borderId="0"/>
    <xf numFmtId="177" fontId="75" fillId="72" borderId="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27" fillId="9"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47" fillId="50"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27" fillId="13"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47" fillId="51"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27" fillId="17"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47" fillId="52"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27" fillId="21"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47" fillId="48"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27" fillId="25"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47" fillId="34"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27" fillId="29"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47" fillId="53" borderId="0" applyNumberFormat="0" applyBorder="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19" fillId="5" borderId="17"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20" fillId="6" borderId="18"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21" fillId="6" borderId="17"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79" fillId="0" borderId="0" applyNumberFormat="0" applyFill="0" applyBorder="0" applyAlignment="0" applyProtection="0">
      <alignment vertical="top"/>
      <protection locked="0"/>
    </xf>
    <xf numFmtId="177" fontId="80" fillId="0" borderId="0" applyNumberFormat="0" applyFill="0" applyBorder="0" applyAlignment="0" applyProtection="0">
      <alignment vertical="top"/>
      <protection locked="0"/>
    </xf>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0" fillId="0" borderId="0"/>
    <xf numFmtId="177" fontId="30"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13" fillId="0" borderId="14"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55" fillId="0" borderId="28"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14" fillId="0" borderId="15"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56" fillId="0" borderId="29"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15" fillId="0" borderId="16"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57" fillId="0" borderId="30" applyNumberFormat="0" applyFill="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15"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57" fillId="0" borderId="0" applyNumberFormat="0" applyFill="0" applyBorder="0" applyAlignment="0" applyProtection="0"/>
    <xf numFmtId="177" fontId="81" fillId="0" borderId="0" applyBorder="0">
      <alignment horizontal="center" vertical="center" wrapText="1"/>
    </xf>
    <xf numFmtId="177" fontId="82" fillId="0" borderId="40" applyBorder="0">
      <alignment horizontal="center" vertical="center" wrapText="1"/>
    </xf>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26" fillId="0" borderId="22"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23" fillId="7" borderId="20" applyNumberFormat="0" applyAlignment="0" applyProtection="0"/>
    <xf numFmtId="177" fontId="50" fillId="55" borderId="27" applyNumberFormat="0" applyAlignment="0" applyProtection="0"/>
    <xf numFmtId="177" fontId="50" fillId="55" borderId="27" applyNumberFormat="0" applyAlignment="0" applyProtection="0"/>
    <xf numFmtId="177" fontId="50" fillId="55" borderId="27" applyNumberFormat="0" applyAlignment="0" applyProtection="0"/>
    <xf numFmtId="177" fontId="86" fillId="0" borderId="0">
      <alignment horizontal="center" vertical="top" wrapText="1"/>
    </xf>
    <xf numFmtId="177" fontId="87" fillId="0" borderId="0">
      <alignment horizontal="center" vertical="center" wrapText="1"/>
    </xf>
    <xf numFmtId="177" fontId="88" fillId="74" borderId="0" applyFill="0">
      <alignment wrapText="1"/>
    </xf>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42"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76" fillId="0" borderId="0" applyNumberFormat="0" applyFill="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18" fillId="4"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60" fillId="56" borderId="0" applyNumberFormat="0" applyBorder="0" applyAlignment="0" applyProtection="0"/>
    <xf numFmtId="177" fontId="38"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3" fillId="0" borderId="0"/>
    <xf numFmtId="177" fontId="3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89" fillId="0" borderId="0"/>
    <xf numFmtId="177" fontId="3" fillId="0" borderId="0"/>
    <xf numFmtId="177" fontId="3" fillId="0" borderId="0"/>
    <xf numFmtId="177" fontId="3" fillId="0" borderId="0"/>
    <xf numFmtId="177" fontId="30"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3" fillId="0" borderId="0"/>
    <xf numFmtId="177" fontId="30"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3" fillId="0" borderId="0"/>
    <xf numFmtId="177" fontId="3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40" fillId="0" borderId="0"/>
    <xf numFmtId="177" fontId="40" fillId="0" borderId="0"/>
    <xf numFmtId="177" fontId="40" fillId="0" borderId="0"/>
    <xf numFmtId="177" fontId="40" fillId="0" borderId="0"/>
    <xf numFmtId="177" fontId="3" fillId="0" borderId="0"/>
    <xf numFmtId="177" fontId="3" fillId="0" borderId="0"/>
    <xf numFmtId="177" fontId="3" fillId="0" borderId="0"/>
    <xf numFmtId="177" fontId="3"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3" fillId="0" borderId="0"/>
    <xf numFmtId="177" fontId="30" fillId="0" borderId="0"/>
    <xf numFmtId="177" fontId="30"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0" fillId="0" borderId="0"/>
    <xf numFmtId="177" fontId="30" fillId="0" borderId="0"/>
    <xf numFmtId="177" fontId="30" fillId="0" borderId="0"/>
    <xf numFmtId="177" fontId="30" fillId="0" borderId="0"/>
    <xf numFmtId="177" fontId="30" fillId="0" borderId="0"/>
    <xf numFmtId="177" fontId="1" fillId="0" borderId="0"/>
    <xf numFmtId="177" fontId="1" fillId="0" borderId="0"/>
    <xf numFmtId="177" fontId="1" fillId="0" borderId="0"/>
    <xf numFmtId="177" fontId="1" fillId="0" borderId="0"/>
    <xf numFmtId="170"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3" fillId="0" borderId="0"/>
    <xf numFmtId="177" fontId="33" fillId="0" borderId="0"/>
    <xf numFmtId="177" fontId="33" fillId="0" borderId="0"/>
    <xf numFmtId="177" fontId="1" fillId="0" borderId="0"/>
    <xf numFmtId="177" fontId="1" fillId="0" borderId="0"/>
    <xf numFmtId="177" fontId="1" fillId="0" borderId="0"/>
    <xf numFmtId="177" fontId="1" fillId="0" borderId="0"/>
    <xf numFmtId="177" fontId="1"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3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3"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3" fillId="0" borderId="0"/>
    <xf numFmtId="177" fontId="33" fillId="0" borderId="0"/>
    <xf numFmtId="177" fontId="33" fillId="0" borderId="0"/>
    <xf numFmtId="177" fontId="33" fillId="0" borderId="0"/>
    <xf numFmtId="177" fontId="33" fillId="0" borderId="0"/>
    <xf numFmtId="177" fontId="1" fillId="0" borderId="0"/>
    <xf numFmtId="177" fontId="1" fillId="0" borderId="0"/>
    <xf numFmtId="177" fontId="1" fillId="0" borderId="0"/>
    <xf numFmtId="177" fontId="1" fillId="0" borderId="0"/>
    <xf numFmtId="177" fontId="3"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3" fillId="0" borderId="0"/>
    <xf numFmtId="177" fontId="33" fillId="0" borderId="0"/>
    <xf numFmtId="177" fontId="33" fillId="0" borderId="0"/>
    <xf numFmtId="177" fontId="33" fillId="0" borderId="0"/>
    <xf numFmtId="177" fontId="33" fillId="0" borderId="0"/>
    <xf numFmtId="177" fontId="3" fillId="0" borderId="0"/>
    <xf numFmtId="177" fontId="3" fillId="0" borderId="0"/>
    <xf numFmtId="177" fontId="3"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3" fillId="0" borderId="0"/>
    <xf numFmtId="177" fontId="33" fillId="0" borderId="0"/>
    <xf numFmtId="177" fontId="30" fillId="0" borderId="0"/>
    <xf numFmtId="177" fontId="38"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8"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38" fillId="0" borderId="0"/>
    <xf numFmtId="177" fontId="3" fillId="0" borderId="0"/>
    <xf numFmtId="177" fontId="3" fillId="0" borderId="0"/>
    <xf numFmtId="177" fontId="3" fillId="0" borderId="0"/>
    <xf numFmtId="177" fontId="3" fillId="0" borderId="0"/>
    <xf numFmtId="177" fontId="3" fillId="0" borderId="0"/>
    <xf numFmtId="177" fontId="3"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3"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90" fillId="0" borderId="0"/>
    <xf numFmtId="177" fontId="3" fillId="0" borderId="0"/>
    <xf numFmtId="177" fontId="3" fillId="0" borderId="0"/>
    <xf numFmtId="177" fontId="90" fillId="0" borderId="0"/>
    <xf numFmtId="177" fontId="90" fillId="0" borderId="0"/>
    <xf numFmtId="177" fontId="90" fillId="0" borderId="0"/>
    <xf numFmtId="177" fontId="90" fillId="0" borderId="0"/>
    <xf numFmtId="177" fontId="90" fillId="0" borderId="0"/>
    <xf numFmtId="177" fontId="3" fillId="0" borderId="0"/>
    <xf numFmtId="177" fontId="3" fillId="0" borderId="0"/>
    <xf numFmtId="177" fontId="3" fillId="0" borderId="0"/>
    <xf numFmtId="177" fontId="3" fillId="0" borderId="0"/>
    <xf numFmtId="177" fontId="38" fillId="0" borderId="0"/>
    <xf numFmtId="177" fontId="33" fillId="0" borderId="0"/>
    <xf numFmtId="177" fontId="33" fillId="0" borderId="0"/>
    <xf numFmtId="177" fontId="33" fillId="0" borderId="0"/>
    <xf numFmtId="177" fontId="30"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8"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8"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 fillId="0" borderId="0"/>
    <xf numFmtId="177" fontId="3" fillId="0" borderId="0"/>
    <xf numFmtId="177" fontId="3"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38" fillId="0" borderId="0"/>
    <xf numFmtId="177" fontId="38"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 fillId="0" borderId="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17" fillId="3"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48" fillId="38" borderId="0" applyNumberFormat="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25"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53" fillId="0" borderId="0" applyNumberFormat="0" applyFill="0" applyBorder="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57" borderId="33"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57" borderId="33"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57" borderId="33"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38" fillId="8" borderId="21" applyNumberFormat="0" applyFont="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22" fillId="0" borderId="19"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59" fillId="0" borderId="31" applyNumberFormat="0" applyFill="0" applyAlignment="0" applyProtection="0"/>
    <xf numFmtId="177" fontId="31" fillId="0" borderId="0"/>
    <xf numFmtId="177" fontId="31" fillId="0" borderId="0"/>
    <xf numFmtId="177" fontId="31" fillId="0" borderId="0"/>
    <xf numFmtId="177" fontId="31" fillId="0" borderId="0"/>
    <xf numFmtId="177" fontId="31" fillId="0" borderId="0"/>
    <xf numFmtId="177" fontId="43" fillId="0" borderId="0"/>
    <xf numFmtId="177" fontId="43" fillId="0" borderId="0"/>
    <xf numFmtId="177" fontId="43" fillId="0" borderId="0"/>
    <xf numFmtId="177" fontId="43" fillId="0" borderId="0"/>
    <xf numFmtId="177" fontId="31" fillId="0" borderId="0"/>
    <xf numFmtId="177" fontId="31" fillId="0" borderId="0"/>
    <xf numFmtId="177" fontId="31" fillId="0" borderId="0"/>
    <xf numFmtId="177" fontId="43" fillId="0" borderId="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24"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78" fillId="0" borderId="0" applyNumberFormat="0" applyFill="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16" fillId="2"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54" fillId="39" borderId="0" applyNumberFormat="0" applyBorder="0" applyAlignment="0" applyProtection="0"/>
    <xf numFmtId="177" fontId="41" fillId="0" borderId="7" applyBorder="0">
      <alignment horizontal="center" vertical="center" wrapText="1"/>
    </xf>
    <xf numFmtId="43"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 fontId="69" fillId="62" borderId="0" applyNumberFormat="0" applyProtection="0">
      <alignment horizontal="left" vertical="center" indent="1"/>
    </xf>
    <xf numFmtId="4" fontId="69" fillId="59" borderId="0" applyNumberFormat="0" applyProtection="0">
      <alignment horizontal="left" vertical="center" indent="1"/>
    </xf>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78"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1" fillId="0" borderId="0" applyFont="0" applyFill="0" applyBorder="0" applyAlignment="0" applyProtection="0"/>
    <xf numFmtId="0" fontId="30" fillId="0" borderId="0"/>
    <xf numFmtId="0" fontId="30" fillId="0" borderId="0"/>
    <xf numFmtId="0" fontId="41" fillId="0" borderId="0"/>
    <xf numFmtId="0" fontId="41" fillId="0" borderId="0"/>
    <xf numFmtId="0" fontId="3" fillId="0" borderId="0"/>
    <xf numFmtId="0" fontId="41" fillId="0" borderId="0"/>
    <xf numFmtId="0" fontId="41" fillId="0" borderId="0"/>
    <xf numFmtId="0" fontId="30" fillId="0" borderId="0"/>
    <xf numFmtId="0" fontId="30" fillId="0" borderId="0"/>
    <xf numFmtId="0" fontId="41" fillId="0" borderId="0"/>
    <xf numFmtId="0" fontId="30" fillId="0" borderId="0"/>
    <xf numFmtId="0" fontId="30" fillId="0" borderId="0"/>
    <xf numFmtId="0" fontId="1" fillId="0" borderId="0"/>
    <xf numFmtId="0" fontId="1" fillId="0" borderId="0"/>
    <xf numFmtId="0" fontId="41" fillId="0" borderId="0"/>
    <xf numFmtId="0" fontId="30" fillId="0" borderId="0"/>
    <xf numFmtId="0" fontId="1" fillId="0" borderId="0"/>
    <xf numFmtId="0" fontId="2"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30" fillId="0" borderId="0"/>
    <xf numFmtId="0" fontId="4" fillId="0" borderId="0"/>
    <xf numFmtId="0" fontId="41" fillId="0" borderId="0"/>
    <xf numFmtId="0" fontId="41" fillId="0" borderId="0"/>
    <xf numFmtId="0" fontId="4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8" fillId="0" borderId="0" applyFont="0" applyFill="0" applyBorder="0" applyAlignment="0" applyProtection="0"/>
    <xf numFmtId="9" fontId="30" fillId="0" borderId="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0" fillId="0" borderId="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0" fillId="0" borderId="0" applyFill="0" applyBorder="0" applyAlignment="0" applyProtection="0"/>
    <xf numFmtId="9" fontId="30" fillId="0" borderId="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0" fontId="30" fillId="0" borderId="0"/>
    <xf numFmtId="41" fontId="38" fillId="0" borderId="0" applyFont="0" applyFill="0" applyBorder="0" applyAlignment="0" applyProtection="0"/>
    <xf numFmtId="41"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85"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1"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30" fillId="0" borderId="0" applyFill="0" applyBorder="0" applyAlignment="0" applyProtection="0"/>
    <xf numFmtId="166" fontId="30" fillId="0" borderId="0" applyFill="0" applyBorder="0" applyAlignment="0" applyProtection="0"/>
    <xf numFmtId="166" fontId="38" fillId="0" borderId="0" applyFont="0" applyFill="0" applyBorder="0" applyAlignment="0" applyProtection="0"/>
    <xf numFmtId="166"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0" fillId="0" borderId="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2" fillId="0" borderId="0"/>
    <xf numFmtId="185" fontId="97" fillId="74" borderId="0">
      <alignment vertical="top"/>
    </xf>
    <xf numFmtId="38" fontId="3" fillId="0" borderId="0">
      <alignment vertical="top"/>
    </xf>
    <xf numFmtId="177" fontId="30" fillId="58" borderId="32" applyNumberFormat="0" applyFont="0">
      <alignment shrinkToFit="1"/>
      <protection locked="0"/>
    </xf>
    <xf numFmtId="177" fontId="30" fillId="0" borderId="0"/>
    <xf numFmtId="177" fontId="30" fillId="0" borderId="0"/>
    <xf numFmtId="177" fontId="30" fillId="0" borderId="0"/>
    <xf numFmtId="177" fontId="30" fillId="0" borderId="0"/>
    <xf numFmtId="186" fontId="30" fillId="35" borderId="0" applyFont="0" applyBorder="0">
      <alignment horizontal="center" vertical="center" shrinkToFit="1"/>
    </xf>
    <xf numFmtId="165" fontId="98" fillId="0" borderId="0">
      <protection locked="0"/>
    </xf>
    <xf numFmtId="165" fontId="98" fillId="0" borderId="0">
      <protection locked="0"/>
    </xf>
    <xf numFmtId="165" fontId="98" fillId="0" borderId="0">
      <protection locked="0"/>
    </xf>
    <xf numFmtId="177" fontId="86" fillId="0" borderId="0">
      <protection locked="0"/>
    </xf>
    <xf numFmtId="177" fontId="86" fillId="0" borderId="0">
      <protection locked="0"/>
    </xf>
    <xf numFmtId="177" fontId="98" fillId="0" borderId="25">
      <protection locked="0"/>
    </xf>
    <xf numFmtId="177" fontId="3" fillId="37" borderId="0" applyNumberFormat="0" applyBorder="0" applyAlignment="0" applyProtection="0"/>
    <xf numFmtId="177" fontId="99" fillId="76" borderId="0" applyNumberFormat="0" applyBorder="0" applyAlignment="0" applyProtection="0"/>
    <xf numFmtId="177" fontId="3" fillId="37" borderId="0" applyNumberFormat="0" applyBorder="0" applyAlignment="0" applyProtection="0"/>
    <xf numFmtId="177" fontId="3" fillId="37" borderId="0" applyNumberFormat="0" applyBorder="0" applyAlignment="0" applyProtection="0"/>
    <xf numFmtId="177" fontId="3" fillId="37" borderId="0" applyNumberFormat="0" applyBorder="0" applyAlignment="0" applyProtection="0"/>
    <xf numFmtId="177" fontId="38" fillId="37" borderId="0" applyNumberFormat="0" applyBorder="0" applyAlignment="0" applyProtection="0"/>
    <xf numFmtId="177" fontId="3" fillId="38" borderId="0" applyNumberFormat="0" applyBorder="0" applyAlignment="0" applyProtection="0"/>
    <xf numFmtId="177" fontId="99" fillId="77" borderId="0" applyNumberFormat="0" applyBorder="0" applyAlignment="0" applyProtection="0"/>
    <xf numFmtId="177" fontId="3" fillId="38" borderId="0" applyNumberFormat="0" applyBorder="0" applyAlignment="0" applyProtection="0"/>
    <xf numFmtId="177" fontId="3" fillId="38" borderId="0" applyNumberFormat="0" applyBorder="0" applyAlignment="0" applyProtection="0"/>
    <xf numFmtId="177" fontId="3" fillId="38" borderId="0" applyNumberFormat="0" applyBorder="0" applyAlignment="0" applyProtection="0"/>
    <xf numFmtId="177" fontId="38" fillId="38" borderId="0" applyNumberFormat="0" applyBorder="0" applyAlignment="0" applyProtection="0"/>
    <xf numFmtId="177" fontId="3" fillId="39" borderId="0" applyNumberFormat="0" applyBorder="0" applyAlignment="0" applyProtection="0"/>
    <xf numFmtId="177" fontId="99" fillId="78" borderId="0" applyNumberFormat="0" applyBorder="0" applyAlignment="0" applyProtection="0"/>
    <xf numFmtId="177" fontId="3" fillId="39" borderId="0" applyNumberFormat="0" applyBorder="0" applyAlignment="0" applyProtection="0"/>
    <xf numFmtId="177" fontId="3" fillId="39" borderId="0" applyNumberFormat="0" applyBorder="0" applyAlignment="0" applyProtection="0"/>
    <xf numFmtId="177" fontId="3" fillId="39" borderId="0" applyNumberFormat="0" applyBorder="0" applyAlignment="0" applyProtection="0"/>
    <xf numFmtId="177" fontId="38" fillId="39" borderId="0" applyNumberFormat="0" applyBorder="0" applyAlignment="0" applyProtection="0"/>
    <xf numFmtId="177" fontId="3" fillId="40" borderId="0" applyNumberFormat="0" applyBorder="0" applyAlignment="0" applyProtection="0"/>
    <xf numFmtId="177" fontId="99" fillId="79" borderId="0" applyNumberFormat="0" applyBorder="0" applyAlignment="0" applyProtection="0"/>
    <xf numFmtId="177" fontId="3" fillId="40" borderId="0" applyNumberFormat="0" applyBorder="0" applyAlignment="0" applyProtection="0"/>
    <xf numFmtId="177" fontId="3" fillId="40" borderId="0" applyNumberFormat="0" applyBorder="0" applyAlignment="0" applyProtection="0"/>
    <xf numFmtId="177" fontId="3" fillId="40" borderId="0" applyNumberFormat="0" applyBorder="0" applyAlignment="0" applyProtection="0"/>
    <xf numFmtId="177" fontId="38" fillId="40" borderId="0" applyNumberFormat="0" applyBorder="0" applyAlignment="0" applyProtection="0"/>
    <xf numFmtId="177" fontId="3" fillId="41" borderId="0" applyNumberFormat="0" applyBorder="0" applyAlignment="0" applyProtection="0"/>
    <xf numFmtId="177" fontId="99" fillId="80" borderId="0" applyNumberFormat="0" applyBorder="0" applyAlignment="0" applyProtection="0"/>
    <xf numFmtId="177" fontId="3" fillId="41" borderId="0" applyNumberFormat="0" applyBorder="0" applyAlignment="0" applyProtection="0"/>
    <xf numFmtId="177" fontId="3" fillId="41" borderId="0" applyNumberFormat="0" applyBorder="0" applyAlignment="0" applyProtection="0"/>
    <xf numFmtId="177" fontId="3" fillId="41" borderId="0" applyNumberFormat="0" applyBorder="0" applyAlignment="0" applyProtection="0"/>
    <xf numFmtId="177" fontId="38" fillId="41" borderId="0" applyNumberFormat="0" applyBorder="0" applyAlignment="0" applyProtection="0"/>
    <xf numFmtId="177" fontId="3" fillId="42" borderId="0" applyNumberFormat="0" applyBorder="0" applyAlignment="0" applyProtection="0"/>
    <xf numFmtId="177" fontId="99" fillId="81" borderId="0" applyNumberFormat="0" applyBorder="0" applyAlignment="0" applyProtection="0"/>
    <xf numFmtId="177" fontId="3" fillId="42" borderId="0" applyNumberFormat="0" applyBorder="0" applyAlignment="0" applyProtection="0"/>
    <xf numFmtId="177" fontId="3" fillId="42" borderId="0" applyNumberFormat="0" applyBorder="0" applyAlignment="0" applyProtection="0"/>
    <xf numFmtId="177" fontId="3" fillId="42" borderId="0" applyNumberFormat="0" applyBorder="0" applyAlignment="0" applyProtection="0"/>
    <xf numFmtId="177" fontId="38" fillId="42" borderId="0" applyNumberFormat="0" applyBorder="0" applyAlignment="0" applyProtection="0"/>
    <xf numFmtId="177" fontId="3" fillId="43" borderId="0" applyNumberFormat="0" applyBorder="0" applyAlignment="0" applyProtection="0"/>
    <xf numFmtId="177" fontId="99" fillId="82" borderId="0" applyNumberFormat="0" applyBorder="0" applyAlignment="0" applyProtection="0"/>
    <xf numFmtId="177" fontId="3" fillId="43" borderId="0" applyNumberFormat="0" applyBorder="0" applyAlignment="0" applyProtection="0"/>
    <xf numFmtId="177" fontId="3" fillId="43" borderId="0" applyNumberFormat="0" applyBorder="0" applyAlignment="0" applyProtection="0"/>
    <xf numFmtId="177" fontId="3" fillId="43" borderId="0" applyNumberFormat="0" applyBorder="0" applyAlignment="0" applyProtection="0"/>
    <xf numFmtId="177" fontId="38" fillId="43" borderId="0" applyNumberFormat="0" applyBorder="0" applyAlignment="0" applyProtection="0"/>
    <xf numFmtId="177" fontId="3" fillId="44" borderId="0" applyNumberFormat="0" applyBorder="0" applyAlignment="0" applyProtection="0"/>
    <xf numFmtId="177" fontId="99" fillId="83" borderId="0" applyNumberFormat="0" applyBorder="0" applyAlignment="0" applyProtection="0"/>
    <xf numFmtId="177" fontId="3" fillId="44" borderId="0" applyNumberFormat="0" applyBorder="0" applyAlignment="0" applyProtection="0"/>
    <xf numFmtId="177" fontId="3" fillId="44" borderId="0" applyNumberFormat="0" applyBorder="0" applyAlignment="0" applyProtection="0"/>
    <xf numFmtId="177" fontId="3" fillId="44" borderId="0" applyNumberFormat="0" applyBorder="0" applyAlignment="0" applyProtection="0"/>
    <xf numFmtId="177" fontId="38" fillId="44" borderId="0" applyNumberFormat="0" applyBorder="0" applyAlignment="0" applyProtection="0"/>
    <xf numFmtId="177" fontId="3" fillId="45" borderId="0" applyNumberFormat="0" applyBorder="0" applyAlignment="0" applyProtection="0"/>
    <xf numFmtId="177" fontId="99" fillId="84" borderId="0" applyNumberFormat="0" applyBorder="0" applyAlignment="0" applyProtection="0"/>
    <xf numFmtId="177" fontId="3" fillId="45" borderId="0" applyNumberFormat="0" applyBorder="0" applyAlignment="0" applyProtection="0"/>
    <xf numFmtId="177" fontId="3" fillId="45" borderId="0" applyNumberFormat="0" applyBorder="0" applyAlignment="0" applyProtection="0"/>
    <xf numFmtId="177" fontId="3" fillId="45" borderId="0" applyNumberFormat="0" applyBorder="0" applyAlignment="0" applyProtection="0"/>
    <xf numFmtId="177" fontId="38" fillId="45" borderId="0" applyNumberFormat="0" applyBorder="0" applyAlignment="0" applyProtection="0"/>
    <xf numFmtId="177" fontId="3" fillId="40" borderId="0" applyNumberFormat="0" applyBorder="0" applyAlignment="0" applyProtection="0"/>
    <xf numFmtId="177" fontId="99" fillId="79" borderId="0" applyNumberFormat="0" applyBorder="0" applyAlignment="0" applyProtection="0"/>
    <xf numFmtId="177" fontId="3" fillId="40" borderId="0" applyNumberFormat="0" applyBorder="0" applyAlignment="0" applyProtection="0"/>
    <xf numFmtId="177" fontId="3" fillId="40" borderId="0" applyNumberFormat="0" applyBorder="0" applyAlignment="0" applyProtection="0"/>
    <xf numFmtId="177" fontId="3" fillId="40" borderId="0" applyNumberFormat="0" applyBorder="0" applyAlignment="0" applyProtection="0"/>
    <xf numFmtId="177" fontId="38" fillId="40" borderId="0" applyNumberFormat="0" applyBorder="0" applyAlignment="0" applyProtection="0"/>
    <xf numFmtId="177" fontId="3" fillId="43" borderId="0" applyNumberFormat="0" applyBorder="0" applyAlignment="0" applyProtection="0"/>
    <xf numFmtId="177" fontId="99" fillId="82" borderId="0" applyNumberFormat="0" applyBorder="0" applyAlignment="0" applyProtection="0"/>
    <xf numFmtId="177" fontId="3" fillId="43" borderId="0" applyNumberFormat="0" applyBorder="0" applyAlignment="0" applyProtection="0"/>
    <xf numFmtId="177" fontId="3" fillId="43" borderId="0" applyNumberFormat="0" applyBorder="0" applyAlignment="0" applyProtection="0"/>
    <xf numFmtId="177" fontId="3" fillId="43" borderId="0" applyNumberFormat="0" applyBorder="0" applyAlignment="0" applyProtection="0"/>
    <xf numFmtId="177" fontId="38" fillId="43" borderId="0" applyNumberFormat="0" applyBorder="0" applyAlignment="0" applyProtection="0"/>
    <xf numFmtId="177" fontId="3" fillId="46" borderId="0" applyNumberFormat="0" applyBorder="0" applyAlignment="0" applyProtection="0"/>
    <xf numFmtId="177" fontId="99" fillId="85" borderId="0" applyNumberFormat="0" applyBorder="0" applyAlignment="0" applyProtection="0"/>
    <xf numFmtId="177" fontId="3" fillId="46" borderId="0" applyNumberFormat="0" applyBorder="0" applyAlignment="0" applyProtection="0"/>
    <xf numFmtId="177" fontId="3" fillId="46" borderId="0" applyNumberFormat="0" applyBorder="0" applyAlignment="0" applyProtection="0"/>
    <xf numFmtId="177" fontId="3" fillId="46" borderId="0" applyNumberFormat="0" applyBorder="0" applyAlignment="0" applyProtection="0"/>
    <xf numFmtId="177" fontId="38" fillId="46" borderId="0" applyNumberFormat="0" applyBorder="0" applyAlignment="0" applyProtection="0"/>
    <xf numFmtId="177" fontId="3" fillId="47" borderId="0" applyNumberFormat="0" applyBorder="0" applyAlignment="0" applyProtection="0"/>
    <xf numFmtId="177" fontId="3" fillId="86" borderId="0" applyNumberFormat="0" applyBorder="0" applyAlignment="0" applyProtection="0"/>
    <xf numFmtId="177" fontId="3" fillId="47" borderId="0" applyNumberFormat="0" applyBorder="0" applyAlignment="0" applyProtection="0"/>
    <xf numFmtId="177" fontId="3" fillId="47" borderId="0" applyNumberFormat="0" applyBorder="0" applyAlignment="0" applyProtection="0"/>
    <xf numFmtId="177" fontId="3" fillId="47" borderId="0" applyNumberFormat="0" applyBorder="0" applyAlignment="0" applyProtection="0"/>
    <xf numFmtId="177" fontId="3" fillId="44" borderId="0" applyNumberFormat="0" applyBorder="0" applyAlignment="0" applyProtection="0"/>
    <xf numFmtId="177" fontId="3" fillId="83" borderId="0" applyNumberFormat="0" applyBorder="0" applyAlignment="0" applyProtection="0"/>
    <xf numFmtId="177" fontId="3" fillId="44" borderId="0" applyNumberFormat="0" applyBorder="0" applyAlignment="0" applyProtection="0"/>
    <xf numFmtId="177" fontId="3" fillId="44" borderId="0" applyNumberFormat="0" applyBorder="0" applyAlignment="0" applyProtection="0"/>
    <xf numFmtId="177" fontId="3" fillId="44" borderId="0" applyNumberFormat="0" applyBorder="0" applyAlignment="0" applyProtection="0"/>
    <xf numFmtId="177" fontId="3" fillId="45" borderId="0" applyNumberFormat="0" applyBorder="0" applyAlignment="0" applyProtection="0"/>
    <xf numFmtId="177" fontId="3" fillId="84" borderId="0" applyNumberFormat="0" applyBorder="0" applyAlignment="0" applyProtection="0"/>
    <xf numFmtId="177" fontId="3" fillId="45" borderId="0" applyNumberFormat="0" applyBorder="0" applyAlignment="0" applyProtection="0"/>
    <xf numFmtId="177" fontId="3" fillId="45" borderId="0" applyNumberFormat="0" applyBorder="0" applyAlignment="0" applyProtection="0"/>
    <xf numFmtId="177" fontId="3" fillId="45" borderId="0" applyNumberFormat="0" applyBorder="0" applyAlignment="0" applyProtection="0"/>
    <xf numFmtId="177" fontId="3" fillId="48" borderId="0" applyNumberFormat="0" applyBorder="0" applyAlignment="0" applyProtection="0"/>
    <xf numFmtId="177" fontId="3" fillId="87" borderId="0" applyNumberFormat="0" applyBorder="0" applyAlignment="0" applyProtection="0"/>
    <xf numFmtId="177" fontId="3" fillId="48" borderId="0" applyNumberFormat="0" applyBorder="0" applyAlignment="0" applyProtection="0"/>
    <xf numFmtId="177" fontId="3" fillId="48" borderId="0" applyNumberFormat="0" applyBorder="0" applyAlignment="0" applyProtection="0"/>
    <xf numFmtId="177" fontId="3" fillId="48" borderId="0" applyNumberFormat="0" applyBorder="0" applyAlignment="0" applyProtection="0"/>
    <xf numFmtId="177" fontId="3" fillId="34" borderId="0" applyNumberFormat="0" applyBorder="0" applyAlignment="0" applyProtection="0"/>
    <xf numFmtId="177" fontId="3" fillId="88" borderId="0" applyNumberFormat="0" applyBorder="0" applyAlignment="0" applyProtection="0"/>
    <xf numFmtId="177" fontId="3" fillId="34" borderId="0" applyNumberFormat="0" applyBorder="0" applyAlignment="0" applyProtection="0"/>
    <xf numFmtId="177" fontId="3" fillId="34" borderId="0" applyNumberFormat="0" applyBorder="0" applyAlignment="0" applyProtection="0"/>
    <xf numFmtId="177" fontId="3" fillId="34" borderId="0" applyNumberFormat="0" applyBorder="0" applyAlignment="0" applyProtection="0"/>
    <xf numFmtId="177" fontId="3" fillId="49" borderId="0" applyNumberFormat="0" applyBorder="0" applyAlignment="0" applyProtection="0"/>
    <xf numFmtId="177" fontId="3" fillId="89" borderId="0" applyNumberFormat="0" applyBorder="0" applyAlignment="0" applyProtection="0"/>
    <xf numFmtId="177" fontId="3" fillId="49" borderId="0" applyNumberFormat="0" applyBorder="0" applyAlignment="0" applyProtection="0"/>
    <xf numFmtId="177" fontId="3" fillId="49" borderId="0" applyNumberFormat="0" applyBorder="0" applyAlignment="0" applyProtection="0"/>
    <xf numFmtId="177" fontId="3" fillId="49" borderId="0" applyNumberFormat="0" applyBorder="0" applyAlignment="0" applyProtection="0"/>
    <xf numFmtId="0" fontId="100" fillId="90" borderId="0" applyNumberFormat="0" applyBorder="0" applyAlignment="0" applyProtection="0"/>
    <xf numFmtId="0" fontId="100" fillId="81" borderId="0" applyNumberFormat="0" applyBorder="0" applyAlignment="0" applyProtection="0"/>
    <xf numFmtId="0" fontId="101" fillId="91" borderId="0" applyNumberFormat="0" applyBorder="0" applyAlignment="0" applyProtection="0"/>
    <xf numFmtId="0" fontId="100" fillId="92" borderId="0" applyNumberFormat="0" applyBorder="0" applyAlignment="0" applyProtection="0"/>
    <xf numFmtId="0" fontId="100" fillId="93" borderId="0" applyNumberFormat="0" applyBorder="0" applyAlignment="0" applyProtection="0"/>
    <xf numFmtId="0" fontId="101" fillId="94" borderId="0" applyNumberFormat="0" applyBorder="0" applyAlignment="0" applyProtection="0"/>
    <xf numFmtId="0" fontId="100" fillId="95" borderId="0" applyNumberFormat="0" applyBorder="0" applyAlignment="0" applyProtection="0"/>
    <xf numFmtId="0" fontId="100" fillId="96" borderId="0" applyNumberFormat="0" applyBorder="0" applyAlignment="0" applyProtection="0"/>
    <xf numFmtId="0" fontId="101" fillId="97" borderId="0" applyNumberFormat="0" applyBorder="0" applyAlignment="0" applyProtection="0"/>
    <xf numFmtId="0" fontId="100" fillId="92" borderId="0" applyNumberFormat="0" applyBorder="0" applyAlignment="0" applyProtection="0"/>
    <xf numFmtId="0" fontId="100" fillId="98" borderId="0" applyNumberFormat="0" applyBorder="0" applyAlignment="0" applyProtection="0"/>
    <xf numFmtId="0" fontId="101" fillId="93" borderId="0" applyNumberFormat="0" applyBorder="0" applyAlignment="0" applyProtection="0"/>
    <xf numFmtId="0" fontId="100" fillId="99" borderId="0" applyNumberFormat="0" applyBorder="0" applyAlignment="0" applyProtection="0"/>
    <xf numFmtId="0" fontId="100" fillId="100" borderId="0" applyNumberFormat="0" applyBorder="0" applyAlignment="0" applyProtection="0"/>
    <xf numFmtId="0" fontId="101" fillId="91" borderId="0" applyNumberFormat="0" applyBorder="0" applyAlignment="0" applyProtection="0"/>
    <xf numFmtId="0" fontId="100" fillId="101" borderId="0" applyNumberFormat="0" applyBorder="0" applyAlignment="0" applyProtection="0"/>
    <xf numFmtId="0" fontId="100" fillId="102" borderId="0" applyNumberFormat="0" applyBorder="0" applyAlignment="0" applyProtection="0"/>
    <xf numFmtId="0" fontId="101" fillId="103" borderId="0" applyNumberFormat="0" applyBorder="0" applyAlignment="0" applyProtection="0"/>
    <xf numFmtId="187" fontId="102" fillId="104" borderId="0">
      <alignment horizontal="center" vertical="center"/>
    </xf>
    <xf numFmtId="188" fontId="93" fillId="0" borderId="43" applyFont="0" applyFill="0">
      <alignment horizontal="right" vertical="center"/>
      <protection locked="0"/>
    </xf>
    <xf numFmtId="188" fontId="93" fillId="0" borderId="0" applyFont="0" applyBorder="0" applyProtection="0">
      <alignment vertical="center"/>
    </xf>
    <xf numFmtId="187" fontId="30" fillId="0" borderId="0" applyNumberFormat="0" applyFont="0" applyAlignment="0">
      <alignment horizontal="center" vertical="center"/>
    </xf>
    <xf numFmtId="39" fontId="103" fillId="105" borderId="0" applyNumberFormat="0" applyBorder="0">
      <alignment vertical="center"/>
    </xf>
    <xf numFmtId="0" fontId="41" fillId="0" borderId="0">
      <alignment horizontal="left"/>
    </xf>
    <xf numFmtId="189" fontId="94" fillId="106" borderId="7">
      <alignment vertical="center"/>
    </xf>
    <xf numFmtId="189" fontId="94" fillId="66" borderId="7">
      <alignment vertical="center"/>
    </xf>
    <xf numFmtId="37" fontId="104" fillId="107" borderId="7">
      <alignment horizontal="center" vertical="center"/>
    </xf>
    <xf numFmtId="166" fontId="38" fillId="0" borderId="0" applyFont="0" applyFill="0" applyBorder="0" applyAlignment="0" applyProtection="0"/>
    <xf numFmtId="166" fontId="38" fillId="0" borderId="0" applyFont="0" applyFill="0" applyBorder="0" applyAlignment="0" applyProtection="0"/>
    <xf numFmtId="166" fontId="3" fillId="0" borderId="0" applyFont="0" applyFill="0" applyBorder="0" applyAlignment="0" applyProtection="0"/>
    <xf numFmtId="14" fontId="69" fillId="0" borderId="0" applyFont="0" applyBorder="0">
      <alignment vertical="top"/>
    </xf>
    <xf numFmtId="14" fontId="34" fillId="0" borderId="0">
      <alignment vertical="top"/>
    </xf>
    <xf numFmtId="41" fontId="30" fillId="0" borderId="0" applyFont="0" applyFill="0" applyBorder="0" applyAlignment="0" applyProtection="0"/>
    <xf numFmtId="43" fontId="30" fillId="0" borderId="0" applyFont="0" applyFill="0" applyBorder="0" applyAlignment="0" applyProtection="0"/>
    <xf numFmtId="38" fontId="3" fillId="0" borderId="0">
      <alignment vertical="top"/>
    </xf>
    <xf numFmtId="0" fontId="105" fillId="108" borderId="0" applyNumberFormat="0" applyBorder="0" applyAlignment="0" applyProtection="0"/>
    <xf numFmtId="0" fontId="105" fillId="109" borderId="0" applyNumberFormat="0" applyBorder="0" applyAlignment="0" applyProtection="0"/>
    <xf numFmtId="0" fontId="105" fillId="110" borderId="0" applyNumberFormat="0" applyBorder="0" applyAlignment="0" applyProtection="0"/>
    <xf numFmtId="177" fontId="85" fillId="0" borderId="0" applyFont="0" applyFill="0" applyBorder="0" applyAlignment="0" applyProtection="0"/>
    <xf numFmtId="0" fontId="30" fillId="0" borderId="0" applyNumberFormat="0" applyFont="0">
      <alignment wrapText="1"/>
    </xf>
    <xf numFmtId="164" fontId="41" fillId="71" borderId="7" applyBorder="0">
      <alignment horizontal="center" vertical="center"/>
    </xf>
    <xf numFmtId="177" fontId="3" fillId="0" borderId="0">
      <alignment vertical="top"/>
    </xf>
    <xf numFmtId="38" fontId="3" fillId="0" borderId="0">
      <alignment vertical="top"/>
    </xf>
    <xf numFmtId="0" fontId="103" fillId="111" borderId="7">
      <alignment horizontal="center" vertical="center" wrapText="1"/>
      <protection locked="0"/>
    </xf>
    <xf numFmtId="164" fontId="41" fillId="112" borderId="7">
      <alignment horizontal="center" vertical="center"/>
      <protection locked="0"/>
    </xf>
    <xf numFmtId="189" fontId="30" fillId="113" borderId="7">
      <alignment vertical="center"/>
    </xf>
    <xf numFmtId="187" fontId="106" fillId="114" borderId="44" applyBorder="0" applyAlignment="0">
      <alignment horizontal="left" indent="1"/>
    </xf>
    <xf numFmtId="0" fontId="107" fillId="105" borderId="7" applyFont="0" applyBorder="0" applyAlignment="0">
      <alignment horizontal="center" vertical="center"/>
    </xf>
    <xf numFmtId="177" fontId="108" fillId="0" borderId="0"/>
    <xf numFmtId="177" fontId="108" fillId="0" borderId="0"/>
    <xf numFmtId="177" fontId="1" fillId="0" borderId="0"/>
    <xf numFmtId="177" fontId="1" fillId="0" borderId="0"/>
    <xf numFmtId="177" fontId="38" fillId="0" borderId="0"/>
    <xf numFmtId="177" fontId="38" fillId="0" borderId="0"/>
    <xf numFmtId="177" fontId="30" fillId="0" borderId="0"/>
    <xf numFmtId="177" fontId="30" fillId="0" borderId="0"/>
    <xf numFmtId="177" fontId="109" fillId="0" borderId="0"/>
    <xf numFmtId="177" fontId="3" fillId="0" borderId="0"/>
    <xf numFmtId="177" fontId="2" fillId="0" borderId="0"/>
    <xf numFmtId="177" fontId="110" fillId="0" borderId="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0" fontId="111" fillId="105" borderId="0">
      <alignment vertical="center"/>
    </xf>
    <xf numFmtId="9" fontId="6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89" fontId="95" fillId="113" borderId="7">
      <alignment horizontal="center" vertical="center" wrapText="1"/>
      <protection locked="0"/>
    </xf>
    <xf numFmtId="0" fontId="30" fillId="0" borderId="0">
      <alignment vertical="center"/>
    </xf>
    <xf numFmtId="0" fontId="69" fillId="115" borderId="0">
      <alignment horizontal="left" vertical="top"/>
    </xf>
    <xf numFmtId="0" fontId="112" fillId="116" borderId="0">
      <alignment horizontal="center" vertical="center"/>
    </xf>
    <xf numFmtId="4" fontId="39" fillId="56" borderId="23" applyNumberFormat="0" applyProtection="0">
      <alignment vertical="center"/>
    </xf>
    <xf numFmtId="4" fontId="3" fillId="58" borderId="34" applyNumberFormat="0" applyProtection="0">
      <alignment vertical="center"/>
    </xf>
    <xf numFmtId="4" fontId="3" fillId="58" borderId="34" applyNumberFormat="0" applyProtection="0">
      <alignment vertical="center"/>
    </xf>
    <xf numFmtId="4" fontId="3" fillId="58" borderId="34" applyNumberFormat="0" applyProtection="0">
      <alignment vertical="center"/>
    </xf>
    <xf numFmtId="4" fontId="3" fillId="58" borderId="34" applyNumberFormat="0" applyProtection="0">
      <alignment vertical="center"/>
    </xf>
    <xf numFmtId="4" fontId="113" fillId="58" borderId="23" applyNumberFormat="0" applyProtection="0">
      <alignment vertical="center"/>
    </xf>
    <xf numFmtId="4" fontId="3" fillId="58" borderId="34" applyNumberFormat="0" applyProtection="0">
      <alignment vertical="center"/>
    </xf>
    <xf numFmtId="4" fontId="3" fillId="58" borderId="34" applyNumberFormat="0" applyProtection="0">
      <alignment vertical="center"/>
    </xf>
    <xf numFmtId="4" fontId="3" fillId="58" borderId="34" applyNumberFormat="0" applyProtection="0">
      <alignment vertical="center"/>
    </xf>
    <xf numFmtId="4" fontId="3" fillId="58" borderId="34" applyNumberFormat="0" applyProtection="0">
      <alignment vertical="center"/>
    </xf>
    <xf numFmtId="4" fontId="39" fillId="58" borderId="23" applyNumberFormat="0" applyProtection="0">
      <alignment horizontal="left" vertical="center" indent="1"/>
    </xf>
    <xf numFmtId="4" fontId="3" fillId="58" borderId="34" applyNumberFormat="0" applyProtection="0">
      <alignment horizontal="left" vertical="center" indent="1"/>
    </xf>
    <xf numFmtId="4" fontId="3" fillId="58" borderId="34" applyNumberFormat="0" applyProtection="0">
      <alignment horizontal="left" vertical="center" indent="1"/>
    </xf>
    <xf numFmtId="4" fontId="3" fillId="58" borderId="34" applyNumberFormat="0" applyProtection="0">
      <alignment horizontal="left" vertical="center" indent="1"/>
    </xf>
    <xf numFmtId="4" fontId="3" fillId="58" borderId="34" applyNumberFormat="0" applyProtection="0">
      <alignment horizontal="left" vertical="center" indent="1"/>
    </xf>
    <xf numFmtId="4" fontId="3" fillId="58" borderId="34" applyNumberFormat="0" applyProtection="0">
      <alignment horizontal="left" vertical="center" indent="1"/>
    </xf>
    <xf numFmtId="0" fontId="114" fillId="56" borderId="35" applyNumberFormat="0" applyProtection="0">
      <alignment horizontal="left" vertical="top" indent="1"/>
    </xf>
    <xf numFmtId="4" fontId="3" fillId="58" borderId="34" applyNumberFormat="0" applyProtection="0">
      <alignment horizontal="left" vertical="center" indent="1"/>
    </xf>
    <xf numFmtId="4" fontId="3" fillId="58" borderId="34" applyNumberFormat="0" applyProtection="0">
      <alignment horizontal="left" vertical="center" indent="1"/>
    </xf>
    <xf numFmtId="4" fontId="3" fillId="58" borderId="34" applyNumberFormat="0" applyProtection="0">
      <alignment horizontal="left" vertical="center" indent="1"/>
    </xf>
    <xf numFmtId="4" fontId="39" fillId="34" borderId="23"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4" fontId="39" fillId="38" borderId="23" applyNumberFormat="0" applyProtection="0">
      <alignment horizontal="right" vertical="center"/>
    </xf>
    <xf numFmtId="4" fontId="3" fillId="118" borderId="34" applyNumberFormat="0" applyProtection="0">
      <alignment horizontal="right" vertical="center"/>
    </xf>
    <xf numFmtId="4" fontId="3" fillId="118" borderId="34" applyNumberFormat="0" applyProtection="0">
      <alignment horizontal="right" vertical="center"/>
    </xf>
    <xf numFmtId="4" fontId="3" fillId="118" borderId="34" applyNumberFormat="0" applyProtection="0">
      <alignment horizontal="right" vertical="center"/>
    </xf>
    <xf numFmtId="4" fontId="3" fillId="118" borderId="34" applyNumberFormat="0" applyProtection="0">
      <alignment horizontal="right" vertical="center"/>
    </xf>
    <xf numFmtId="4" fontId="39" fillId="119" borderId="23" applyNumberFormat="0" applyProtection="0">
      <alignment horizontal="right" vertical="center"/>
    </xf>
    <xf numFmtId="4" fontId="3" fillId="120" borderId="34" applyNumberFormat="0" applyProtection="0">
      <alignment horizontal="right" vertical="center"/>
    </xf>
    <xf numFmtId="4" fontId="3" fillId="120" borderId="34" applyNumberFormat="0" applyProtection="0">
      <alignment horizontal="right" vertical="center"/>
    </xf>
    <xf numFmtId="4" fontId="3" fillId="120" borderId="34" applyNumberFormat="0" applyProtection="0">
      <alignment horizontal="right" vertical="center"/>
    </xf>
    <xf numFmtId="4" fontId="3" fillId="120" borderId="34" applyNumberFormat="0" applyProtection="0">
      <alignment horizontal="right" vertical="center"/>
    </xf>
    <xf numFmtId="4" fontId="39" fillId="51" borderId="45" applyNumberFormat="0" applyProtection="0">
      <alignment horizontal="right" vertical="center"/>
    </xf>
    <xf numFmtId="4" fontId="3" fillId="107" borderId="34" applyNumberFormat="0" applyProtection="0">
      <alignment horizontal="right" vertical="center"/>
    </xf>
    <xf numFmtId="4" fontId="3" fillId="107" borderId="34" applyNumberFormat="0" applyProtection="0">
      <alignment horizontal="right" vertical="center"/>
    </xf>
    <xf numFmtId="4" fontId="3" fillId="107" borderId="34" applyNumberFormat="0" applyProtection="0">
      <alignment horizontal="right" vertical="center"/>
    </xf>
    <xf numFmtId="4" fontId="3" fillId="107" borderId="34" applyNumberFormat="0" applyProtection="0">
      <alignment horizontal="right" vertical="center"/>
    </xf>
    <xf numFmtId="4" fontId="39" fillId="46" borderId="23" applyNumberFormat="0" applyProtection="0">
      <alignment horizontal="right" vertical="center"/>
    </xf>
    <xf numFmtId="4" fontId="3" fillId="72" borderId="34" applyNumberFormat="0" applyProtection="0">
      <alignment horizontal="right" vertical="center"/>
    </xf>
    <xf numFmtId="4" fontId="3" fillId="72" borderId="34" applyNumberFormat="0" applyProtection="0">
      <alignment horizontal="right" vertical="center"/>
    </xf>
    <xf numFmtId="4" fontId="3" fillId="72" borderId="34" applyNumberFormat="0" applyProtection="0">
      <alignment horizontal="right" vertical="center"/>
    </xf>
    <xf numFmtId="4" fontId="3" fillId="72" borderId="34" applyNumberFormat="0" applyProtection="0">
      <alignment horizontal="right" vertical="center"/>
    </xf>
    <xf numFmtId="4" fontId="39" fillId="49" borderId="23" applyNumberFormat="0" applyProtection="0">
      <alignment horizontal="right" vertical="center"/>
    </xf>
    <xf numFmtId="4" fontId="3" fillId="121" borderId="34" applyNumberFormat="0" applyProtection="0">
      <alignment horizontal="right" vertical="center"/>
    </xf>
    <xf numFmtId="4" fontId="3" fillId="121" borderId="34" applyNumberFormat="0" applyProtection="0">
      <alignment horizontal="right" vertical="center"/>
    </xf>
    <xf numFmtId="4" fontId="3" fillId="121" borderId="34" applyNumberFormat="0" applyProtection="0">
      <alignment horizontal="right" vertical="center"/>
    </xf>
    <xf numFmtId="4" fontId="3" fillId="121" borderId="34" applyNumberFormat="0" applyProtection="0">
      <alignment horizontal="right" vertical="center"/>
    </xf>
    <xf numFmtId="4" fontId="39" fillId="53" borderId="23" applyNumberFormat="0" applyProtection="0">
      <alignment horizontal="right" vertical="center"/>
    </xf>
    <xf numFmtId="4" fontId="3" fillId="122" borderId="34" applyNumberFormat="0" applyProtection="0">
      <alignment horizontal="right" vertical="center"/>
    </xf>
    <xf numFmtId="4" fontId="3" fillId="122" borderId="34" applyNumberFormat="0" applyProtection="0">
      <alignment horizontal="right" vertical="center"/>
    </xf>
    <xf numFmtId="4" fontId="3" fillId="122" borderId="34" applyNumberFormat="0" applyProtection="0">
      <alignment horizontal="right" vertical="center"/>
    </xf>
    <xf numFmtId="4" fontId="3" fillId="122" borderId="34" applyNumberFormat="0" applyProtection="0">
      <alignment horizontal="right" vertical="center"/>
    </xf>
    <xf numFmtId="4" fontId="39" fillId="52" borderId="23" applyNumberFormat="0" applyProtection="0">
      <alignment horizontal="right" vertical="center"/>
    </xf>
    <xf numFmtId="4" fontId="3" fillId="123" borderId="34" applyNumberFormat="0" applyProtection="0">
      <alignment horizontal="right" vertical="center"/>
    </xf>
    <xf numFmtId="4" fontId="3" fillId="123" borderId="34" applyNumberFormat="0" applyProtection="0">
      <alignment horizontal="right" vertical="center"/>
    </xf>
    <xf numFmtId="4" fontId="3" fillId="123" borderId="34" applyNumberFormat="0" applyProtection="0">
      <alignment horizontal="right" vertical="center"/>
    </xf>
    <xf numFmtId="4" fontId="3" fillId="123" borderId="34" applyNumberFormat="0" applyProtection="0">
      <alignment horizontal="right" vertical="center"/>
    </xf>
    <xf numFmtId="4" fontId="39" fillId="60" borderId="23" applyNumberFormat="0" applyProtection="0">
      <alignment horizontal="right" vertical="center"/>
    </xf>
    <xf numFmtId="4" fontId="3" fillId="124" borderId="34" applyNumberFormat="0" applyProtection="0">
      <alignment horizontal="right" vertical="center"/>
    </xf>
    <xf numFmtId="4" fontId="3" fillId="124" borderId="34" applyNumberFormat="0" applyProtection="0">
      <alignment horizontal="right" vertical="center"/>
    </xf>
    <xf numFmtId="4" fontId="3" fillId="124" borderId="34" applyNumberFormat="0" applyProtection="0">
      <alignment horizontal="right" vertical="center"/>
    </xf>
    <xf numFmtId="4" fontId="3" fillId="124" borderId="34" applyNumberFormat="0" applyProtection="0">
      <alignment horizontal="right" vertical="center"/>
    </xf>
    <xf numFmtId="4" fontId="39" fillId="45" borderId="23" applyNumberFormat="0" applyProtection="0">
      <alignment horizontal="right" vertical="center"/>
    </xf>
    <xf numFmtId="4" fontId="3" fillId="71" borderId="34" applyNumberFormat="0" applyProtection="0">
      <alignment horizontal="right" vertical="center"/>
    </xf>
    <xf numFmtId="4" fontId="3" fillId="71" borderId="34" applyNumberFormat="0" applyProtection="0">
      <alignment horizontal="right" vertical="center"/>
    </xf>
    <xf numFmtId="4" fontId="3" fillId="71" borderId="34" applyNumberFormat="0" applyProtection="0">
      <alignment horizontal="right" vertical="center"/>
    </xf>
    <xf numFmtId="4" fontId="3" fillId="71" borderId="34" applyNumberFormat="0" applyProtection="0">
      <alignment horizontal="right" vertical="center"/>
    </xf>
    <xf numFmtId="4" fontId="39" fillId="61" borderId="45" applyNumberFormat="0" applyProtection="0">
      <alignment horizontal="left" vertical="center" indent="1"/>
    </xf>
    <xf numFmtId="4" fontId="3" fillId="125" borderId="34" applyNumberFormat="0" applyProtection="0">
      <alignment horizontal="left" vertical="center" indent="1"/>
    </xf>
    <xf numFmtId="4" fontId="3" fillId="125" borderId="34" applyNumberFormat="0" applyProtection="0">
      <alignment horizontal="left" vertical="center" indent="1"/>
    </xf>
    <xf numFmtId="4" fontId="3" fillId="125" borderId="34" applyNumberFormat="0" applyProtection="0">
      <alignment horizontal="left" vertical="center" indent="1"/>
    </xf>
    <xf numFmtId="4" fontId="3" fillId="125" borderId="34" applyNumberFormat="0" applyProtection="0">
      <alignment horizontal="left" vertical="center" indent="1"/>
    </xf>
    <xf numFmtId="4" fontId="116" fillId="126" borderId="45" applyNumberFormat="0" applyProtection="0">
      <alignment horizontal="left" vertical="center" indent="1"/>
    </xf>
    <xf numFmtId="4" fontId="3" fillId="127" borderId="46" applyNumberFormat="0" applyProtection="0">
      <alignment horizontal="left" vertical="center" indent="1"/>
    </xf>
    <xf numFmtId="4" fontId="3" fillId="127" borderId="46" applyNumberFormat="0" applyProtection="0">
      <alignment horizontal="left" vertical="center" indent="1"/>
    </xf>
    <xf numFmtId="4" fontId="3" fillId="127" borderId="46" applyNumberFormat="0" applyProtection="0">
      <alignment horizontal="left" vertical="center" indent="1"/>
    </xf>
    <xf numFmtId="4" fontId="3" fillId="127" borderId="46" applyNumberFormat="0" applyProtection="0">
      <alignment horizontal="left" vertical="center" indent="1"/>
    </xf>
    <xf numFmtId="4" fontId="116" fillId="126" borderId="45" applyNumberFormat="0" applyProtection="0">
      <alignment horizontal="left" vertical="center" indent="1"/>
    </xf>
    <xf numFmtId="4" fontId="3" fillId="63" borderId="0" applyNumberFormat="0" applyProtection="0">
      <alignment horizontal="left" vertical="center" indent="1"/>
    </xf>
    <xf numFmtId="4" fontId="39" fillId="64" borderId="23" applyNumberFormat="0" applyProtection="0">
      <alignment horizontal="right" vertical="center"/>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4" fontId="3" fillId="127" borderId="34" applyNumberFormat="0" applyProtection="0">
      <alignment horizontal="left" vertical="center" indent="1"/>
    </xf>
    <xf numFmtId="4" fontId="39" fillId="62" borderId="45" applyNumberFormat="0" applyProtection="0">
      <alignment horizontal="left" vertical="center" indent="1"/>
    </xf>
    <xf numFmtId="4" fontId="3" fillId="127" borderId="34" applyNumberFormat="0" applyProtection="0">
      <alignment horizontal="left" vertical="center" indent="1"/>
    </xf>
    <xf numFmtId="4" fontId="3" fillId="127" borderId="34" applyNumberFormat="0" applyProtection="0">
      <alignment horizontal="left" vertical="center" indent="1"/>
    </xf>
    <xf numFmtId="4" fontId="3" fillId="127" borderId="34" applyNumberFormat="0" applyProtection="0">
      <alignment horizontal="left" vertical="center" indent="1"/>
    </xf>
    <xf numFmtId="4" fontId="3" fillId="114" borderId="34" applyNumberFormat="0" applyProtection="0">
      <alignment horizontal="left" vertical="center" indent="1"/>
    </xf>
    <xf numFmtId="4" fontId="39" fillId="64" borderId="45" applyNumberFormat="0" applyProtection="0">
      <alignment horizontal="left" vertical="center" indent="1"/>
    </xf>
    <xf numFmtId="4" fontId="3" fillId="114" borderId="34" applyNumberFormat="0" applyProtection="0">
      <alignment horizontal="left" vertical="center" indent="1"/>
    </xf>
    <xf numFmtId="4" fontId="3" fillId="114" borderId="34" applyNumberFormat="0" applyProtection="0">
      <alignment horizontal="left" vertical="center" indent="1"/>
    </xf>
    <xf numFmtId="4" fontId="3" fillId="114" borderId="34" applyNumberFormat="0" applyProtection="0">
      <alignment horizontal="left" vertical="center" indent="1"/>
    </xf>
    <xf numFmtId="177" fontId="115" fillId="114" borderId="34" applyNumberFormat="0" applyProtection="0">
      <alignment horizontal="left" vertical="center" indent="1"/>
    </xf>
    <xf numFmtId="0" fontId="39" fillId="54" borderId="23" applyNumberFormat="0" applyProtection="0">
      <alignment horizontal="left" vertical="center" indent="1"/>
    </xf>
    <xf numFmtId="177" fontId="115" fillId="114" borderId="34" applyNumberFormat="0" applyProtection="0">
      <alignment horizontal="left" vertical="center" indent="1"/>
    </xf>
    <xf numFmtId="177" fontId="115" fillId="114" borderId="34" applyNumberFormat="0" applyProtection="0">
      <alignment horizontal="left" vertical="center" indent="1"/>
    </xf>
    <xf numFmtId="177" fontId="115" fillId="114" borderId="34" applyNumberFormat="0" applyProtection="0">
      <alignment horizontal="left" vertical="center" indent="1"/>
    </xf>
    <xf numFmtId="177" fontId="115" fillId="114" borderId="34" applyNumberFormat="0" applyProtection="0">
      <alignment horizontal="left" vertical="center" indent="1"/>
    </xf>
    <xf numFmtId="0" fontId="92" fillId="126" borderId="35" applyNumberFormat="0" applyProtection="0">
      <alignment horizontal="left" vertical="top" indent="1"/>
    </xf>
    <xf numFmtId="177" fontId="115" fillId="114" borderId="34" applyNumberFormat="0" applyProtection="0">
      <alignment horizontal="left" vertical="center" indent="1"/>
    </xf>
    <xf numFmtId="177" fontId="115" fillId="114" borderId="34" applyNumberFormat="0" applyProtection="0">
      <alignment horizontal="left" vertical="center" indent="1"/>
    </xf>
    <xf numFmtId="177" fontId="115" fillId="114" borderId="34" applyNumberFormat="0" applyProtection="0">
      <alignment horizontal="left" vertical="center" indent="1"/>
    </xf>
    <xf numFmtId="177" fontId="115" fillId="128" borderId="34" applyNumberFormat="0" applyProtection="0">
      <alignment horizontal="left" vertical="center" indent="1"/>
    </xf>
    <xf numFmtId="0" fontId="39" fillId="129" borderId="23" applyNumberFormat="0" applyProtection="0">
      <alignment horizontal="left" vertical="center" indent="1"/>
    </xf>
    <xf numFmtId="177" fontId="115" fillId="128" borderId="34" applyNumberFormat="0" applyProtection="0">
      <alignment horizontal="left" vertical="center" indent="1"/>
    </xf>
    <xf numFmtId="177" fontId="115" fillId="128" borderId="34" applyNumberFormat="0" applyProtection="0">
      <alignment horizontal="left" vertical="center" indent="1"/>
    </xf>
    <xf numFmtId="177" fontId="115" fillId="128" borderId="34" applyNumberFormat="0" applyProtection="0">
      <alignment horizontal="left" vertical="center" indent="1"/>
    </xf>
    <xf numFmtId="177" fontId="115" fillId="128" borderId="34" applyNumberFormat="0" applyProtection="0">
      <alignment horizontal="left" vertical="center" indent="1"/>
    </xf>
    <xf numFmtId="0" fontId="92" fillId="64" borderId="35" applyNumberFormat="0" applyProtection="0">
      <alignment horizontal="left" vertical="top" indent="1"/>
    </xf>
    <xf numFmtId="177" fontId="115" fillId="128" borderId="34" applyNumberFormat="0" applyProtection="0">
      <alignment horizontal="left" vertical="center" indent="1"/>
    </xf>
    <xf numFmtId="177" fontId="115" fillId="128" borderId="34" applyNumberFormat="0" applyProtection="0">
      <alignment horizontal="left" vertical="center" indent="1"/>
    </xf>
    <xf numFmtId="177" fontId="115" fillId="128" borderId="34" applyNumberFormat="0" applyProtection="0">
      <alignment horizontal="left" vertical="center" indent="1"/>
    </xf>
    <xf numFmtId="177" fontId="115" fillId="105" borderId="34" applyNumberFormat="0" applyProtection="0">
      <alignment horizontal="left" vertical="center" indent="1"/>
    </xf>
    <xf numFmtId="0" fontId="39" fillId="43" borderId="23" applyNumberFormat="0" applyProtection="0">
      <alignment horizontal="left" vertical="center" indent="1"/>
    </xf>
    <xf numFmtId="177" fontId="115" fillId="105" borderId="34" applyNumberFormat="0" applyProtection="0">
      <alignment horizontal="left" vertical="center" indent="1"/>
    </xf>
    <xf numFmtId="177" fontId="115" fillId="105" borderId="34" applyNumberFormat="0" applyProtection="0">
      <alignment horizontal="left" vertical="center" indent="1"/>
    </xf>
    <xf numFmtId="177" fontId="115" fillId="105" borderId="34" applyNumberFormat="0" applyProtection="0">
      <alignment horizontal="left" vertical="center" indent="1"/>
    </xf>
    <xf numFmtId="177" fontId="115" fillId="105" borderId="34" applyNumberFormat="0" applyProtection="0">
      <alignment horizontal="left" vertical="center" indent="1"/>
    </xf>
    <xf numFmtId="0" fontId="92" fillId="43" borderId="35" applyNumberFormat="0" applyProtection="0">
      <alignment horizontal="left" vertical="top" indent="1"/>
    </xf>
    <xf numFmtId="177" fontId="115" fillId="105" borderId="34" applyNumberFormat="0" applyProtection="0">
      <alignment horizontal="left" vertical="center" indent="1"/>
    </xf>
    <xf numFmtId="177" fontId="115" fillId="105" borderId="34" applyNumberFormat="0" applyProtection="0">
      <alignment horizontal="left" vertical="center" indent="1"/>
    </xf>
    <xf numFmtId="177" fontId="115" fillId="105" borderId="34" applyNumberFormat="0" applyProtection="0">
      <alignment horizontal="left" vertical="center" indent="1"/>
    </xf>
    <xf numFmtId="177" fontId="115" fillId="117" borderId="34" applyNumberFormat="0" applyProtection="0">
      <alignment horizontal="left" vertical="center" indent="1"/>
    </xf>
    <xf numFmtId="0" fontId="39" fillId="62" borderId="23"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0" fontId="92" fillId="62" borderId="35" applyNumberFormat="0" applyProtection="0">
      <alignment horizontal="left" vertical="top"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0" fontId="92" fillId="130" borderId="47" applyNumberFormat="0">
      <protection locked="0"/>
    </xf>
    <xf numFmtId="0" fontId="117" fillId="126" borderId="48" applyBorder="0"/>
    <xf numFmtId="4" fontId="118" fillId="57" borderId="35" applyNumberFormat="0" applyProtection="0">
      <alignment vertical="center"/>
    </xf>
    <xf numFmtId="4" fontId="3" fillId="67" borderId="34" applyNumberFormat="0" applyProtection="0">
      <alignment vertical="center"/>
    </xf>
    <xf numFmtId="4" fontId="3" fillId="67" borderId="34" applyNumberFormat="0" applyProtection="0">
      <alignment vertical="center"/>
    </xf>
    <xf numFmtId="4" fontId="3" fillId="67" borderId="34" applyNumberFormat="0" applyProtection="0">
      <alignment vertical="center"/>
    </xf>
    <xf numFmtId="4" fontId="3" fillId="67" borderId="34" applyNumberFormat="0" applyProtection="0">
      <alignment vertical="center"/>
    </xf>
    <xf numFmtId="4" fontId="113" fillId="67" borderId="7" applyNumberFormat="0" applyProtection="0">
      <alignment vertical="center"/>
    </xf>
    <xf numFmtId="4" fontId="3" fillId="67" borderId="34" applyNumberFormat="0" applyProtection="0">
      <alignment vertical="center"/>
    </xf>
    <xf numFmtId="4" fontId="3" fillId="67" borderId="34" applyNumberFormat="0" applyProtection="0">
      <alignment vertical="center"/>
    </xf>
    <xf numFmtId="4" fontId="3" fillId="67" borderId="34" applyNumberFormat="0" applyProtection="0">
      <alignment vertical="center"/>
    </xf>
    <xf numFmtId="4" fontId="3" fillId="67" borderId="34" applyNumberFormat="0" applyProtection="0">
      <alignment vertical="center"/>
    </xf>
    <xf numFmtId="4" fontId="118" fillId="54" borderId="35" applyNumberFormat="0" applyProtection="0">
      <alignment horizontal="left" vertical="center" indent="1"/>
    </xf>
    <xf numFmtId="4" fontId="3" fillId="67" borderId="34" applyNumberFormat="0" applyProtection="0">
      <alignment horizontal="left" vertical="center" indent="1"/>
    </xf>
    <xf numFmtId="4" fontId="3" fillId="67" borderId="34" applyNumberFormat="0" applyProtection="0">
      <alignment horizontal="left" vertical="center" indent="1"/>
    </xf>
    <xf numFmtId="4" fontId="3" fillId="67" borderId="34" applyNumberFormat="0" applyProtection="0">
      <alignment horizontal="left" vertical="center" indent="1"/>
    </xf>
    <xf numFmtId="4" fontId="3" fillId="67" borderId="34" applyNumberFormat="0" applyProtection="0">
      <alignment horizontal="left" vertical="center" indent="1"/>
    </xf>
    <xf numFmtId="4" fontId="3" fillId="67" borderId="34" applyNumberFormat="0" applyProtection="0">
      <alignment horizontal="left" vertical="center" indent="1"/>
    </xf>
    <xf numFmtId="0" fontId="118" fillId="57" borderId="35" applyNumberFormat="0" applyProtection="0">
      <alignment horizontal="left" vertical="top" indent="1"/>
    </xf>
    <xf numFmtId="4" fontId="3" fillId="67" borderId="34" applyNumberFormat="0" applyProtection="0">
      <alignment horizontal="left" vertical="center" indent="1"/>
    </xf>
    <xf numFmtId="4" fontId="3" fillId="67" borderId="34" applyNumberFormat="0" applyProtection="0">
      <alignment horizontal="left" vertical="center" indent="1"/>
    </xf>
    <xf numFmtId="4" fontId="3" fillId="67" borderId="34" applyNumberFormat="0" applyProtection="0">
      <alignment horizontal="left" vertical="center" indent="1"/>
    </xf>
    <xf numFmtId="4" fontId="39" fillId="0" borderId="23"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113" fillId="35" borderId="23"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39" fillId="34" borderId="23"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0" fontId="118" fillId="64" borderId="35" applyNumberFormat="0" applyProtection="0">
      <alignment horizontal="left" vertical="top"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177" fontId="115" fillId="117" borderId="34" applyNumberFormat="0" applyProtection="0">
      <alignment horizontal="left" vertical="center" indent="1"/>
    </xf>
    <xf numFmtId="4" fontId="119" fillId="68" borderId="45" applyNumberFormat="0" applyProtection="0">
      <alignment horizontal="left" vertical="center" indent="1"/>
    </xf>
    <xf numFmtId="177" fontId="3" fillId="0" borderId="0"/>
    <xf numFmtId="0" fontId="39" fillId="131" borderId="7"/>
    <xf numFmtId="4" fontId="120" fillId="130" borderId="23"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4" fontId="3" fillId="127" borderId="34" applyNumberFormat="0" applyProtection="0">
      <alignment horizontal="right" vertical="center"/>
    </xf>
    <xf numFmtId="0" fontId="121" fillId="0" borderId="0" applyNumberFormat="0" applyFill="0" applyBorder="0" applyAlignment="0" applyProtection="0"/>
    <xf numFmtId="190" fontId="30" fillId="104" borderId="7">
      <alignment vertical="center"/>
    </xf>
    <xf numFmtId="0" fontId="30" fillId="132" borderId="0"/>
    <xf numFmtId="177" fontId="43" fillId="0" borderId="0"/>
    <xf numFmtId="189" fontId="30" fillId="35" borderId="49" applyNumberFormat="0" applyFont="0" applyAlignment="0">
      <alignment horizontal="left"/>
    </xf>
    <xf numFmtId="38" fontId="3" fillId="133" borderId="0">
      <alignment horizontal="right" vertical="top"/>
    </xf>
    <xf numFmtId="49" fontId="96" fillId="105" borderId="7" applyNumberFormat="0" applyBorder="0">
      <alignment horizontal="center" vertical="center" wrapText="1"/>
    </xf>
    <xf numFmtId="189" fontId="122" fillId="107" borderId="50">
      <alignment horizontal="center" vertical="center"/>
    </xf>
    <xf numFmtId="0" fontId="116" fillId="134" borderId="32">
      <alignment vertical="center"/>
      <protection locked="0"/>
    </xf>
    <xf numFmtId="191" fontId="30" fillId="0" borderId="0" applyFont="0" applyFill="0" applyBorder="0" applyAlignment="0" applyProtection="0"/>
    <xf numFmtId="180" fontId="30" fillId="0" borderId="0" applyFont="0" applyFill="0" applyBorder="0" applyAlignment="0" applyProtection="0"/>
    <xf numFmtId="189" fontId="30" fillId="135" borderId="7" applyNumberFormat="0" applyFill="0" applyBorder="0" applyProtection="0">
      <alignment vertical="center"/>
      <protection locked="0"/>
    </xf>
    <xf numFmtId="177" fontId="3" fillId="50" borderId="0" applyNumberFormat="0" applyBorder="0" applyAlignment="0" applyProtection="0"/>
    <xf numFmtId="177" fontId="3" fillId="136" borderId="0" applyNumberFormat="0" applyBorder="0" applyAlignment="0" applyProtection="0"/>
    <xf numFmtId="177" fontId="3" fillId="50" borderId="0" applyNumberFormat="0" applyBorder="0" applyAlignment="0" applyProtection="0"/>
    <xf numFmtId="177" fontId="3" fillId="50" borderId="0" applyNumberFormat="0" applyBorder="0" applyAlignment="0" applyProtection="0"/>
    <xf numFmtId="177" fontId="3" fillId="50" borderId="0" applyNumberFormat="0" applyBorder="0" applyAlignment="0" applyProtection="0"/>
    <xf numFmtId="177" fontId="3" fillId="51" borderId="0" applyNumberFormat="0" applyBorder="0" applyAlignment="0" applyProtection="0"/>
    <xf numFmtId="177" fontId="3" fillId="137" borderId="0" applyNumberFormat="0" applyBorder="0" applyAlignment="0" applyProtection="0"/>
    <xf numFmtId="177" fontId="3" fillId="51" borderId="0" applyNumberFormat="0" applyBorder="0" applyAlignment="0" applyProtection="0"/>
    <xf numFmtId="177" fontId="3" fillId="51" borderId="0" applyNumberFormat="0" applyBorder="0" applyAlignment="0" applyProtection="0"/>
    <xf numFmtId="177" fontId="3" fillId="51" borderId="0" applyNumberFormat="0" applyBorder="0" applyAlignment="0" applyProtection="0"/>
    <xf numFmtId="177" fontId="3" fillId="52" borderId="0" applyNumberFormat="0" applyBorder="0" applyAlignment="0" applyProtection="0"/>
    <xf numFmtId="177" fontId="3" fillId="138" borderId="0" applyNumberFormat="0" applyBorder="0" applyAlignment="0" applyProtection="0"/>
    <xf numFmtId="177" fontId="3" fillId="52" borderId="0" applyNumberFormat="0" applyBorder="0" applyAlignment="0" applyProtection="0"/>
    <xf numFmtId="177" fontId="3" fillId="52" borderId="0" applyNumberFormat="0" applyBorder="0" applyAlignment="0" applyProtection="0"/>
    <xf numFmtId="177" fontId="3" fillId="52" borderId="0" applyNumberFormat="0" applyBorder="0" applyAlignment="0" applyProtection="0"/>
    <xf numFmtId="177" fontId="3" fillId="48" borderId="0" applyNumberFormat="0" applyBorder="0" applyAlignment="0" applyProtection="0"/>
    <xf numFmtId="177" fontId="3" fillId="87" borderId="0" applyNumberFormat="0" applyBorder="0" applyAlignment="0" applyProtection="0"/>
    <xf numFmtId="177" fontId="3" fillId="48" borderId="0" applyNumberFormat="0" applyBorder="0" applyAlignment="0" applyProtection="0"/>
    <xf numFmtId="177" fontId="3" fillId="48" borderId="0" applyNumberFormat="0" applyBorder="0" applyAlignment="0" applyProtection="0"/>
    <xf numFmtId="177" fontId="3" fillId="48" borderId="0" applyNumberFormat="0" applyBorder="0" applyAlignment="0" applyProtection="0"/>
    <xf numFmtId="177" fontId="3" fillId="34" borderId="0" applyNumberFormat="0" applyBorder="0" applyAlignment="0" applyProtection="0"/>
    <xf numFmtId="177" fontId="3" fillId="88" borderId="0" applyNumberFormat="0" applyBorder="0" applyAlignment="0" applyProtection="0"/>
    <xf numFmtId="177" fontId="3" fillId="34" borderId="0" applyNumberFormat="0" applyBorder="0" applyAlignment="0" applyProtection="0"/>
    <xf numFmtId="177" fontId="3" fillId="34" borderId="0" applyNumberFormat="0" applyBorder="0" applyAlignment="0" applyProtection="0"/>
    <xf numFmtId="177" fontId="3" fillId="34" borderId="0" applyNumberFormat="0" applyBorder="0" applyAlignment="0" applyProtection="0"/>
    <xf numFmtId="177" fontId="3" fillId="53" borderId="0" applyNumberFormat="0" applyBorder="0" applyAlignment="0" applyProtection="0"/>
    <xf numFmtId="177" fontId="3" fillId="139" borderId="0" applyNumberFormat="0" applyBorder="0" applyAlignment="0" applyProtection="0"/>
    <xf numFmtId="177" fontId="3" fillId="53" borderId="0" applyNumberFormat="0" applyBorder="0" applyAlignment="0" applyProtection="0"/>
    <xf numFmtId="177" fontId="3" fillId="53" borderId="0" applyNumberFormat="0" applyBorder="0" applyAlignment="0" applyProtection="0"/>
    <xf numFmtId="177" fontId="3" fillId="53" borderId="0" applyNumberFormat="0" applyBorder="0" applyAlignment="0" applyProtection="0"/>
    <xf numFmtId="181" fontId="123" fillId="0" borderId="39">
      <protection locked="0"/>
    </xf>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81"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42" borderId="26" applyNumberFormat="0" applyAlignment="0" applyProtection="0"/>
    <xf numFmtId="177" fontId="3" fillId="81" borderId="26" applyNumberFormat="0" applyAlignment="0" applyProtection="0"/>
    <xf numFmtId="177" fontId="3" fillId="81" borderId="26" applyNumberFormat="0" applyAlignment="0" applyProtection="0"/>
    <xf numFmtId="177" fontId="3" fillId="81" borderId="26" applyNumberFormat="0" applyAlignment="0" applyProtection="0"/>
    <xf numFmtId="177" fontId="58" fillId="42" borderId="26" applyNumberFormat="0" applyAlignment="0" applyProtection="0"/>
    <xf numFmtId="177" fontId="58" fillId="42" borderId="26" applyNumberFormat="0" applyAlignment="0" applyProtection="0"/>
    <xf numFmtId="177" fontId="58" fillId="42" borderId="26"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116"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54" borderId="34" applyNumberFormat="0" applyAlignment="0" applyProtection="0"/>
    <xf numFmtId="177" fontId="3" fillId="116" borderId="34" applyNumberFormat="0" applyAlignment="0" applyProtection="0"/>
    <xf numFmtId="177" fontId="3" fillId="116" borderId="34" applyNumberFormat="0" applyAlignment="0" applyProtection="0"/>
    <xf numFmtId="177" fontId="3" fillId="116" borderId="34" applyNumberFormat="0" applyAlignment="0" applyProtection="0"/>
    <xf numFmtId="177" fontId="63" fillId="54" borderId="34" applyNumberFormat="0" applyAlignment="0" applyProtection="0"/>
    <xf numFmtId="177" fontId="63" fillId="54" borderId="34" applyNumberFormat="0" applyAlignment="0" applyProtection="0"/>
    <xf numFmtId="177" fontId="63" fillId="54" borderId="34"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116"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54" borderId="26" applyNumberFormat="0" applyAlignment="0" applyProtection="0"/>
    <xf numFmtId="177" fontId="3" fillId="116" borderId="26" applyNumberFormat="0" applyAlignment="0" applyProtection="0"/>
    <xf numFmtId="177" fontId="3" fillId="116" borderId="26" applyNumberFormat="0" applyAlignment="0" applyProtection="0"/>
    <xf numFmtId="177" fontId="3" fillId="116" borderId="26" applyNumberFormat="0" applyAlignment="0" applyProtection="0"/>
    <xf numFmtId="177" fontId="49" fillId="54" borderId="26" applyNumberFormat="0" applyAlignment="0" applyProtection="0"/>
    <xf numFmtId="177" fontId="49" fillId="54" borderId="26" applyNumberFormat="0" applyAlignment="0" applyProtection="0"/>
    <xf numFmtId="177" fontId="49" fillId="54" borderId="26" applyNumberFormat="0" applyAlignment="0" applyProtection="0"/>
    <xf numFmtId="177" fontId="3" fillId="0" borderId="28" applyNumberFormat="0" applyFill="0" applyAlignment="0" applyProtection="0"/>
    <xf numFmtId="177" fontId="3" fillId="0" borderId="28" applyNumberFormat="0" applyFill="0" applyAlignment="0" applyProtection="0"/>
    <xf numFmtId="177" fontId="3" fillId="0" borderId="28" applyNumberFormat="0" applyFill="0" applyAlignment="0" applyProtection="0"/>
    <xf numFmtId="177" fontId="3" fillId="0" borderId="28" applyNumberFormat="0" applyFill="0" applyAlignment="0" applyProtection="0"/>
    <xf numFmtId="177" fontId="3" fillId="0" borderId="28" applyNumberFormat="0" applyFill="0" applyAlignment="0" applyProtection="0"/>
    <xf numFmtId="177" fontId="3" fillId="0" borderId="29" applyNumberFormat="0" applyFill="0" applyAlignment="0" applyProtection="0"/>
    <xf numFmtId="177" fontId="124" fillId="0" borderId="29" applyNumberFormat="0" applyFill="0" applyAlignment="0" applyProtection="0"/>
    <xf numFmtId="177" fontId="3" fillId="0" borderId="29" applyNumberFormat="0" applyFill="0" applyAlignment="0" applyProtection="0"/>
    <xf numFmtId="177" fontId="3" fillId="0" borderId="29" applyNumberFormat="0" applyFill="0" applyAlignment="0" applyProtection="0"/>
    <xf numFmtId="177" fontId="3" fillId="0" borderId="29" applyNumberFormat="0" applyFill="0" applyAlignment="0" applyProtection="0"/>
    <xf numFmtId="177" fontId="3" fillId="0" borderId="30" applyNumberFormat="0" applyFill="0" applyAlignment="0" applyProtection="0"/>
    <xf numFmtId="177" fontId="3" fillId="0" borderId="30" applyNumberFormat="0" applyFill="0" applyAlignment="0" applyProtection="0"/>
    <xf numFmtId="177" fontId="3" fillId="0" borderId="30" applyNumberFormat="0" applyFill="0" applyAlignment="0" applyProtection="0"/>
    <xf numFmtId="177" fontId="3" fillId="0" borderId="30" applyNumberFormat="0" applyFill="0" applyAlignment="0" applyProtection="0"/>
    <xf numFmtId="177" fontId="3" fillId="0" borderId="30" applyNumberFormat="0" applyFill="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125" fillId="0" borderId="0" applyBorder="0">
      <alignment horizontal="center" vertical="center" wrapText="1"/>
    </xf>
    <xf numFmtId="177" fontId="126" fillId="0" borderId="40" applyBorder="0">
      <alignment horizontal="center" vertical="center" wrapText="1"/>
    </xf>
    <xf numFmtId="177" fontId="126" fillId="0" borderId="40" applyBorder="0">
      <alignment horizontal="center" vertical="center" wrapText="1"/>
    </xf>
    <xf numFmtId="177" fontId="126" fillId="0" borderId="40" applyBorder="0">
      <alignment horizontal="center" vertical="center" wrapText="1"/>
    </xf>
    <xf numFmtId="177" fontId="126" fillId="0" borderId="40" applyBorder="0">
      <alignment horizontal="center" vertical="center" wrapText="1"/>
    </xf>
    <xf numFmtId="177" fontId="126" fillId="0" borderId="40" applyBorder="0">
      <alignment horizontal="center" vertical="center" wrapText="1"/>
    </xf>
    <xf numFmtId="181" fontId="127" fillId="73" borderId="39"/>
    <xf numFmtId="4" fontId="128" fillId="58" borderId="7" applyBorder="0">
      <alignment horizontal="right"/>
    </xf>
    <xf numFmtId="4" fontId="128" fillId="58" borderId="7" applyBorder="0">
      <alignment horizontal="right"/>
    </xf>
    <xf numFmtId="4" fontId="128" fillId="58" borderId="7" applyBorder="0">
      <alignment horizontal="right"/>
    </xf>
    <xf numFmtId="49" fontId="129" fillId="0" borderId="0" applyBorder="0">
      <alignment vertical="center"/>
    </xf>
    <xf numFmtId="0" fontId="130" fillId="0" borderId="0">
      <alignment horizontal="left"/>
    </xf>
    <xf numFmtId="0" fontId="131" fillId="105" borderId="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3"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177" fontId="77" fillId="0" borderId="38" applyNumberFormat="0" applyFill="0" applyAlignment="0" applyProtection="0"/>
    <xf numFmtId="3" fontId="127" fillId="0" borderId="7" applyBorder="0">
      <alignment vertical="center"/>
    </xf>
    <xf numFmtId="3" fontId="127" fillId="0" borderId="7" applyBorder="0">
      <alignment vertical="center"/>
    </xf>
    <xf numFmtId="3" fontId="127" fillId="0" borderId="7" applyBorder="0">
      <alignment vertical="center"/>
    </xf>
    <xf numFmtId="177" fontId="3" fillId="55" borderId="27" applyNumberFormat="0" applyAlignment="0" applyProtection="0"/>
    <xf numFmtId="177" fontId="3" fillId="140" borderId="27" applyNumberFormat="0" applyAlignment="0" applyProtection="0"/>
    <xf numFmtId="177" fontId="3" fillId="55" borderId="27" applyNumberFormat="0" applyAlignment="0" applyProtection="0"/>
    <xf numFmtId="177" fontId="3" fillId="55" borderId="27" applyNumberFormat="0" applyAlignment="0" applyProtection="0"/>
    <xf numFmtId="177" fontId="3" fillId="55" borderId="27" applyNumberFormat="0" applyAlignment="0" applyProtection="0"/>
    <xf numFmtId="0" fontId="30" fillId="0" borderId="0"/>
    <xf numFmtId="177" fontId="132" fillId="0" borderId="0">
      <alignment horizontal="center" vertical="top" wrapText="1"/>
    </xf>
    <xf numFmtId="177" fontId="40" fillId="0" borderId="0">
      <alignment horizontal="center" vertical="center" wrapText="1"/>
    </xf>
    <xf numFmtId="177" fontId="133" fillId="74" borderId="0" applyFill="0">
      <alignment wrapText="1"/>
    </xf>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56" borderId="0" applyNumberFormat="0" applyBorder="0" applyAlignment="0" applyProtection="0"/>
    <xf numFmtId="177" fontId="134" fillId="141" borderId="0" applyNumberFormat="0" applyBorder="0" applyAlignment="0" applyProtection="0"/>
    <xf numFmtId="177" fontId="3" fillId="56" borderId="0" applyNumberFormat="0" applyBorder="0" applyAlignment="0" applyProtection="0"/>
    <xf numFmtId="177" fontId="3" fillId="56" borderId="0" applyNumberFormat="0" applyBorder="0" applyAlignment="0" applyProtection="0"/>
    <xf numFmtId="177" fontId="3" fillId="56" borderId="0" applyNumberFormat="0" applyBorder="0" applyAlignment="0" applyProtection="0"/>
    <xf numFmtId="177" fontId="41" fillId="0" borderId="0"/>
    <xf numFmtId="177" fontId="41" fillId="0" borderId="0"/>
    <xf numFmtId="177" fontId="41" fillId="0" borderId="0"/>
    <xf numFmtId="177" fontId="41" fillId="0" borderId="0"/>
    <xf numFmtId="177" fontId="41" fillId="0" borderId="0"/>
    <xf numFmtId="0" fontId="3" fillId="0" borderId="0"/>
    <xf numFmtId="177" fontId="41" fillId="0" borderId="0"/>
    <xf numFmtId="177" fontId="41" fillId="0" borderId="0"/>
    <xf numFmtId="177" fontId="41" fillId="0" borderId="0"/>
    <xf numFmtId="177" fontId="115" fillId="0" borderId="0"/>
    <xf numFmtId="177" fontId="41" fillId="0" borderId="0"/>
    <xf numFmtId="177" fontId="41" fillId="0" borderId="0"/>
    <xf numFmtId="177" fontId="115" fillId="0" borderId="0"/>
    <xf numFmtId="177" fontId="115" fillId="0" borderId="0"/>
    <xf numFmtId="0" fontId="1" fillId="0" borderId="0"/>
    <xf numFmtId="177" fontId="115" fillId="0" borderId="0"/>
    <xf numFmtId="177" fontId="115"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35" fillId="0" borderId="0"/>
    <xf numFmtId="177" fontId="135" fillId="0" borderId="0"/>
    <xf numFmtId="177" fontId="135" fillId="0" borderId="0"/>
    <xf numFmtId="177" fontId="135" fillId="0" borderId="0"/>
    <xf numFmtId="177" fontId="135" fillId="0" borderId="0"/>
    <xf numFmtId="177" fontId="135" fillId="0" borderId="0"/>
    <xf numFmtId="177" fontId="135" fillId="0" borderId="0"/>
    <xf numFmtId="177" fontId="135" fillId="0" borderId="0"/>
    <xf numFmtId="177" fontId="135" fillId="0" borderId="0"/>
    <xf numFmtId="177" fontId="135" fillId="0" borderId="0"/>
    <xf numFmtId="177" fontId="135" fillId="0" borderId="0"/>
    <xf numFmtId="177" fontId="123" fillId="0" borderId="0"/>
    <xf numFmtId="177" fontId="135" fillId="0" borderId="0"/>
    <xf numFmtId="177" fontId="135" fillId="0" borderId="0"/>
    <xf numFmtId="177" fontId="135" fillId="0" borderId="0"/>
    <xf numFmtId="177" fontId="135" fillId="0" borderId="0"/>
    <xf numFmtId="177" fontId="135" fillId="0" borderId="0"/>
    <xf numFmtId="177" fontId="135" fillId="0" borderId="0"/>
    <xf numFmtId="177" fontId="123" fillId="0" borderId="0"/>
    <xf numFmtId="177" fontId="123" fillId="0" borderId="0"/>
    <xf numFmtId="177" fontId="115"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0" fontId="41" fillId="0" borderId="0"/>
    <xf numFmtId="0" fontId="3" fillId="0" borderId="0"/>
    <xf numFmtId="177" fontId="2" fillId="0" borderId="0"/>
    <xf numFmtId="177" fontId="2" fillId="0" borderId="0"/>
    <xf numFmtId="177" fontId="2" fillId="0" borderId="0"/>
    <xf numFmtId="0" fontId="3" fillId="0" borderId="0"/>
    <xf numFmtId="192" fontId="2" fillId="0" borderId="0"/>
    <xf numFmtId="0" fontId="30" fillId="0" borderId="0"/>
    <xf numFmtId="177" fontId="2"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3" fillId="0" borderId="0"/>
    <xf numFmtId="177" fontId="123" fillId="0" borderId="0"/>
    <xf numFmtId="177" fontId="123" fillId="0" borderId="0"/>
    <xf numFmtId="177" fontId="123" fillId="0" borderId="0"/>
    <xf numFmtId="0" fontId="41"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35" fillId="0" borderId="0"/>
    <xf numFmtId="177" fontId="41" fillId="0" borderId="0"/>
    <xf numFmtId="177" fontId="41"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177" fontId="123" fillId="0" borderId="0"/>
    <xf numFmtId="0" fontId="3" fillId="0" borderId="0"/>
    <xf numFmtId="0" fontId="1" fillId="0" borderId="0"/>
    <xf numFmtId="0" fontId="1" fillId="0" borderId="0"/>
    <xf numFmtId="0" fontId="1" fillId="0" borderId="0"/>
    <xf numFmtId="177" fontId="1" fillId="0" borderId="0"/>
    <xf numFmtId="177" fontId="136" fillId="0" borderId="0"/>
    <xf numFmtId="177" fontId="136" fillId="0" borderId="0"/>
    <xf numFmtId="0" fontId="38" fillId="0" borderId="0"/>
    <xf numFmtId="177" fontId="115" fillId="0" borderId="0"/>
    <xf numFmtId="177" fontId="136" fillId="0" borderId="0"/>
    <xf numFmtId="177" fontId="136" fillId="0" borderId="0"/>
    <xf numFmtId="177" fontId="115" fillId="0" borderId="0"/>
    <xf numFmtId="177" fontId="115" fillId="0" borderId="0"/>
    <xf numFmtId="177" fontId="115" fillId="0" borderId="0"/>
    <xf numFmtId="177" fontId="115" fillId="0" borderId="0"/>
    <xf numFmtId="177" fontId="1" fillId="0" borderId="0"/>
    <xf numFmtId="177" fontId="115" fillId="0" borderId="0"/>
    <xf numFmtId="177" fontId="41" fillId="0" borderId="0"/>
    <xf numFmtId="177" fontId="41" fillId="0" borderId="0"/>
    <xf numFmtId="177" fontId="41" fillId="0" borderId="0"/>
    <xf numFmtId="177" fontId="41" fillId="0" borderId="0"/>
    <xf numFmtId="177" fontId="2" fillId="0" borderId="0"/>
    <xf numFmtId="177" fontId="41" fillId="0" borderId="0"/>
    <xf numFmtId="177" fontId="41" fillId="0" borderId="0"/>
    <xf numFmtId="177" fontId="3" fillId="38" borderId="0" applyNumberFormat="0" applyBorder="0" applyAlignment="0" applyProtection="0"/>
    <xf numFmtId="177" fontId="3" fillId="77" borderId="0" applyNumberFormat="0" applyBorder="0" applyAlignment="0" applyProtection="0"/>
    <xf numFmtId="177" fontId="3" fillId="38" borderId="0" applyNumberFormat="0" applyBorder="0" applyAlignment="0" applyProtection="0"/>
    <xf numFmtId="177" fontId="3" fillId="38" borderId="0" applyNumberFormat="0" applyBorder="0" applyAlignment="0" applyProtection="0"/>
    <xf numFmtId="177" fontId="3" fillId="38" borderId="0" applyNumberFormat="0" applyBorder="0" applyAlignment="0" applyProtection="0"/>
    <xf numFmtId="175" fontId="91" fillId="58" borderId="24" applyNumberFormat="0" applyBorder="0" applyAlignment="0">
      <alignment vertical="center"/>
      <protection locked="0"/>
    </xf>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57" borderId="33" applyNumberFormat="0" applyFont="0" applyAlignment="0" applyProtection="0"/>
    <xf numFmtId="192" fontId="3"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142" borderId="33" applyNumberForma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57" borderId="33" applyNumberFormat="0" applyFont="0" applyAlignment="0" applyProtection="0"/>
    <xf numFmtId="177" fontId="115" fillId="142" borderId="33" applyNumberFormat="0" applyAlignment="0" applyProtection="0"/>
    <xf numFmtId="177" fontId="115" fillId="142" borderId="33" applyNumberFormat="0" applyAlignment="0" applyProtection="0"/>
    <xf numFmtId="177" fontId="115" fillId="142" borderId="33" applyNumberFormat="0" applyAlignment="0" applyProtection="0"/>
    <xf numFmtId="0" fontId="1" fillId="8" borderId="21"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9" fontId="3" fillId="0" borderId="0" applyFont="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ont="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115" fillId="0" borderId="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177" fontId="3" fillId="0" borderId="31" applyNumberFormat="0" applyFill="0" applyAlignment="0" applyProtection="0"/>
    <xf numFmtId="177" fontId="3" fillId="0" borderId="31" applyNumberFormat="0" applyFill="0" applyAlignment="0" applyProtection="0"/>
    <xf numFmtId="177" fontId="3" fillId="0" borderId="31" applyNumberFormat="0" applyFill="0" applyAlignment="0" applyProtection="0"/>
    <xf numFmtId="177" fontId="3" fillId="0" borderId="31" applyNumberFormat="0" applyFill="0" applyAlignment="0" applyProtection="0"/>
    <xf numFmtId="177" fontId="3" fillId="0" borderId="31" applyNumberFormat="0" applyFill="0" applyAlignment="0" applyProtection="0"/>
    <xf numFmtId="177" fontId="115" fillId="0" borderId="0"/>
    <xf numFmtId="177" fontId="115" fillId="0" borderId="0"/>
    <xf numFmtId="177" fontId="115" fillId="0" borderId="0"/>
    <xf numFmtId="177" fontId="115" fillId="0" borderId="0"/>
    <xf numFmtId="177" fontId="115" fillId="0" borderId="0"/>
    <xf numFmtId="177" fontId="115" fillId="0" borderId="0"/>
    <xf numFmtId="177" fontId="115" fillId="0" borderId="0"/>
    <xf numFmtId="177" fontId="115" fillId="0" borderId="0"/>
    <xf numFmtId="177" fontId="115" fillId="0" borderId="0"/>
    <xf numFmtId="177" fontId="31" fillId="0" borderId="0"/>
    <xf numFmtId="177" fontId="115" fillId="0" borderId="0"/>
    <xf numFmtId="177" fontId="30" fillId="0" borderId="0"/>
    <xf numFmtId="177" fontId="115" fillId="0" borderId="0"/>
    <xf numFmtId="177" fontId="115" fillId="0" borderId="0"/>
    <xf numFmtId="177" fontId="115" fillId="0" borderId="0"/>
    <xf numFmtId="177" fontId="30" fillId="0" borderId="0"/>
    <xf numFmtId="177" fontId="115" fillId="0" borderId="0"/>
    <xf numFmtId="177" fontId="115" fillId="0" borderId="0"/>
    <xf numFmtId="177" fontId="115" fillId="0" borderId="0"/>
    <xf numFmtId="177" fontId="115" fillId="0" borderId="0"/>
    <xf numFmtId="177" fontId="3" fillId="0" borderId="0" applyNumberFormat="0" applyFill="0" applyBorder="0" applyAlignment="0" applyProtection="0"/>
    <xf numFmtId="177" fontId="99"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177" fontId="3" fillId="0" borderId="0" applyNumberFormat="0" applyFill="0" applyBorder="0" applyAlignment="0" applyProtection="0"/>
    <xf numFmtId="49" fontId="137" fillId="0" borderId="0">
      <alignment horizontal="center"/>
    </xf>
    <xf numFmtId="164" fontId="3" fillId="0" borderId="0" applyFont="0" applyFill="0" applyBorder="0" applyAlignment="0" applyProtection="0"/>
    <xf numFmtId="184" fontId="115" fillId="0" borderId="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66" fontId="1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0" fillId="0" borderId="0" applyFill="0" applyBorder="0" applyAlignment="0" applyProtection="0"/>
    <xf numFmtId="166" fontId="2" fillId="0" borderId="0" applyFont="0" applyFill="0" applyBorder="0" applyAlignment="0" applyProtection="0"/>
    <xf numFmtId="4" fontId="128" fillId="74" borderId="0" applyBorder="0">
      <alignment horizontal="right"/>
    </xf>
    <xf numFmtId="3" fontId="136" fillId="0" borderId="7" applyBorder="0">
      <alignment vertical="center"/>
    </xf>
    <xf numFmtId="3" fontId="136" fillId="0" borderId="7" applyBorder="0">
      <alignment vertical="center"/>
    </xf>
    <xf numFmtId="3" fontId="136" fillId="0" borderId="7" applyBorder="0">
      <alignment vertical="center"/>
    </xf>
    <xf numFmtId="4" fontId="128" fillId="74" borderId="0" applyBorder="0">
      <alignment horizontal="right"/>
    </xf>
    <xf numFmtId="4" fontId="128" fillId="74" borderId="41" applyBorder="0">
      <alignment horizontal="right"/>
    </xf>
    <xf numFmtId="4" fontId="128" fillId="74" borderId="41" applyBorder="0">
      <alignment horizontal="right"/>
    </xf>
    <xf numFmtId="4" fontId="128" fillId="74" borderId="41" applyBorder="0">
      <alignment horizontal="right"/>
    </xf>
    <xf numFmtId="4" fontId="128" fillId="74" borderId="41" applyBorder="0">
      <alignment horizontal="right"/>
    </xf>
    <xf numFmtId="4" fontId="128" fillId="74" borderId="41" applyBorder="0">
      <alignment horizontal="right"/>
    </xf>
    <xf numFmtId="4" fontId="128" fillId="75" borderId="42" applyBorder="0">
      <alignment horizontal="right"/>
    </xf>
    <xf numFmtId="4" fontId="128" fillId="75" borderId="42" applyBorder="0">
      <alignment horizontal="right"/>
    </xf>
    <xf numFmtId="4" fontId="128" fillId="75" borderId="42" applyBorder="0">
      <alignment horizontal="right"/>
    </xf>
    <xf numFmtId="4" fontId="128" fillId="75" borderId="42" applyBorder="0">
      <alignment horizontal="right"/>
    </xf>
    <xf numFmtId="4" fontId="128" fillId="75" borderId="42" applyBorder="0">
      <alignment horizontal="right"/>
    </xf>
    <xf numFmtId="177" fontId="3" fillId="39" borderId="0" applyNumberFormat="0" applyBorder="0" applyAlignment="0" applyProtection="0"/>
    <xf numFmtId="177" fontId="3" fillId="78" borderId="0" applyNumberFormat="0" applyBorder="0" applyAlignment="0" applyProtection="0"/>
    <xf numFmtId="177" fontId="3" fillId="39" borderId="0" applyNumberFormat="0" applyBorder="0" applyAlignment="0" applyProtection="0"/>
    <xf numFmtId="177" fontId="3" fillId="39" borderId="0" applyNumberFormat="0" applyBorder="0" applyAlignment="0" applyProtection="0"/>
    <xf numFmtId="177" fontId="3" fillId="39" borderId="0" applyNumberFormat="0" applyBorder="0" applyAlignment="0" applyProtection="0"/>
    <xf numFmtId="165" fontId="98" fillId="0" borderId="0">
      <protection locked="0"/>
    </xf>
    <xf numFmtId="177" fontId="123" fillId="0" borderId="7" applyBorder="0">
      <alignment horizontal="center" vertical="center" wrapText="1"/>
    </xf>
    <xf numFmtId="177" fontId="123" fillId="0" borderId="7" applyBorder="0">
      <alignment horizontal="center" vertical="center" wrapText="1"/>
    </xf>
    <xf numFmtId="177" fontId="123" fillId="0" borderId="7" applyBorder="0">
      <alignment horizontal="center" vertical="center" wrapText="1"/>
    </xf>
    <xf numFmtId="0" fontId="30" fillId="0" borderId="0" applyNumberFormat="0" applyFont="0" applyFill="0" applyBorder="0" applyAlignment="0" applyProtection="0">
      <alignment vertical="top"/>
    </xf>
    <xf numFmtId="0" fontId="30" fillId="0" borderId="0"/>
    <xf numFmtId="177" fontId="47" fillId="47" borderId="0" applyNumberFormat="0" applyBorder="0" applyAlignment="0" applyProtection="0"/>
    <xf numFmtId="177" fontId="47" fillId="44" borderId="0" applyNumberFormat="0" applyBorder="0" applyAlignment="0" applyProtection="0"/>
    <xf numFmtId="177" fontId="47" fillId="45" borderId="0" applyNumberFormat="0" applyBorder="0" applyAlignment="0" applyProtection="0"/>
    <xf numFmtId="177" fontId="47" fillId="48" borderId="0" applyNumberFormat="0" applyBorder="0" applyAlignment="0" applyProtection="0"/>
    <xf numFmtId="177" fontId="47" fillId="34" borderId="0" applyNumberFormat="0" applyBorder="0" applyAlignment="0" applyProtection="0"/>
    <xf numFmtId="177" fontId="47" fillId="49" borderId="0" applyNumberFormat="0" applyBorder="0" applyAlignment="0" applyProtection="0"/>
    <xf numFmtId="177" fontId="47" fillId="50" borderId="0" applyNumberFormat="0" applyBorder="0" applyAlignment="0" applyProtection="0"/>
    <xf numFmtId="177" fontId="47" fillId="51" borderId="0" applyNumberFormat="0" applyBorder="0" applyAlignment="0" applyProtection="0"/>
    <xf numFmtId="177" fontId="47" fillId="52" borderId="0" applyNumberFormat="0" applyBorder="0" applyAlignment="0" applyProtection="0"/>
    <xf numFmtId="177" fontId="47" fillId="48" borderId="0" applyNumberFormat="0" applyBorder="0" applyAlignment="0" applyProtection="0"/>
    <xf numFmtId="177" fontId="47" fillId="34" borderId="0" applyNumberFormat="0" applyBorder="0" applyAlignment="0" applyProtection="0"/>
    <xf numFmtId="177" fontId="47" fillId="53" borderId="0" applyNumberFormat="0" applyBorder="0" applyAlignment="0" applyProtection="0"/>
    <xf numFmtId="177" fontId="55" fillId="0" borderId="28" applyNumberFormat="0" applyFill="0" applyAlignment="0" applyProtection="0"/>
    <xf numFmtId="177" fontId="56" fillId="0" borderId="29" applyNumberFormat="0" applyFill="0" applyAlignment="0" applyProtection="0"/>
    <xf numFmtId="177" fontId="57" fillId="0" borderId="30" applyNumberFormat="0" applyFill="0" applyAlignment="0" applyProtection="0"/>
    <xf numFmtId="177" fontId="57" fillId="0" borderId="0" applyNumberFormat="0" applyFill="0" applyBorder="0" applyAlignment="0" applyProtection="0"/>
    <xf numFmtId="177" fontId="50" fillId="55" borderId="27" applyNumberFormat="0" applyAlignment="0" applyProtection="0"/>
    <xf numFmtId="177" fontId="76" fillId="0" borderId="0" applyNumberFormat="0" applyFill="0" applyBorder="0" applyAlignment="0" applyProtection="0"/>
    <xf numFmtId="177" fontId="60" fillId="56" borderId="0" applyNumberFormat="0" applyBorder="0" applyAlignment="0" applyProtection="0"/>
    <xf numFmtId="0" fontId="30" fillId="0" borderId="0"/>
    <xf numFmtId="0" fontId="30" fillId="0" borderId="0"/>
    <xf numFmtId="0" fontId="30" fillId="0" borderId="0"/>
    <xf numFmtId="177" fontId="41" fillId="0" borderId="0"/>
    <xf numFmtId="177" fontId="41" fillId="0" borderId="0"/>
    <xf numFmtId="177" fontId="41" fillId="0" borderId="0"/>
    <xf numFmtId="177" fontId="41" fillId="0" borderId="0"/>
    <xf numFmtId="177" fontId="41" fillId="0" borderId="0"/>
    <xf numFmtId="177" fontId="41" fillId="0" borderId="0"/>
    <xf numFmtId="0" fontId="30" fillId="0" borderId="0"/>
    <xf numFmtId="0" fontId="1" fillId="0" borderId="0"/>
    <xf numFmtId="0" fontId="1" fillId="0" borderId="0"/>
    <xf numFmtId="177" fontId="1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1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7" fontId="115" fillId="0" borderId="0"/>
    <xf numFmtId="0" fontId="2" fillId="0" borderId="0"/>
    <xf numFmtId="177" fontId="115" fillId="0" borderId="0"/>
    <xf numFmtId="177" fontId="123" fillId="0" borderId="0"/>
    <xf numFmtId="0" fontId="30" fillId="0" borderId="0"/>
    <xf numFmtId="0" fontId="1" fillId="0" borderId="0"/>
    <xf numFmtId="0" fontId="1" fillId="0" borderId="0"/>
    <xf numFmtId="0" fontId="92" fillId="143" borderId="0"/>
    <xf numFmtId="177" fontId="2" fillId="0" borderId="0"/>
    <xf numFmtId="0" fontId="2" fillId="0" borderId="0"/>
    <xf numFmtId="0" fontId="30" fillId="0" borderId="0" applyNumberFormat="0" applyFont="0" applyFill="0" applyBorder="0" applyAlignment="0" applyProtection="0">
      <alignment vertical="top"/>
    </xf>
    <xf numFmtId="0" fontId="30" fillId="0" borderId="0"/>
    <xf numFmtId="0" fontId="30" fillId="0" borderId="0"/>
    <xf numFmtId="0" fontId="2" fillId="0" borderId="0"/>
    <xf numFmtId="0" fontId="30" fillId="0" borderId="0"/>
    <xf numFmtId="0" fontId="30" fillId="0" borderId="0"/>
    <xf numFmtId="0" fontId="30" fillId="0" borderId="0"/>
    <xf numFmtId="177" fontId="123" fillId="0" borderId="0"/>
    <xf numFmtId="177" fontId="2" fillId="0" borderId="0"/>
    <xf numFmtId="177" fontId="123" fillId="0" borderId="0"/>
    <xf numFmtId="177" fontId="123" fillId="0" borderId="0"/>
    <xf numFmtId="0" fontId="41" fillId="0" borderId="0"/>
    <xf numFmtId="0" fontId="41" fillId="0" borderId="0"/>
    <xf numFmtId="0" fontId="41" fillId="0" borderId="0"/>
    <xf numFmtId="0" fontId="41" fillId="0" borderId="0"/>
    <xf numFmtId="177" fontId="1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136" fillId="0" borderId="0"/>
    <xf numFmtId="0" fontId="1" fillId="0" borderId="0"/>
    <xf numFmtId="0" fontId="1" fillId="0" borderId="0"/>
    <xf numFmtId="177" fontId="1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115" fillId="0" borderId="0"/>
    <xf numFmtId="177" fontId="115" fillId="0" borderId="0"/>
    <xf numFmtId="0" fontId="38" fillId="0" borderId="0"/>
    <xf numFmtId="0" fontId="3" fillId="0" borderId="0"/>
    <xf numFmtId="0" fontId="3" fillId="0" borderId="0"/>
    <xf numFmtId="0" fontId="30" fillId="0" borderId="0"/>
    <xf numFmtId="0" fontId="30" fillId="0" borderId="0"/>
    <xf numFmtId="177" fontId="115" fillId="0" borderId="0"/>
    <xf numFmtId="177" fontId="41" fillId="0" borderId="0"/>
    <xf numFmtId="177" fontId="41" fillId="0" borderId="0"/>
    <xf numFmtId="177" fontId="41" fillId="0" borderId="0"/>
    <xf numFmtId="177" fontId="48" fillId="38" borderId="0" applyNumberFormat="0" applyBorder="0" applyAlignment="0" applyProtection="0"/>
    <xf numFmtId="177" fontId="53" fillId="0" borderId="0" applyNumberFormat="0" applyFill="0" applyBorder="0" applyAlignment="0" applyProtection="0"/>
    <xf numFmtId="0" fontId="1" fillId="8" borderId="21" applyNumberFormat="0" applyFont="0" applyAlignment="0" applyProtection="0"/>
    <xf numFmtId="0" fontId="1" fillId="8" borderId="21" applyNumberFormat="0" applyFont="0" applyAlignment="0" applyProtection="0"/>
    <xf numFmtId="0" fontId="1" fillId="8" borderId="21" applyNumberFormat="0" applyFont="0" applyAlignment="0" applyProtection="0"/>
    <xf numFmtId="0" fontId="1" fillId="8" borderId="21"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0" fontId="1" fillId="8" borderId="21"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177" fontId="3" fillId="57" borderId="33" applyNumberFormat="0" applyFont="0" applyAlignment="0" applyProtection="0"/>
    <xf numFmtId="9" fontId="30" fillId="0" borderId="0" applyFill="0" applyBorder="0" applyAlignment="0" applyProtection="0"/>
    <xf numFmtId="9" fontId="115" fillId="0" borderId="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7" fontId="59" fillId="0" borderId="31" applyNumberFormat="0" applyFill="0" applyAlignment="0" applyProtection="0"/>
    <xf numFmtId="177" fontId="115" fillId="0" borderId="0"/>
    <xf numFmtId="177" fontId="30" fillId="0" borderId="0"/>
    <xf numFmtId="177" fontId="78" fillId="0" borderId="0" applyNumberForma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84" fontId="115"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77"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138" fillId="0" borderId="0" applyFont="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2" fillId="0" borderId="0" applyFont="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30" fillId="0" borderId="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136" fillId="0" borderId="7" applyBorder="0">
      <alignment vertical="center"/>
    </xf>
    <xf numFmtId="166" fontId="1" fillId="0" borderId="0" applyFont="0" applyFill="0" applyBorder="0" applyAlignment="0" applyProtection="0"/>
    <xf numFmtId="9" fontId="1" fillId="0" borderId="0" applyFont="0" applyFill="0" applyBorder="0" applyAlignment="0" applyProtection="0"/>
    <xf numFmtId="0" fontId="139" fillId="0" borderId="0"/>
    <xf numFmtId="0" fontId="139" fillId="0" borderId="0"/>
  </cellStyleXfs>
  <cellXfs count="359">
    <xf numFmtId="0" fontId="0" fillId="0" borderId="0" xfId="0"/>
    <xf numFmtId="0" fontId="4" fillId="0" borderId="7" xfId="1" applyNumberFormat="1" applyFont="1" applyFill="1" applyBorder="1" applyAlignment="1" applyProtection="1">
      <alignment horizontal="center" vertical="center" wrapText="1"/>
      <protection locked="0"/>
    </xf>
    <xf numFmtId="49" fontId="4" fillId="0" borderId="7" xfId="1" applyNumberFormat="1" applyFont="1" applyFill="1" applyBorder="1" applyAlignment="1" applyProtection="1">
      <alignment horizontal="center" vertical="top" wrapText="1"/>
      <protection locked="0"/>
    </xf>
    <xf numFmtId="1" fontId="4" fillId="0" borderId="7" xfId="1" applyNumberFormat="1" applyFont="1" applyFill="1" applyBorder="1" applyAlignment="1" applyProtection="1">
      <alignment horizontal="center" vertical="top" wrapText="1"/>
      <protection locked="0"/>
    </xf>
    <xf numFmtId="0" fontId="7" fillId="0" borderId="7" xfId="0" applyFont="1" applyFill="1" applyBorder="1" applyAlignment="1">
      <alignment horizontal="center" vertical="center" wrapText="1"/>
    </xf>
    <xf numFmtId="0" fontId="7" fillId="0" borderId="7" xfId="0" applyFont="1" applyFill="1" applyBorder="1" applyAlignment="1" applyProtection="1">
      <alignment horizontal="center" vertical="top" wrapText="1"/>
      <protection locked="0"/>
    </xf>
    <xf numFmtId="14" fontId="7" fillId="0" borderId="7" xfId="0" applyNumberFormat="1" applyFont="1" applyFill="1" applyBorder="1" applyAlignment="1" applyProtection="1">
      <alignment horizontal="center" vertical="top" wrapText="1"/>
      <protection locked="0"/>
    </xf>
    <xf numFmtId="0" fontId="7" fillId="0" borderId="7" xfId="0" applyFont="1" applyFill="1" applyBorder="1" applyAlignment="1" applyProtection="1">
      <alignment horizontal="left" vertical="top" wrapText="1"/>
      <protection locked="0"/>
    </xf>
    <xf numFmtId="0" fontId="7" fillId="0" borderId="7" xfId="0" applyFont="1" applyFill="1" applyBorder="1" applyAlignment="1" applyProtection="1">
      <alignment vertical="top" wrapText="1"/>
      <protection locked="0"/>
    </xf>
    <xf numFmtId="0" fontId="8" fillId="0" borderId="7" xfId="0" applyFont="1" applyFill="1" applyBorder="1" applyAlignment="1">
      <alignment horizontal="center" vertical="center" wrapText="1"/>
    </xf>
    <xf numFmtId="0" fontId="7" fillId="0" borderId="7" xfId="3" applyFont="1" applyFill="1" applyBorder="1" applyAlignment="1">
      <alignment horizontal="center" vertical="center" wrapText="1"/>
    </xf>
    <xf numFmtId="1" fontId="7" fillId="0" borderId="7" xfId="3" applyNumberFormat="1" applyFont="1" applyFill="1" applyBorder="1" applyAlignment="1">
      <alignment horizontal="center" vertical="center" wrapText="1"/>
    </xf>
    <xf numFmtId="2" fontId="7" fillId="0" borderId="7" xfId="3" applyNumberFormat="1" applyFont="1" applyFill="1" applyBorder="1" applyAlignment="1">
      <alignment horizontal="center" vertical="center" wrapText="1"/>
    </xf>
    <xf numFmtId="171" fontId="4" fillId="0" borderId="7" xfId="0" applyNumberFormat="1" applyFont="1" applyFill="1" applyBorder="1" applyAlignment="1" applyProtection="1">
      <alignment horizontal="center" vertical="center" wrapText="1"/>
      <protection locked="0"/>
    </xf>
    <xf numFmtId="49" fontId="7" fillId="0" borderId="7" xfId="0" applyNumberFormat="1" applyFont="1" applyFill="1" applyBorder="1" applyAlignment="1" applyProtection="1">
      <alignment horizontal="center" vertical="center" wrapText="1"/>
      <protection locked="0"/>
    </xf>
    <xf numFmtId="0" fontId="7" fillId="0" borderId="7" xfId="0" applyNumberFormat="1"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wrapText="1"/>
      <protection locked="0"/>
    </xf>
    <xf numFmtId="0" fontId="5" fillId="0" borderId="7" xfId="0" applyNumberFormat="1" applyFont="1" applyFill="1" applyBorder="1" applyAlignment="1" applyProtection="1">
      <alignment horizontal="center" vertical="center" wrapText="1"/>
      <protection locked="0"/>
    </xf>
    <xf numFmtId="170" fontId="7" fillId="0" borderId="7" xfId="0" applyNumberFormat="1" applyFont="1" applyFill="1" applyBorder="1" applyAlignment="1" applyProtection="1">
      <alignment horizontal="center" vertical="center" wrapText="1"/>
      <protection hidden="1"/>
    </xf>
    <xf numFmtId="14" fontId="7" fillId="0" borderId="7" xfId="0" applyNumberFormat="1" applyFont="1" applyFill="1" applyBorder="1" applyAlignment="1" applyProtection="1">
      <alignment horizontal="center" vertical="center" wrapText="1"/>
      <protection locked="0"/>
    </xf>
    <xf numFmtId="0" fontId="7" fillId="0" borderId="7" xfId="0" applyFont="1" applyFill="1" applyBorder="1" applyAlignment="1" applyProtection="1">
      <alignment horizontal="left" vertical="center" wrapText="1"/>
      <protection locked="0"/>
    </xf>
    <xf numFmtId="0" fontId="7" fillId="0" borderId="7" xfId="0" applyFont="1" applyFill="1" applyBorder="1" applyAlignment="1" applyProtection="1">
      <alignment vertical="center" wrapText="1"/>
      <protection locked="0"/>
    </xf>
    <xf numFmtId="0" fontId="7" fillId="0" borderId="7" xfId="0" applyFont="1" applyFill="1" applyBorder="1" applyAlignment="1" applyProtection="1">
      <alignment horizontal="center" vertical="center" wrapText="1"/>
      <protection hidden="1"/>
    </xf>
    <xf numFmtId="4" fontId="7" fillId="0" borderId="7" xfId="0" applyNumberFormat="1" applyFont="1" applyFill="1" applyBorder="1" applyAlignment="1" applyProtection="1">
      <alignment horizontal="center" vertical="center" wrapText="1"/>
      <protection locked="0"/>
    </xf>
    <xf numFmtId="0" fontId="7" fillId="0" borderId="0" xfId="0" applyFont="1" applyFill="1" applyAlignment="1">
      <alignment vertical="center"/>
    </xf>
    <xf numFmtId="0" fontId="10" fillId="0" borderId="7" xfId="0" applyNumberFormat="1" applyFont="1" applyFill="1" applyBorder="1" applyAlignment="1" applyProtection="1">
      <alignment horizontal="center" vertical="center" wrapText="1"/>
      <protection locked="0"/>
    </xf>
    <xf numFmtId="2" fontId="7" fillId="0" borderId="7" xfId="0" applyNumberFormat="1" applyFont="1" applyFill="1" applyBorder="1" applyAlignment="1" applyProtection="1">
      <alignment horizontal="center" vertical="center" wrapText="1"/>
      <protection locked="0"/>
    </xf>
    <xf numFmtId="49" fontId="5" fillId="0" borderId="7" xfId="0" applyNumberFormat="1" applyFont="1" applyFill="1" applyBorder="1" applyAlignment="1" applyProtection="1">
      <alignment horizontal="center" vertical="center" wrapText="1"/>
      <protection locked="0"/>
    </xf>
    <xf numFmtId="167" fontId="7" fillId="0" borderId="7" xfId="0" applyNumberFormat="1" applyFont="1" applyFill="1" applyBorder="1" applyAlignment="1" applyProtection="1">
      <alignment horizontal="center" vertical="center" wrapText="1"/>
      <protection locked="0"/>
    </xf>
    <xf numFmtId="0" fontId="8" fillId="0" borderId="7" xfId="0" applyFont="1" applyFill="1" applyBorder="1" applyAlignment="1" applyProtection="1">
      <alignment horizontal="center" vertical="center" wrapText="1"/>
      <protection locked="0"/>
    </xf>
    <xf numFmtId="167" fontId="7" fillId="0" borderId="7"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locked="0"/>
    </xf>
    <xf numFmtId="16" fontId="4" fillId="0" borderId="7" xfId="0" applyNumberFormat="1"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wrapText="1"/>
      <protection locked="0"/>
    </xf>
    <xf numFmtId="0" fontId="4" fillId="0" borderId="7" xfId="0" applyFont="1" applyFill="1" applyBorder="1" applyAlignment="1">
      <alignment horizontal="center" vertical="center" wrapText="1"/>
    </xf>
    <xf numFmtId="49" fontId="4" fillId="0" borderId="7" xfId="1" applyNumberFormat="1" applyFont="1" applyFill="1" applyBorder="1" applyAlignment="1" applyProtection="1">
      <alignment horizontal="center" vertical="center" wrapText="1"/>
      <protection locked="0"/>
    </xf>
    <xf numFmtId="14" fontId="4" fillId="0" borderId="7"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lignment horizontal="center" vertical="center" wrapText="1"/>
    </xf>
    <xf numFmtId="167" fontId="4" fillId="0" borderId="7" xfId="0" applyNumberFormat="1" applyFont="1" applyFill="1" applyBorder="1" applyAlignment="1" applyProtection="1">
      <alignment horizontal="center" vertical="center" wrapText="1"/>
      <protection locked="0"/>
    </xf>
    <xf numFmtId="4" fontId="4" fillId="0" borderId="7" xfId="0" applyNumberFormat="1" applyFont="1" applyFill="1" applyBorder="1" applyAlignment="1" applyProtection="1">
      <alignment horizontal="center" vertical="center" wrapText="1"/>
      <protection locked="0"/>
    </xf>
    <xf numFmtId="0" fontId="4" fillId="0" borderId="7" xfId="0" applyNumberFormat="1" applyFont="1" applyFill="1" applyBorder="1" applyAlignment="1" applyProtection="1">
      <alignment horizontal="center" vertical="center" wrapText="1"/>
      <protection locked="0"/>
    </xf>
    <xf numFmtId="14" fontId="4" fillId="0" borderId="7" xfId="0" applyNumberFormat="1" applyFont="1" applyFill="1" applyBorder="1" applyAlignment="1">
      <alignment horizontal="center" vertical="center" wrapText="1"/>
    </xf>
    <xf numFmtId="49" fontId="4" fillId="0" borderId="7" xfId="0" applyNumberFormat="1" applyFont="1" applyFill="1" applyBorder="1" applyAlignment="1" applyProtection="1">
      <alignment horizontal="center" vertical="center" wrapText="1"/>
      <protection hidden="1"/>
    </xf>
    <xf numFmtId="0" fontId="7" fillId="0" borderId="0" xfId="0" applyFont="1" applyFill="1"/>
    <xf numFmtId="4" fontId="4" fillId="0" borderId="7" xfId="1" applyNumberFormat="1" applyFont="1" applyFill="1" applyBorder="1" applyAlignment="1" applyProtection="1">
      <alignment horizontal="center" vertical="center" wrapText="1"/>
      <protection locked="0"/>
    </xf>
    <xf numFmtId="14" fontId="4" fillId="0" borderId="7" xfId="1" applyNumberFormat="1" applyFont="1" applyFill="1" applyBorder="1" applyAlignment="1" applyProtection="1">
      <alignment horizontal="center" vertical="center" wrapText="1"/>
      <protection locked="0"/>
    </xf>
    <xf numFmtId="173" fontId="7" fillId="0" borderId="7" xfId="0" applyNumberFormat="1" applyFont="1" applyFill="1" applyBorder="1" applyAlignment="1" applyProtection="1">
      <alignment horizontal="center" vertical="center" wrapText="1"/>
      <protection hidden="1"/>
    </xf>
    <xf numFmtId="49" fontId="7" fillId="0" borderId="7" xfId="4" applyNumberFormat="1" applyFont="1" applyFill="1" applyBorder="1" applyAlignment="1" applyProtection="1">
      <alignment horizontal="center" vertical="center" wrapText="1"/>
      <protection locked="0"/>
    </xf>
    <xf numFmtId="0" fontId="7" fillId="0" borderId="7" xfId="4" applyNumberFormat="1" applyFont="1" applyFill="1" applyBorder="1" applyAlignment="1" applyProtection="1">
      <alignment horizontal="center" vertical="center" wrapText="1"/>
      <protection locked="0"/>
    </xf>
    <xf numFmtId="0" fontId="7" fillId="0" borderId="7" xfId="4" applyFont="1" applyFill="1" applyBorder="1" applyAlignment="1" applyProtection="1">
      <alignment horizontal="center" vertical="center" wrapText="1"/>
      <protection locked="0"/>
    </xf>
    <xf numFmtId="14" fontId="7" fillId="0" borderId="7" xfId="4" applyNumberFormat="1" applyFont="1" applyFill="1" applyBorder="1" applyAlignment="1" applyProtection="1">
      <alignment horizontal="center" vertical="center" wrapText="1"/>
      <protection locked="0"/>
    </xf>
    <xf numFmtId="0" fontId="7" fillId="0" borderId="7" xfId="4" applyFont="1" applyFill="1" applyBorder="1" applyAlignment="1" applyProtection="1">
      <alignment horizontal="center" vertical="center" wrapText="1"/>
      <protection hidden="1"/>
    </xf>
    <xf numFmtId="167" fontId="7" fillId="0" borderId="7" xfId="4" applyNumberFormat="1" applyFont="1" applyFill="1" applyBorder="1" applyAlignment="1" applyProtection="1">
      <alignment horizontal="center" vertical="center" wrapText="1"/>
      <protection locked="0"/>
    </xf>
    <xf numFmtId="4" fontId="7" fillId="0" borderId="7" xfId="4" applyNumberFormat="1" applyFont="1" applyFill="1" applyBorder="1" applyAlignment="1" applyProtection="1">
      <alignment horizontal="center" vertical="center" wrapText="1"/>
      <protection locked="0"/>
    </xf>
    <xf numFmtId="49" fontId="7" fillId="0" borderId="7" xfId="4" applyNumberFormat="1" applyFont="1" applyFill="1" applyBorder="1" applyAlignment="1">
      <alignment horizontal="center" vertical="center" wrapText="1"/>
    </xf>
    <xf numFmtId="0" fontId="7" fillId="0" borderId="7" xfId="4" applyFont="1" applyFill="1" applyBorder="1" applyAlignment="1">
      <alignment horizontal="center" vertical="center" wrapText="1"/>
    </xf>
    <xf numFmtId="1" fontId="4" fillId="0" borderId="7" xfId="1" applyNumberFormat="1" applyFont="1" applyFill="1" applyBorder="1" applyAlignment="1" applyProtection="1">
      <alignment horizontal="center" vertical="center" wrapText="1"/>
      <protection locked="0"/>
    </xf>
    <xf numFmtId="49" fontId="7" fillId="0" borderId="51" xfId="0" applyNumberFormat="1" applyFont="1" applyFill="1" applyBorder="1" applyAlignment="1">
      <alignment horizontal="center" vertical="center"/>
    </xf>
    <xf numFmtId="49" fontId="7" fillId="0" borderId="51" xfId="0" applyNumberFormat="1" applyFont="1" applyFill="1" applyBorder="1" applyAlignment="1">
      <alignment horizontal="center" vertical="center" wrapText="1"/>
    </xf>
    <xf numFmtId="0" fontId="7" fillId="0" borderId="51" xfId="0" applyFont="1" applyFill="1" applyBorder="1" applyAlignment="1">
      <alignment horizontal="center" vertical="center" wrapText="1"/>
    </xf>
    <xf numFmtId="49" fontId="4" fillId="0" borderId="51" xfId="0" applyNumberFormat="1" applyFont="1" applyFill="1" applyBorder="1" applyAlignment="1">
      <alignment horizontal="center" vertical="center"/>
    </xf>
    <xf numFmtId="0" fontId="7" fillId="0" borderId="51" xfId="0" applyFont="1" applyFill="1" applyBorder="1" applyAlignment="1">
      <alignment horizontal="center" vertical="center"/>
    </xf>
    <xf numFmtId="0" fontId="7" fillId="0" borderId="51" xfId="0" applyFont="1" applyFill="1" applyBorder="1" applyAlignment="1" applyProtection="1">
      <alignment horizontal="center" vertical="center" wrapText="1"/>
      <protection locked="0"/>
    </xf>
    <xf numFmtId="14" fontId="7" fillId="0" borderId="51" xfId="0" applyNumberFormat="1" applyFont="1" applyFill="1" applyBorder="1" applyAlignment="1" applyProtection="1">
      <alignment horizontal="center" vertical="center" wrapText="1"/>
      <protection locked="0"/>
    </xf>
    <xf numFmtId="167" fontId="7" fillId="0" borderId="51" xfId="0" applyNumberFormat="1" applyFont="1" applyFill="1" applyBorder="1" applyAlignment="1" applyProtection="1">
      <alignment horizontal="center" vertical="center" wrapText="1"/>
      <protection locked="0"/>
    </xf>
    <xf numFmtId="4" fontId="7" fillId="0" borderId="51" xfId="0" applyNumberFormat="1" applyFont="1" applyFill="1" applyBorder="1" applyAlignment="1" applyProtection="1">
      <alignment horizontal="center" vertical="center" wrapText="1"/>
      <protection locked="0"/>
    </xf>
    <xf numFmtId="14" fontId="4" fillId="0" borderId="51" xfId="0" applyNumberFormat="1" applyFont="1" applyFill="1" applyBorder="1" applyAlignment="1" applyProtection="1">
      <alignment horizontal="center" vertical="center" wrapText="1"/>
      <protection locked="0"/>
    </xf>
    <xf numFmtId="49" fontId="7" fillId="0" borderId="51" xfId="0" applyNumberFormat="1" applyFont="1" applyFill="1" applyBorder="1" applyAlignment="1" applyProtection="1">
      <alignment horizontal="center" vertical="center" wrapText="1"/>
      <protection locked="0"/>
    </xf>
    <xf numFmtId="0" fontId="7" fillId="0" borderId="0" xfId="0" applyFont="1" applyFill="1" applyAlignment="1">
      <alignment horizontal="center" vertical="center"/>
    </xf>
    <xf numFmtId="0" fontId="7" fillId="0" borderId="51" xfId="0" applyNumberFormat="1" applyFont="1" applyFill="1" applyBorder="1" applyAlignment="1" applyProtection="1">
      <alignment horizontal="center" vertical="center" wrapText="1"/>
      <protection locked="0"/>
    </xf>
    <xf numFmtId="0" fontId="7" fillId="0" borderId="51" xfId="0" applyFont="1" applyFill="1" applyBorder="1" applyAlignment="1" applyProtection="1">
      <alignment horizontal="center" vertical="center" wrapText="1"/>
      <protection hidden="1"/>
    </xf>
    <xf numFmtId="2" fontId="7" fillId="0" borderId="51" xfId="0" applyNumberFormat="1" applyFont="1" applyFill="1" applyBorder="1" applyAlignment="1" applyProtection="1">
      <alignment horizontal="center" vertical="center" wrapText="1"/>
      <protection locked="0"/>
    </xf>
    <xf numFmtId="0" fontId="4" fillId="0" borderId="51" xfId="0" applyFont="1" applyFill="1" applyBorder="1" applyAlignment="1" applyProtection="1">
      <alignment horizontal="center" vertical="center" wrapText="1"/>
      <protection locked="0"/>
    </xf>
    <xf numFmtId="0" fontId="4" fillId="0" borderId="51" xfId="0" applyNumberFormat="1" applyFont="1" applyFill="1" applyBorder="1" applyAlignment="1" applyProtection="1">
      <alignment horizontal="center" vertical="center" wrapText="1"/>
      <protection locked="0"/>
    </xf>
    <xf numFmtId="0" fontId="4" fillId="0" borderId="51" xfId="0" applyFont="1" applyFill="1" applyBorder="1" applyAlignment="1">
      <alignment horizontal="center" vertical="center" wrapText="1"/>
    </xf>
    <xf numFmtId="4" fontId="4" fillId="0" borderId="51" xfId="0" applyNumberFormat="1" applyFont="1" applyFill="1" applyBorder="1" applyAlignment="1" applyProtection="1">
      <alignment horizontal="center" vertical="center" wrapText="1"/>
      <protection locked="0"/>
    </xf>
    <xf numFmtId="1" fontId="4" fillId="0" borderId="51" xfId="1" applyNumberFormat="1" applyFont="1" applyFill="1" applyBorder="1" applyAlignment="1" applyProtection="1">
      <alignment horizontal="center" vertical="center" wrapText="1"/>
      <protection locked="0"/>
    </xf>
    <xf numFmtId="14" fontId="4" fillId="0" borderId="51" xfId="0" applyNumberFormat="1" applyFont="1" applyFill="1" applyBorder="1" applyAlignment="1">
      <alignment horizontal="center" vertical="center" wrapText="1"/>
    </xf>
    <xf numFmtId="49" fontId="4" fillId="0" borderId="51" xfId="0" applyNumberFormat="1" applyFont="1" applyFill="1" applyBorder="1" applyAlignment="1" applyProtection="1">
      <alignment horizontal="center" vertical="center" wrapText="1"/>
      <protection hidden="1"/>
    </xf>
    <xf numFmtId="49" fontId="4" fillId="0" borderId="51" xfId="0" applyNumberFormat="1" applyFont="1" applyFill="1" applyBorder="1" applyAlignment="1" applyProtection="1">
      <alignment horizontal="center" vertical="center" wrapText="1"/>
      <protection locked="0"/>
    </xf>
    <xf numFmtId="0" fontId="4" fillId="0" borderId="52" xfId="0" applyFont="1" applyFill="1" applyBorder="1" applyAlignment="1" applyProtection="1">
      <alignment horizontal="center" vertical="center" wrapText="1"/>
      <protection locked="0"/>
    </xf>
    <xf numFmtId="14" fontId="7" fillId="0" borderId="51"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14" fontId="4" fillId="0" borderId="51" xfId="1" applyNumberFormat="1" applyFont="1" applyFill="1" applyBorder="1" applyAlignment="1" applyProtection="1">
      <alignment horizontal="center" vertical="center" wrapText="1"/>
      <protection locked="0"/>
    </xf>
    <xf numFmtId="0" fontId="12" fillId="0" borderId="51" xfId="0" applyFont="1" applyFill="1" applyBorder="1" applyAlignment="1">
      <alignment horizontal="center" vertical="center" wrapText="1"/>
    </xf>
    <xf numFmtId="49" fontId="4" fillId="0" borderId="51" xfId="0" applyNumberFormat="1" applyFont="1" applyFill="1" applyBorder="1" applyAlignment="1" applyProtection="1">
      <alignment horizontal="center" vertical="center"/>
      <protection locked="0"/>
    </xf>
    <xf numFmtId="4" fontId="7" fillId="0" borderId="51" xfId="0" applyNumberFormat="1" applyFont="1" applyFill="1" applyBorder="1" applyAlignment="1">
      <alignment horizontal="center" vertical="center"/>
    </xf>
    <xf numFmtId="0" fontId="4" fillId="0" borderId="51" xfId="0" applyFont="1" applyFill="1" applyBorder="1" applyAlignment="1">
      <alignment horizontal="center" vertical="center"/>
    </xf>
    <xf numFmtId="170" fontId="4" fillId="0" borderId="51" xfId="0" applyNumberFormat="1" applyFont="1" applyFill="1" applyBorder="1" applyAlignment="1" applyProtection="1">
      <alignment horizontal="center" vertical="center" wrapText="1"/>
      <protection hidden="1"/>
    </xf>
    <xf numFmtId="0" fontId="4" fillId="0" borderId="51" xfId="0" applyFont="1" applyFill="1" applyBorder="1" applyAlignment="1" applyProtection="1">
      <alignment horizontal="center" vertical="center" wrapText="1"/>
    </xf>
    <xf numFmtId="49" fontId="4" fillId="0" borderId="51" xfId="1" applyNumberFormat="1" applyFont="1" applyFill="1" applyBorder="1" applyAlignment="1" applyProtection="1">
      <alignment horizontal="center" vertical="center" wrapText="1"/>
      <protection locked="0"/>
    </xf>
    <xf numFmtId="1" fontId="4" fillId="0" borderId="52" xfId="1" applyNumberFormat="1" applyFont="1" applyFill="1" applyBorder="1" applyAlignment="1" applyProtection="1">
      <alignment horizontal="center" vertical="center" wrapText="1"/>
      <protection locked="0"/>
    </xf>
    <xf numFmtId="0" fontId="7" fillId="0" borderId="0" xfId="0" applyFont="1" applyFill="1" applyAlignment="1">
      <alignment horizontal="center" vertical="center" wrapText="1"/>
    </xf>
    <xf numFmtId="2" fontId="4" fillId="0" borderId="51" xfId="0" quotePrefix="1" applyNumberFormat="1" applyFont="1" applyFill="1" applyBorder="1" applyAlignment="1" applyProtection="1">
      <alignment horizontal="center" vertical="center" wrapText="1"/>
      <protection locked="0"/>
    </xf>
    <xf numFmtId="167" fontId="4" fillId="0" borderId="51" xfId="0" applyNumberFormat="1" applyFont="1" applyFill="1" applyBorder="1" applyAlignment="1" applyProtection="1">
      <alignment horizontal="center" vertical="center" wrapText="1"/>
      <protection locked="0"/>
    </xf>
    <xf numFmtId="2" fontId="4" fillId="0" borderId="51" xfId="0" applyNumberFormat="1" applyFont="1" applyFill="1" applyBorder="1" applyAlignment="1" applyProtection="1">
      <alignment horizontal="center" vertical="center" wrapText="1"/>
      <protection locked="0"/>
    </xf>
    <xf numFmtId="194" fontId="7" fillId="0" borderId="7" xfId="0" applyNumberFormat="1" applyFont="1" applyFill="1" applyBorder="1" applyAlignment="1" applyProtection="1">
      <alignment horizontal="center" vertical="top" wrapText="1"/>
      <protection hidden="1"/>
    </xf>
    <xf numFmtId="194" fontId="7" fillId="0" borderId="51" xfId="0" applyNumberFormat="1" applyFont="1" applyFill="1" applyBorder="1" applyAlignment="1" applyProtection="1">
      <alignment horizontal="center" vertical="top" wrapText="1"/>
      <protection hidden="1"/>
    </xf>
    <xf numFmtId="194" fontId="5" fillId="0" borderId="7" xfId="0" applyNumberFormat="1" applyFont="1" applyFill="1" applyBorder="1" applyAlignment="1" applyProtection="1">
      <alignment horizontal="center" vertical="center" wrapText="1"/>
      <protection hidden="1"/>
    </xf>
    <xf numFmtId="1" fontId="4" fillId="0" borderId="53" xfId="1" applyNumberFormat="1" applyFont="1" applyFill="1" applyBorder="1" applyAlignment="1" applyProtection="1">
      <alignment horizontal="center" vertical="center" wrapText="1"/>
      <protection locked="0"/>
    </xf>
    <xf numFmtId="0" fontId="7" fillId="0" borderId="53" xfId="0" applyFont="1" applyFill="1" applyBorder="1" applyAlignment="1" applyProtection="1">
      <alignment horizontal="center" vertical="center" wrapText="1"/>
      <protection locked="0"/>
    </xf>
    <xf numFmtId="0" fontId="4" fillId="0" borderId="13" xfId="0" applyFont="1" applyFill="1" applyBorder="1" applyAlignment="1" applyProtection="1">
      <alignment horizontal="center" vertical="center" wrapText="1"/>
      <protection locked="0"/>
    </xf>
    <xf numFmtId="14" fontId="7" fillId="0" borderId="7" xfId="0" applyNumberFormat="1" applyFont="1" applyFill="1" applyBorder="1" applyAlignment="1">
      <alignment horizontal="center" vertical="center" wrapText="1"/>
    </xf>
    <xf numFmtId="49" fontId="7" fillId="0" borderId="7" xfId="0" applyNumberFormat="1" applyFont="1" applyFill="1" applyBorder="1" applyAlignment="1">
      <alignment horizontal="center" vertical="center" wrapText="1"/>
    </xf>
    <xf numFmtId="193" fontId="4" fillId="0" borderId="51" xfId="0" applyNumberFormat="1" applyFont="1" applyFill="1" applyBorder="1" applyAlignment="1">
      <alignment horizontal="center" vertical="center" wrapText="1"/>
    </xf>
    <xf numFmtId="3" fontId="4" fillId="0" borderId="51" xfId="0" applyNumberFormat="1" applyFont="1" applyFill="1" applyBorder="1" applyAlignment="1">
      <alignment horizontal="center" vertical="center" wrapText="1"/>
    </xf>
    <xf numFmtId="49" fontId="4" fillId="0" borderId="0" xfId="0" applyNumberFormat="1" applyFont="1" applyFill="1" applyAlignment="1" applyProtection="1">
      <alignment horizontal="center" vertical="center" wrapText="1"/>
      <protection locked="0"/>
    </xf>
    <xf numFmtId="0" fontId="7" fillId="0" borderId="53" xfId="0" applyNumberFormat="1" applyFont="1" applyFill="1" applyBorder="1" applyAlignment="1">
      <alignment horizontal="center" vertical="center"/>
    </xf>
    <xf numFmtId="0" fontId="7" fillId="0" borderId="51" xfId="0" applyNumberFormat="1" applyFont="1" applyFill="1" applyBorder="1" applyAlignment="1">
      <alignment horizontal="center" vertical="center"/>
    </xf>
    <xf numFmtId="0" fontId="7" fillId="0" borderId="51" xfId="0" applyFont="1" applyFill="1" applyBorder="1" applyAlignment="1" applyProtection="1">
      <alignment horizontal="center" vertical="center"/>
      <protection locked="0"/>
    </xf>
    <xf numFmtId="14" fontId="7" fillId="0" borderId="51" xfId="0" applyNumberFormat="1" applyFont="1" applyFill="1" applyBorder="1" applyAlignment="1" applyProtection="1">
      <alignment horizontal="center" vertical="center"/>
      <protection locked="0"/>
    </xf>
    <xf numFmtId="0" fontId="142" fillId="0" borderId="0" xfId="0" applyNumberFormat="1" applyFont="1" applyFill="1" applyAlignment="1">
      <alignment horizontal="center" vertical="center"/>
    </xf>
    <xf numFmtId="3" fontId="7" fillId="0" borderId="51" xfId="0" applyNumberFormat="1" applyFont="1" applyFill="1" applyBorder="1" applyAlignment="1" applyProtection="1">
      <alignment horizontal="center" vertical="center" wrapText="1"/>
      <protection locked="0"/>
    </xf>
    <xf numFmtId="49" fontId="7" fillId="0" borderId="51" xfId="0" applyNumberFormat="1" applyFont="1" applyFill="1" applyBorder="1" applyAlignment="1" applyProtection="1">
      <alignment horizontal="center" vertical="center"/>
      <protection locked="0"/>
    </xf>
    <xf numFmtId="0" fontId="4" fillId="0" borderId="51" xfId="0" applyFont="1" applyFill="1" applyBorder="1" applyAlignment="1" applyProtection="1">
      <alignment horizontal="center" vertical="center"/>
      <protection locked="0"/>
    </xf>
    <xf numFmtId="3" fontId="4" fillId="0" borderId="51" xfId="0" applyNumberFormat="1" applyFont="1" applyFill="1" applyBorder="1" applyAlignment="1" applyProtection="1">
      <alignment horizontal="center" vertical="center" wrapText="1"/>
      <protection locked="0"/>
    </xf>
    <xf numFmtId="0" fontId="7" fillId="0" borderId="7" xfId="4" applyFont="1" applyFill="1" applyBorder="1" applyAlignment="1" applyProtection="1">
      <alignment horizontal="center" vertical="center"/>
      <protection locked="0"/>
    </xf>
    <xf numFmtId="49" fontId="7" fillId="0" borderId="51" xfId="4" applyNumberFormat="1" applyFont="1" applyFill="1" applyBorder="1" applyAlignment="1">
      <alignment horizontal="center" vertical="center" wrapText="1"/>
    </xf>
    <xf numFmtId="0" fontId="7" fillId="0" borderId="0" xfId="4" applyFont="1" applyFill="1" applyAlignment="1" applyProtection="1">
      <alignment horizontal="center" vertical="center"/>
      <protection locked="0"/>
    </xf>
    <xf numFmtId="3" fontId="7" fillId="0" borderId="51" xfId="0" applyNumberFormat="1" applyFont="1" applyFill="1" applyBorder="1" applyAlignment="1">
      <alignment horizontal="center" vertical="center" wrapText="1"/>
    </xf>
    <xf numFmtId="14" fontId="4" fillId="0" borderId="51" xfId="0" applyNumberFormat="1" applyFont="1" applyFill="1" applyBorder="1" applyAlignment="1">
      <alignment horizontal="center" vertical="center"/>
    </xf>
    <xf numFmtId="0" fontId="7" fillId="0" borderId="0" xfId="0" applyFont="1" applyFill="1" applyAlignment="1" applyProtection="1">
      <alignment horizontal="center" vertical="center" wrapText="1"/>
      <protection locked="0"/>
    </xf>
    <xf numFmtId="195" fontId="12" fillId="0" borderId="54" xfId="0" applyNumberFormat="1" applyFont="1" applyFill="1" applyBorder="1" applyAlignment="1">
      <alignment horizontal="center" vertical="center" wrapText="1"/>
    </xf>
    <xf numFmtId="0" fontId="12" fillId="0" borderId="54" xfId="0" applyFont="1" applyFill="1" applyBorder="1" applyAlignment="1">
      <alignment horizontal="center" vertical="center" wrapText="1"/>
    </xf>
    <xf numFmtId="0" fontId="7" fillId="0" borderId="55" xfId="0" applyFont="1" applyFill="1" applyBorder="1" applyAlignment="1" applyProtection="1">
      <alignment horizontal="center" vertical="center" wrapText="1"/>
      <protection locked="0"/>
    </xf>
    <xf numFmtId="173" fontId="4" fillId="0" borderId="7" xfId="1" applyNumberFormat="1" applyFont="1" applyFill="1" applyBorder="1" applyAlignment="1" applyProtection="1">
      <alignment horizontal="center" vertical="center" wrapText="1"/>
      <protection locked="0"/>
    </xf>
    <xf numFmtId="173" fontId="4" fillId="0" borderId="51" xfId="1" applyNumberFormat="1" applyFont="1" applyFill="1" applyBorder="1" applyAlignment="1" applyProtection="1">
      <alignment horizontal="center" vertical="center" wrapText="1"/>
      <protection locked="0"/>
    </xf>
    <xf numFmtId="173" fontId="7" fillId="0" borderId="51" xfId="0" applyNumberFormat="1" applyFont="1" applyFill="1" applyBorder="1" applyAlignment="1" applyProtection="1">
      <alignment horizontal="center" vertical="center" wrapText="1"/>
      <protection hidden="1"/>
    </xf>
    <xf numFmtId="173" fontId="7" fillId="0" borderId="55" xfId="0" applyNumberFormat="1" applyFont="1" applyFill="1" applyBorder="1" applyAlignment="1" applyProtection="1">
      <alignment horizontal="center" vertical="center" wrapText="1"/>
      <protection hidden="1"/>
    </xf>
    <xf numFmtId="173" fontId="7" fillId="0" borderId="51" xfId="0" applyNumberFormat="1" applyFont="1" applyFill="1" applyBorder="1" applyAlignment="1">
      <alignment horizontal="center" vertical="center" wrapText="1"/>
    </xf>
    <xf numFmtId="173" fontId="4" fillId="0" borderId="51" xfId="0" applyNumberFormat="1" applyFont="1" applyFill="1" applyBorder="1" applyAlignment="1" applyProtection="1">
      <alignment horizontal="center" vertical="center" wrapText="1"/>
      <protection locked="0"/>
    </xf>
    <xf numFmtId="173" fontId="4" fillId="0" borderId="51" xfId="0" applyNumberFormat="1" applyFont="1" applyFill="1" applyBorder="1" applyAlignment="1" applyProtection="1">
      <alignment horizontal="center" vertical="center" wrapText="1"/>
      <protection hidden="1"/>
    </xf>
    <xf numFmtId="173" fontId="7" fillId="0" borderId="7" xfId="0" applyNumberFormat="1" applyFont="1" applyFill="1" applyBorder="1" applyAlignment="1">
      <alignment horizontal="center" vertical="center" wrapText="1"/>
    </xf>
    <xf numFmtId="173" fontId="4" fillId="0" borderId="7" xfId="0" applyNumberFormat="1" applyFont="1" applyFill="1" applyBorder="1" applyAlignment="1" applyProtection="1">
      <alignment horizontal="center" vertical="center" wrapText="1"/>
      <protection hidden="1"/>
    </xf>
    <xf numFmtId="173" fontId="7" fillId="0" borderId="0" xfId="0" applyNumberFormat="1" applyFont="1" applyFill="1"/>
    <xf numFmtId="173" fontId="7" fillId="0" borderId="7" xfId="4" applyNumberFormat="1" applyFont="1" applyFill="1" applyBorder="1" applyAlignment="1" applyProtection="1">
      <alignment horizontal="center" vertical="center" wrapText="1"/>
      <protection hidden="1"/>
    </xf>
    <xf numFmtId="173" fontId="7" fillId="0" borderId="51" xfId="4" applyNumberFormat="1" applyFont="1" applyFill="1" applyBorder="1" applyAlignment="1" applyProtection="1">
      <alignment horizontal="center" vertical="center" wrapText="1"/>
      <protection hidden="1"/>
    </xf>
    <xf numFmtId="173" fontId="7" fillId="0" borderId="7" xfId="4" applyNumberFormat="1" applyFont="1" applyFill="1" applyBorder="1" applyAlignment="1" applyProtection="1">
      <alignment horizontal="center" vertical="center"/>
      <protection locked="0"/>
    </xf>
    <xf numFmtId="173" fontId="7" fillId="0" borderId="51" xfId="4" applyNumberFormat="1" applyFont="1" applyFill="1" applyBorder="1" applyAlignment="1" applyProtection="1">
      <alignment horizontal="center" vertical="center"/>
      <protection locked="0"/>
    </xf>
    <xf numFmtId="173" fontId="4" fillId="0" borderId="51" xfId="29753" applyNumberFormat="1" applyFont="1" applyFill="1" applyBorder="1" applyAlignment="1">
      <alignment horizontal="center" vertical="center"/>
    </xf>
    <xf numFmtId="173" fontId="7" fillId="0" borderId="51" xfId="29753" applyNumberFormat="1" applyFont="1" applyFill="1" applyBorder="1" applyAlignment="1" applyProtection="1">
      <alignment horizontal="center" vertical="center" wrapText="1"/>
      <protection hidden="1"/>
    </xf>
    <xf numFmtId="173" fontId="4" fillId="0" borderId="51" xfId="0" applyNumberFormat="1" applyFont="1" applyFill="1" applyBorder="1" applyAlignment="1">
      <alignment horizontal="center" vertical="center" wrapText="1"/>
    </xf>
    <xf numFmtId="173" fontId="7" fillId="0" borderId="51" xfId="0" applyNumberFormat="1" applyFont="1" applyFill="1" applyBorder="1" applyAlignment="1">
      <alignment horizontal="center" vertical="center"/>
    </xf>
    <xf numFmtId="173" fontId="7" fillId="0" borderId="51" xfId="0" applyNumberFormat="1" applyFont="1" applyFill="1" applyBorder="1" applyAlignment="1" applyProtection="1">
      <alignment horizontal="center" vertical="center" wrapText="1"/>
      <protection locked="0"/>
    </xf>
    <xf numFmtId="173" fontId="7" fillId="0" borderId="54" xfId="0" applyNumberFormat="1" applyFont="1" applyFill="1" applyBorder="1" applyAlignment="1">
      <alignment horizontal="center" vertical="center" wrapText="1"/>
    </xf>
    <xf numFmtId="173" fontId="4" fillId="0" borderId="55" xfId="1" applyNumberFormat="1" applyFont="1" applyFill="1" applyBorder="1" applyAlignment="1" applyProtection="1">
      <alignment horizontal="center" vertical="center" wrapText="1"/>
      <protection locked="0"/>
    </xf>
    <xf numFmtId="173" fontId="7" fillId="0" borderId="51" xfId="0" applyNumberFormat="1" applyFont="1" applyFill="1" applyBorder="1" applyAlignment="1" applyProtection="1">
      <alignment horizontal="center" vertical="center"/>
      <protection locked="0"/>
    </xf>
    <xf numFmtId="173" fontId="4" fillId="0" borderId="51" xfId="0" applyNumberFormat="1" applyFont="1" applyFill="1" applyBorder="1" applyAlignment="1" applyProtection="1">
      <alignment horizontal="center" vertical="center"/>
      <protection locked="0"/>
    </xf>
    <xf numFmtId="173" fontId="4" fillId="0" borderId="0" xfId="1"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7" fillId="0" borderId="51" xfId="4" applyFont="1" applyFill="1" applyBorder="1" applyAlignment="1">
      <alignment horizontal="center" vertical="center" wrapText="1"/>
    </xf>
    <xf numFmtId="0" fontId="4" fillId="0" borderId="0" xfId="0" applyFont="1" applyFill="1" applyBorder="1" applyAlignment="1">
      <alignment horizontal="center" vertical="center" wrapText="1"/>
    </xf>
    <xf numFmtId="173" fontId="4" fillId="0" borderId="7" xfId="0" applyNumberFormat="1" applyFont="1" applyFill="1" applyBorder="1" applyAlignment="1">
      <alignment horizontal="center" vertical="center" wrapText="1"/>
    </xf>
    <xf numFmtId="4" fontId="4" fillId="0" borderId="7" xfId="0" applyNumberFormat="1" applyFont="1" applyFill="1" applyBorder="1" applyAlignment="1">
      <alignment horizontal="center" vertical="center" wrapText="1"/>
    </xf>
    <xf numFmtId="173" fontId="7" fillId="0" borderId="7" xfId="0" applyNumberFormat="1" applyFont="1" applyFill="1" applyBorder="1" applyAlignment="1" applyProtection="1">
      <alignment horizontal="center" vertical="center" wrapText="1"/>
      <protection locked="0"/>
    </xf>
    <xf numFmtId="0" fontId="7" fillId="0" borderId="7" xfId="0" applyFont="1" applyFill="1" applyBorder="1" applyAlignment="1">
      <alignment horizontal="center" vertical="center"/>
    </xf>
    <xf numFmtId="194" fontId="7" fillId="0" borderId="7" xfId="0" applyNumberFormat="1" applyFont="1" applyFill="1" applyBorder="1" applyAlignment="1" applyProtection="1">
      <alignment horizontal="center" vertical="center" wrapText="1"/>
      <protection hidden="1"/>
    </xf>
    <xf numFmtId="0" fontId="7" fillId="0" borderId="7" xfId="0" quotePrefix="1" applyFont="1" applyFill="1" applyBorder="1" applyAlignment="1">
      <alignment horizontal="center" vertical="center" wrapText="1"/>
    </xf>
    <xf numFmtId="0" fontId="8" fillId="0" borderId="51" xfId="0" applyFont="1" applyFill="1" applyBorder="1" applyAlignment="1" applyProtection="1">
      <alignment horizontal="center" vertical="center" wrapText="1"/>
      <protection locked="0"/>
    </xf>
    <xf numFmtId="49" fontId="143" fillId="0" borderId="51" xfId="1" applyNumberFormat="1" applyFont="1" applyFill="1" applyBorder="1" applyAlignment="1" applyProtection="1">
      <alignment horizontal="center" vertical="center" wrapText="1"/>
      <protection locked="0"/>
    </xf>
    <xf numFmtId="1" fontId="143" fillId="0" borderId="51" xfId="1" applyNumberFormat="1" applyFont="1" applyFill="1" applyBorder="1" applyAlignment="1" applyProtection="1">
      <alignment horizontal="center" vertical="center" wrapText="1"/>
      <protection locked="0"/>
    </xf>
    <xf numFmtId="0" fontId="4" fillId="0" borderId="51" xfId="4" applyFont="1" applyFill="1" applyBorder="1" applyAlignment="1">
      <alignment horizontal="center" vertical="center" wrapText="1"/>
    </xf>
    <xf numFmtId="173" fontId="10" fillId="0" borderId="51" xfId="0" applyNumberFormat="1" applyFont="1" applyFill="1" applyBorder="1" applyAlignment="1" applyProtection="1">
      <alignment horizontal="center" vertical="center" wrapText="1"/>
      <protection hidden="1"/>
    </xf>
    <xf numFmtId="0" fontId="10" fillId="0" borderId="51" xfId="0" applyFont="1" applyFill="1" applyBorder="1" applyAlignment="1" applyProtection="1">
      <alignment horizontal="center" vertical="center" wrapText="1"/>
      <protection locked="0"/>
    </xf>
    <xf numFmtId="0" fontId="7" fillId="0" borderId="0" xfId="0" applyFont="1" applyFill="1" applyAlignment="1" applyProtection="1">
      <alignment horizontal="center" vertical="center"/>
      <protection locked="0"/>
    </xf>
    <xf numFmtId="0" fontId="7" fillId="0" borderId="0" xfId="0" applyFont="1" applyFill="1" applyBorder="1" applyAlignment="1" applyProtection="1">
      <alignment horizontal="center" vertical="center"/>
      <protection locked="0"/>
    </xf>
    <xf numFmtId="173" fontId="7" fillId="0" borderId="0" xfId="0" applyNumberFormat="1" applyFont="1" applyFill="1" applyAlignment="1">
      <alignment horizontal="center" vertical="center"/>
    </xf>
    <xf numFmtId="0" fontId="29" fillId="0" borderId="7" xfId="0" applyFont="1" applyFill="1" applyBorder="1" applyAlignment="1" applyProtection="1">
      <alignment horizontal="center" vertical="center" wrapText="1"/>
      <protection locked="0"/>
    </xf>
    <xf numFmtId="173" fontId="7" fillId="0" borderId="7" xfId="0" applyNumberFormat="1" applyFont="1" applyFill="1" applyBorder="1" applyAlignment="1">
      <alignment horizontal="center" vertical="center"/>
    </xf>
    <xf numFmtId="0" fontId="7" fillId="0" borderId="7" xfId="0" applyNumberFormat="1" applyFont="1" applyFill="1" applyBorder="1" applyAlignment="1">
      <alignment horizontal="center" vertical="center" wrapText="1"/>
    </xf>
    <xf numFmtId="14" fontId="7" fillId="0" borderId="7" xfId="0" applyNumberFormat="1" applyFont="1" applyFill="1" applyBorder="1" applyAlignment="1">
      <alignment horizontal="center" vertical="center"/>
    </xf>
    <xf numFmtId="0" fontId="7" fillId="0" borderId="7" xfId="0" applyFont="1" applyFill="1" applyBorder="1" applyAlignment="1" applyProtection="1">
      <alignment horizontal="center" vertical="center"/>
      <protection locked="0"/>
    </xf>
    <xf numFmtId="173" fontId="7" fillId="0" borderId="7" xfId="0" applyNumberFormat="1" applyFont="1" applyFill="1" applyBorder="1" applyAlignment="1" applyProtection="1">
      <alignment horizontal="center" vertical="center"/>
      <protection locked="0"/>
    </xf>
    <xf numFmtId="14" fontId="7" fillId="0" borderId="7" xfId="0" applyNumberFormat="1"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14" fontId="7" fillId="0" borderId="51" xfId="0" applyNumberFormat="1" applyFont="1" applyFill="1" applyBorder="1" applyAlignment="1">
      <alignment horizontal="center" vertical="center"/>
    </xf>
    <xf numFmtId="3" fontId="7" fillId="0" borderId="51" xfId="0" applyNumberFormat="1" applyFont="1" applyFill="1" applyBorder="1" applyAlignment="1">
      <alignment horizontal="center" vertical="center"/>
    </xf>
    <xf numFmtId="1" fontId="4" fillId="0" borderId="51" xfId="1" applyNumberFormat="1" applyFont="1" applyFill="1" applyBorder="1" applyAlignment="1" applyProtection="1">
      <alignment horizontal="center" vertical="center"/>
      <protection locked="0"/>
    </xf>
    <xf numFmtId="173" fontId="7" fillId="0" borderId="51" xfId="0" applyNumberFormat="1" applyFont="1" applyFill="1" applyBorder="1" applyAlignment="1" applyProtection="1">
      <alignment horizontal="center" vertical="center"/>
      <protection hidden="1"/>
    </xf>
    <xf numFmtId="173" fontId="4" fillId="0" borderId="51" xfId="61648" applyNumberFormat="1" applyFont="1" applyFill="1" applyBorder="1" applyAlignment="1" applyProtection="1">
      <alignment horizontal="center" vertical="center"/>
      <protection locked="0"/>
    </xf>
    <xf numFmtId="173" fontId="4" fillId="0" borderId="51" xfId="1" applyNumberFormat="1" applyFont="1" applyFill="1" applyBorder="1" applyAlignment="1" applyProtection="1">
      <alignment horizontal="center" vertical="center"/>
      <protection locked="0"/>
    </xf>
    <xf numFmtId="173" fontId="7" fillId="0" borderId="51" xfId="61648" applyNumberFormat="1" applyFont="1" applyFill="1" applyBorder="1" applyAlignment="1" applyProtection="1">
      <alignment horizontal="center" vertical="center"/>
      <protection hidden="1"/>
    </xf>
    <xf numFmtId="0" fontId="7" fillId="0" borderId="54" xfId="0" applyFont="1" applyFill="1" applyBorder="1" applyAlignment="1">
      <alignment horizontal="center" vertical="center" wrapText="1"/>
    </xf>
    <xf numFmtId="0" fontId="7" fillId="0" borderId="60" xfId="0" applyFont="1" applyFill="1" applyBorder="1" applyAlignment="1">
      <alignment horizontal="center" vertical="center" wrapText="1"/>
    </xf>
    <xf numFmtId="0" fontId="7" fillId="0" borderId="59" xfId="0" applyFont="1" applyFill="1" applyBorder="1" applyAlignment="1">
      <alignment horizontal="center" vertical="center" wrapText="1"/>
    </xf>
    <xf numFmtId="1" fontId="12" fillId="0" borderId="54" xfId="0" applyNumberFormat="1" applyFont="1" applyFill="1" applyBorder="1" applyAlignment="1">
      <alignment horizontal="center" vertical="center" wrapText="1"/>
    </xf>
    <xf numFmtId="173" fontId="7" fillId="0" borderId="0" xfId="0" applyNumberFormat="1" applyFont="1" applyFill="1" applyBorder="1" applyAlignment="1" applyProtection="1">
      <alignment horizontal="center" vertical="center" wrapText="1"/>
      <protection hidden="1"/>
    </xf>
    <xf numFmtId="173" fontId="7" fillId="0" borderId="7" xfId="4" applyNumberFormat="1" applyFont="1" applyFill="1" applyBorder="1" applyAlignment="1">
      <alignment horizontal="center" vertical="center" wrapText="1"/>
    </xf>
    <xf numFmtId="0" fontId="4" fillId="0" borderId="0" xfId="4" applyFont="1" applyFill="1" applyAlignment="1">
      <alignment horizontal="center" vertical="center" wrapText="1"/>
    </xf>
    <xf numFmtId="14" fontId="7" fillId="0" borderId="51" xfId="0" quotePrefix="1" applyNumberFormat="1" applyFont="1" applyFill="1" applyBorder="1" applyAlignment="1">
      <alignment horizontal="center" vertical="center" wrapText="1"/>
    </xf>
    <xf numFmtId="0" fontId="7" fillId="0" borderId="51" xfId="0" applyNumberFormat="1" applyFont="1" applyFill="1" applyBorder="1" applyAlignment="1">
      <alignment horizontal="center" vertical="center" wrapText="1"/>
    </xf>
    <xf numFmtId="173" fontId="5" fillId="0" borderId="7" xfId="0" applyNumberFormat="1" applyFont="1" applyFill="1" applyBorder="1" applyAlignment="1" applyProtection="1">
      <alignment horizontal="center" vertical="center" wrapText="1"/>
      <protection hidden="1"/>
    </xf>
    <xf numFmtId="173" fontId="143" fillId="0" borderId="51" xfId="1" applyNumberFormat="1" applyFont="1" applyFill="1" applyBorder="1" applyAlignment="1" applyProtection="1">
      <alignment horizontal="center" vertical="center" wrapText="1"/>
      <protection locked="0"/>
    </xf>
    <xf numFmtId="0" fontId="7" fillId="0" borderId="55" xfId="0" applyFont="1" applyFill="1" applyBorder="1" applyAlignment="1">
      <alignment horizontal="center" vertical="center" wrapText="1"/>
    </xf>
    <xf numFmtId="0" fontId="4" fillId="0" borderId="55" xfId="0" applyFont="1" applyFill="1" applyBorder="1" applyAlignment="1" applyProtection="1">
      <alignment horizontal="center" vertical="center" wrapText="1"/>
      <protection locked="0"/>
    </xf>
    <xf numFmtId="14" fontId="4" fillId="0" borderId="55" xfId="0" applyNumberFormat="1" applyFont="1" applyFill="1" applyBorder="1" applyAlignment="1" applyProtection="1">
      <alignment horizontal="center" vertical="center" wrapText="1"/>
      <protection locked="0"/>
    </xf>
    <xf numFmtId="167" fontId="4" fillId="0" borderId="55" xfId="0" applyNumberFormat="1" applyFont="1" applyFill="1" applyBorder="1" applyAlignment="1" applyProtection="1">
      <alignment horizontal="center" vertical="center" wrapText="1"/>
      <protection locked="0"/>
    </xf>
    <xf numFmtId="4" fontId="4" fillId="0" borderId="55" xfId="0" applyNumberFormat="1" applyFont="1" applyFill="1" applyBorder="1" applyAlignment="1" applyProtection="1">
      <alignment horizontal="center" vertical="center" wrapText="1"/>
      <protection locked="0"/>
    </xf>
    <xf numFmtId="0" fontId="4" fillId="0" borderId="57" xfId="0" applyFont="1" applyFill="1" applyBorder="1" applyAlignment="1" applyProtection="1">
      <alignment horizontal="center" vertical="center" wrapText="1"/>
      <protection locked="0"/>
    </xf>
    <xf numFmtId="4" fontId="7" fillId="0" borderId="55" xfId="0" applyNumberFormat="1" applyFont="1" applyFill="1" applyBorder="1" applyAlignment="1" applyProtection="1">
      <alignment horizontal="center" vertical="center" wrapText="1"/>
      <protection locked="0"/>
    </xf>
    <xf numFmtId="14" fontId="7" fillId="0" borderId="55" xfId="0" applyNumberFormat="1" applyFont="1" applyFill="1" applyBorder="1" applyAlignment="1" applyProtection="1">
      <alignment horizontal="center" vertical="center" wrapText="1"/>
      <protection locked="0"/>
    </xf>
    <xf numFmtId="167" fontId="7" fillId="0" borderId="55" xfId="0" applyNumberFormat="1" applyFont="1" applyFill="1" applyBorder="1" applyAlignment="1" applyProtection="1">
      <alignment horizontal="center" vertical="center" wrapText="1"/>
      <protection locked="0"/>
    </xf>
    <xf numFmtId="0" fontId="7" fillId="0" borderId="57" xfId="0" applyFont="1" applyFill="1" applyBorder="1" applyAlignment="1" applyProtection="1">
      <alignment horizontal="center" vertical="center" wrapText="1"/>
      <protection locked="0"/>
    </xf>
    <xf numFmtId="49" fontId="4" fillId="0" borderId="55" xfId="0" applyNumberFormat="1" applyFont="1" applyFill="1" applyBorder="1" applyAlignment="1" applyProtection="1">
      <alignment horizontal="center" vertical="center" wrapText="1"/>
      <protection locked="0"/>
    </xf>
    <xf numFmtId="1" fontId="4" fillId="0" borderId="55" xfId="1" applyNumberFormat="1" applyFont="1" applyFill="1" applyBorder="1" applyAlignment="1" applyProtection="1">
      <alignment horizontal="center" vertical="center" wrapText="1"/>
      <protection locked="0"/>
    </xf>
    <xf numFmtId="0" fontId="4" fillId="0" borderId="55" xfId="0" applyFont="1" applyFill="1" applyBorder="1" applyAlignment="1">
      <alignment horizontal="center" vertical="center" wrapText="1"/>
    </xf>
    <xf numFmtId="0" fontId="4" fillId="0" borderId="10" xfId="0" applyFont="1" applyFill="1" applyBorder="1" applyAlignment="1" applyProtection="1">
      <alignment horizontal="center" vertical="center" wrapText="1"/>
      <protection locked="0"/>
    </xf>
    <xf numFmtId="167" fontId="7" fillId="0" borderId="13" xfId="0" applyNumberFormat="1" applyFont="1" applyFill="1" applyBorder="1" applyAlignment="1" applyProtection="1">
      <alignment horizontal="center" vertical="center" wrapText="1"/>
      <protection locked="0"/>
    </xf>
    <xf numFmtId="4" fontId="7" fillId="0" borderId="13" xfId="0" applyNumberFormat="1" applyFont="1" applyFill="1" applyBorder="1" applyAlignment="1" applyProtection="1">
      <alignment horizontal="center" vertical="center" wrapText="1"/>
      <protection locked="0"/>
    </xf>
    <xf numFmtId="1" fontId="4" fillId="0" borderId="9" xfId="1" applyNumberFormat="1" applyFont="1" applyFill="1" applyBorder="1" applyAlignment="1" applyProtection="1">
      <alignment horizontal="center" vertical="center"/>
      <protection locked="0"/>
    </xf>
    <xf numFmtId="170" fontId="4" fillId="0" borderId="13" xfId="0" applyNumberFormat="1" applyFont="1" applyFill="1" applyBorder="1" applyAlignment="1" applyProtection="1">
      <alignment horizontal="center" vertical="center" wrapText="1"/>
      <protection hidden="1"/>
    </xf>
    <xf numFmtId="0" fontId="4" fillId="0" borderId="13" xfId="0" applyFont="1" applyFill="1" applyBorder="1" applyAlignment="1">
      <alignment horizontal="center" vertical="center" wrapText="1"/>
    </xf>
    <xf numFmtId="167" fontId="7" fillId="0" borderId="9" xfId="0" applyNumberFormat="1" applyFont="1" applyFill="1" applyBorder="1" applyAlignment="1" applyProtection="1">
      <alignment horizontal="center" vertical="center" wrapText="1"/>
      <protection locked="0"/>
    </xf>
    <xf numFmtId="4" fontId="7" fillId="0" borderId="9" xfId="0" applyNumberFormat="1" applyFont="1" applyFill="1" applyBorder="1" applyAlignment="1" applyProtection="1">
      <alignment horizontal="center" vertical="center" wrapText="1"/>
      <protection locked="0"/>
    </xf>
    <xf numFmtId="0" fontId="7" fillId="0" borderId="13" xfId="0" applyFont="1" applyFill="1" applyBorder="1" applyAlignment="1" applyProtection="1">
      <alignment horizontal="center" vertical="center"/>
      <protection locked="0"/>
    </xf>
    <xf numFmtId="1" fontId="4" fillId="0" borderId="7" xfId="1" applyNumberFormat="1" applyFont="1" applyFill="1" applyBorder="1" applyAlignment="1" applyProtection="1">
      <alignment horizontal="center" vertical="center"/>
      <protection locked="0"/>
    </xf>
    <xf numFmtId="170" fontId="4" fillId="0" borderId="7" xfId="0" applyNumberFormat="1" applyFont="1" applyFill="1" applyBorder="1" applyAlignment="1" applyProtection="1">
      <alignment horizontal="center" vertical="center" wrapText="1"/>
      <protection hidden="1"/>
    </xf>
    <xf numFmtId="14" fontId="7" fillId="0" borderId="13" xfId="0" applyNumberFormat="1" applyFont="1" applyFill="1" applyBorder="1" applyAlignment="1" applyProtection="1">
      <alignment horizontal="center" vertical="center" wrapText="1"/>
      <protection locked="0"/>
    </xf>
    <xf numFmtId="0" fontId="7" fillId="0" borderId="13" xfId="0" applyFont="1" applyFill="1" applyBorder="1" applyAlignment="1" applyProtection="1">
      <alignment horizontal="center" vertical="center" wrapText="1"/>
      <protection locked="0"/>
    </xf>
    <xf numFmtId="0" fontId="7" fillId="0" borderId="9" xfId="0" applyFont="1" applyFill="1" applyBorder="1" applyAlignment="1" applyProtection="1">
      <alignment horizontal="center" vertical="center" wrapText="1"/>
      <protection locked="0"/>
    </xf>
    <xf numFmtId="14" fontId="7" fillId="0" borderId="9" xfId="0" applyNumberFormat="1" applyFont="1" applyFill="1" applyBorder="1" applyAlignment="1" applyProtection="1">
      <alignment horizontal="center" vertical="center" wrapText="1"/>
      <protection locked="0"/>
    </xf>
    <xf numFmtId="49" fontId="7" fillId="0" borderId="55" xfId="0" applyNumberFormat="1" applyFont="1" applyFill="1" applyBorder="1" applyAlignment="1" applyProtection="1">
      <alignment horizontal="center" vertical="center" wrapText="1"/>
      <protection locked="0"/>
    </xf>
    <xf numFmtId="0" fontId="7" fillId="0" borderId="13" xfId="0" applyFont="1" applyFill="1" applyBorder="1" applyAlignment="1">
      <alignment horizontal="center" vertical="center" wrapText="1"/>
    </xf>
    <xf numFmtId="49" fontId="7" fillId="0" borderId="7" xfId="0" applyNumberFormat="1" applyFont="1" applyFill="1" applyBorder="1" applyAlignment="1" applyProtection="1">
      <alignment horizontal="center" vertical="top" wrapText="1"/>
      <protection locked="0"/>
    </xf>
    <xf numFmtId="0" fontId="7" fillId="0" borderId="7" xfId="0" applyNumberFormat="1" applyFont="1" applyFill="1" applyBorder="1" applyAlignment="1" applyProtection="1">
      <alignment horizontal="center" vertical="top" wrapText="1"/>
      <protection locked="0"/>
    </xf>
    <xf numFmtId="173" fontId="7" fillId="0" borderId="7" xfId="0" applyNumberFormat="1" applyFont="1" applyFill="1" applyBorder="1" applyAlignment="1" applyProtection="1">
      <alignment horizontal="center" vertical="top" wrapText="1"/>
      <protection hidden="1"/>
    </xf>
    <xf numFmtId="170" fontId="7" fillId="0" borderId="7" xfId="0" applyNumberFormat="1" applyFont="1" applyFill="1" applyBorder="1" applyAlignment="1" applyProtection="1">
      <alignment horizontal="center" vertical="top" wrapText="1"/>
      <protection hidden="1"/>
    </xf>
    <xf numFmtId="0" fontId="7" fillId="0" borderId="7" xfId="0" applyFont="1" applyFill="1" applyBorder="1"/>
    <xf numFmtId="0" fontId="40" fillId="0" borderId="61" xfId="0" applyFont="1" applyFill="1" applyBorder="1" applyAlignment="1">
      <alignment horizontal="center" vertical="top" wrapText="1"/>
    </xf>
    <xf numFmtId="49" fontId="7" fillId="33" borderId="51" xfId="0" applyNumberFormat="1" applyFont="1" applyFill="1" applyBorder="1" applyAlignment="1" applyProtection="1">
      <alignment horizontal="center" vertical="center" wrapText="1"/>
      <protection locked="0"/>
    </xf>
    <xf numFmtId="0" fontId="7" fillId="33" borderId="51" xfId="4" applyFont="1" applyFill="1" applyBorder="1" applyAlignment="1" applyProtection="1">
      <alignment horizontal="center" vertical="center" wrapText="1"/>
      <protection locked="0"/>
    </xf>
    <xf numFmtId="1" fontId="7" fillId="0" borderId="51" xfId="0" applyNumberFormat="1" applyFont="1" applyFill="1" applyBorder="1" applyAlignment="1" applyProtection="1">
      <alignment horizontal="center" vertical="center" wrapText="1"/>
      <protection locked="0"/>
    </xf>
    <xf numFmtId="4" fontId="7" fillId="33" borderId="51" xfId="4" applyNumberFormat="1" applyFont="1" applyFill="1" applyBorder="1" applyAlignment="1" applyProtection="1">
      <alignment horizontal="center" vertical="center" wrapText="1"/>
      <protection locked="0"/>
    </xf>
    <xf numFmtId="1" fontId="6" fillId="0" borderId="7" xfId="1" applyNumberFormat="1" applyFont="1" applyFill="1" applyBorder="1" applyAlignment="1" applyProtection="1">
      <alignment horizontal="center" vertical="center" wrapText="1"/>
      <protection locked="0"/>
    </xf>
    <xf numFmtId="170" fontId="4" fillId="0" borderId="7" xfId="1" applyNumberFormat="1" applyFont="1" applyFill="1" applyBorder="1" applyAlignment="1" applyProtection="1">
      <alignment horizontal="center" vertical="center" wrapText="1"/>
      <protection locked="0"/>
    </xf>
    <xf numFmtId="4" fontId="4" fillId="144" borderId="7" xfId="1" applyNumberFormat="1" applyFont="1" applyFill="1" applyBorder="1" applyAlignment="1" applyProtection="1">
      <alignment horizontal="center" vertical="center" wrapText="1"/>
      <protection locked="0"/>
    </xf>
    <xf numFmtId="2" fontId="7" fillId="144" borderId="51" xfId="0" applyNumberFormat="1" applyFont="1" applyFill="1" applyBorder="1" applyAlignment="1" applyProtection="1">
      <alignment horizontal="center" vertical="center" wrapText="1"/>
      <protection locked="0"/>
    </xf>
    <xf numFmtId="2" fontId="7" fillId="144" borderId="7" xfId="3" applyNumberFormat="1" applyFont="1" applyFill="1" applyBorder="1" applyAlignment="1">
      <alignment horizontal="center" vertical="center" wrapText="1"/>
    </xf>
    <xf numFmtId="0" fontId="7" fillId="0" borderId="13" xfId="0" applyFont="1" applyFill="1" applyBorder="1" applyAlignment="1" applyProtection="1">
      <alignment horizontal="center" vertical="center" wrapText="1"/>
      <protection locked="0"/>
    </xf>
    <xf numFmtId="173" fontId="7" fillId="0" borderId="9" xfId="0" applyNumberFormat="1" applyFont="1" applyFill="1" applyBorder="1" applyAlignment="1" applyProtection="1">
      <alignment horizontal="center" vertical="center" wrapText="1"/>
      <protection hidden="1"/>
    </xf>
    <xf numFmtId="173" fontId="7" fillId="0" borderId="13" xfId="0" applyNumberFormat="1" applyFont="1" applyFill="1" applyBorder="1" applyAlignment="1" applyProtection="1">
      <alignment horizontal="center" vertical="center" wrapText="1"/>
      <protection hidden="1"/>
    </xf>
    <xf numFmtId="2" fontId="4" fillId="0" borderId="7" xfId="0" applyNumberFormat="1" applyFont="1" applyFill="1" applyBorder="1" applyAlignment="1" applyProtection="1">
      <alignment horizontal="center" vertical="center" wrapText="1"/>
    </xf>
    <xf numFmtId="2" fontId="7" fillId="0" borderId="0" xfId="0" applyNumberFormat="1" applyFont="1" applyFill="1"/>
    <xf numFmtId="2" fontId="7" fillId="0" borderId="7" xfId="0" applyNumberFormat="1" applyFont="1" applyFill="1" applyBorder="1" applyAlignment="1">
      <alignment wrapText="1"/>
    </xf>
    <xf numFmtId="2" fontId="7" fillId="0" borderId="0" xfId="0" applyNumberFormat="1" applyFont="1" applyFill="1" applyBorder="1"/>
    <xf numFmtId="2" fontId="7" fillId="144" borderId="51" xfId="4" applyNumberFormat="1" applyFont="1" applyFill="1" applyBorder="1" applyAlignment="1" applyProtection="1">
      <alignment horizontal="center" vertical="center" wrapText="1"/>
      <protection locked="0"/>
    </xf>
    <xf numFmtId="172" fontId="4" fillId="0" borderId="7" xfId="0" applyNumberFormat="1" applyFont="1" applyFill="1" applyBorder="1" applyAlignment="1" applyProtection="1">
      <alignment horizontal="center" vertical="center" wrapText="1"/>
    </xf>
    <xf numFmtId="0" fontId="7" fillId="0" borderId="51" xfId="4" applyFont="1" applyFill="1" applyBorder="1" applyAlignment="1" applyProtection="1">
      <alignment horizontal="center" vertical="center" wrapText="1"/>
      <protection locked="0"/>
    </xf>
    <xf numFmtId="0" fontId="7" fillId="144" borderId="0" xfId="0" applyFont="1" applyFill="1"/>
    <xf numFmtId="49" fontId="4" fillId="0" borderId="7" xfId="1" applyNumberFormat="1" applyFont="1" applyFill="1" applyBorder="1" applyAlignment="1" applyProtection="1">
      <alignment horizontal="center" vertical="top" wrapText="1"/>
      <protection locked="0"/>
    </xf>
    <xf numFmtId="49" fontId="7" fillId="0" borderId="13" xfId="0" applyNumberFormat="1" applyFont="1" applyFill="1" applyBorder="1" applyAlignment="1" applyProtection="1">
      <alignment horizontal="center" vertical="center" wrapText="1"/>
      <protection locked="0"/>
    </xf>
    <xf numFmtId="0" fontId="7" fillId="0" borderId="13" xfId="0" applyFont="1" applyFill="1" applyBorder="1" applyAlignment="1" applyProtection="1">
      <alignment horizontal="center" vertical="center" wrapText="1"/>
      <protection locked="0"/>
    </xf>
    <xf numFmtId="173" fontId="7" fillId="0" borderId="13" xfId="0" applyNumberFormat="1" applyFont="1" applyFill="1" applyBorder="1" applyAlignment="1" applyProtection="1">
      <alignment horizontal="center" vertical="center" wrapText="1"/>
      <protection hidden="1"/>
    </xf>
    <xf numFmtId="14" fontId="7" fillId="0" borderId="13" xfId="0" applyNumberFormat="1" applyFont="1" applyFill="1" applyBorder="1" applyAlignment="1" applyProtection="1">
      <alignment horizontal="center" vertical="center" wrapText="1"/>
      <protection locked="0"/>
    </xf>
    <xf numFmtId="170" fontId="7" fillId="0" borderId="13" xfId="0" applyNumberFormat="1" applyFont="1" applyFill="1" applyBorder="1" applyAlignment="1" applyProtection="1">
      <alignment horizontal="center" vertical="center" wrapText="1"/>
      <protection hidden="1"/>
    </xf>
    <xf numFmtId="0" fontId="7" fillId="0" borderId="13" xfId="0" applyFont="1" applyFill="1" applyBorder="1" applyAlignment="1" applyProtection="1">
      <alignment horizontal="center" vertical="center" wrapText="1"/>
      <protection hidden="1"/>
    </xf>
    <xf numFmtId="0" fontId="10" fillId="0" borderId="13" xfId="0" applyNumberFormat="1" applyFont="1" applyFill="1" applyBorder="1" applyAlignment="1" applyProtection="1">
      <alignment horizontal="center" vertical="center" wrapText="1"/>
      <protection locked="0"/>
    </xf>
    <xf numFmtId="0" fontId="5" fillId="0" borderId="13" xfId="0" applyNumberFormat="1" applyFont="1" applyFill="1" applyBorder="1" applyAlignment="1" applyProtection="1">
      <alignment horizontal="center" vertical="center" wrapText="1"/>
      <protection locked="0"/>
    </xf>
    <xf numFmtId="49" fontId="5" fillId="0" borderId="7" xfId="0" applyNumberFormat="1" applyFont="1" applyFill="1" applyBorder="1" applyAlignment="1" applyProtection="1">
      <alignment horizontal="center" vertical="top" wrapText="1"/>
      <protection locked="0"/>
    </xf>
    <xf numFmtId="0" fontId="5" fillId="0" borderId="7" xfId="0" applyFont="1" applyFill="1" applyBorder="1" applyAlignment="1" applyProtection="1">
      <alignment horizontal="center" vertical="top" wrapText="1"/>
      <protection locked="0"/>
    </xf>
    <xf numFmtId="0" fontId="5" fillId="0" borderId="7" xfId="0" applyNumberFormat="1" applyFont="1" applyFill="1" applyBorder="1" applyAlignment="1" applyProtection="1">
      <alignment horizontal="center" vertical="top" wrapText="1"/>
      <protection locked="0"/>
    </xf>
    <xf numFmtId="0" fontId="7" fillId="0" borderId="7" xfId="0" applyFont="1" applyFill="1" applyBorder="1" applyAlignment="1">
      <alignment vertical="center"/>
    </xf>
    <xf numFmtId="171" fontId="4" fillId="0" borderId="7" xfId="0" applyNumberFormat="1" applyFont="1" applyFill="1" applyBorder="1" applyAlignment="1" applyProtection="1">
      <alignment horizontal="left" vertical="center" wrapText="1"/>
    </xf>
    <xf numFmtId="2" fontId="4" fillId="0" borderId="7" xfId="1" applyNumberFormat="1" applyFont="1" applyFill="1" applyBorder="1" applyAlignment="1" applyProtection="1">
      <alignment horizontal="center" vertical="center" wrapText="1"/>
      <protection locked="0"/>
    </xf>
    <xf numFmtId="172" fontId="4" fillId="0" borderId="7" xfId="1" applyNumberFormat="1" applyFont="1" applyFill="1" applyBorder="1" applyAlignment="1" applyProtection="1">
      <alignment horizontal="center" vertical="center" wrapText="1"/>
      <protection locked="0"/>
    </xf>
    <xf numFmtId="49" fontId="7" fillId="0" borderId="7" xfId="0" applyNumberFormat="1" applyFont="1" applyFill="1" applyBorder="1" applyAlignment="1" applyProtection="1">
      <alignment horizontal="center" vertical="top" wrapText="1"/>
      <protection hidden="1"/>
    </xf>
    <xf numFmtId="0" fontId="7" fillId="0" borderId="7" xfId="3" applyFont="1" applyFill="1" applyBorder="1" applyAlignment="1">
      <alignment horizontal="center" vertical="top" wrapText="1"/>
    </xf>
    <xf numFmtId="0" fontId="9" fillId="0" borderId="7" xfId="0" applyFont="1" applyFill="1" applyBorder="1"/>
    <xf numFmtId="0" fontId="9" fillId="0" borderId="0" xfId="0" applyFont="1" applyFill="1"/>
    <xf numFmtId="0" fontId="7" fillId="0" borderId="7" xfId="0" applyFont="1" applyFill="1" applyBorder="1" applyAlignment="1">
      <alignment horizontal="center" vertical="top" wrapText="1"/>
    </xf>
    <xf numFmtId="173" fontId="5" fillId="0" borderId="7" xfId="0" applyNumberFormat="1" applyFont="1" applyFill="1" applyBorder="1" applyAlignment="1" applyProtection="1">
      <alignment horizontal="center" vertical="top" wrapText="1"/>
      <protection hidden="1"/>
    </xf>
    <xf numFmtId="170" fontId="5" fillId="0" borderId="7" xfId="0" applyNumberFormat="1" applyFont="1" applyFill="1" applyBorder="1" applyAlignment="1" applyProtection="1">
      <alignment horizontal="center" vertical="top" wrapText="1"/>
      <protection hidden="1"/>
    </xf>
    <xf numFmtId="0" fontId="11" fillId="0" borderId="7" xfId="0" applyFont="1" applyFill="1" applyBorder="1"/>
    <xf numFmtId="14" fontId="5" fillId="0" borderId="7" xfId="0" applyNumberFormat="1" applyFont="1" applyFill="1" applyBorder="1" applyAlignment="1" applyProtection="1">
      <alignment horizontal="center" vertical="top" wrapText="1"/>
      <protection locked="0"/>
    </xf>
    <xf numFmtId="0" fontId="5" fillId="0" borderId="7" xfId="0" applyFont="1" applyFill="1" applyBorder="1" applyAlignment="1" applyProtection="1">
      <alignment horizontal="left" vertical="top" wrapText="1"/>
      <protection locked="0"/>
    </xf>
    <xf numFmtId="4" fontId="5" fillId="0" borderId="7" xfId="0" applyNumberFormat="1" applyFont="1" applyFill="1" applyBorder="1" applyAlignment="1" applyProtection="1">
      <alignment horizontal="center" vertical="top" wrapText="1"/>
      <protection locked="0"/>
    </xf>
    <xf numFmtId="172" fontId="7" fillId="0" borderId="7" xfId="0" applyNumberFormat="1" applyFont="1" applyFill="1" applyBorder="1" applyAlignment="1">
      <alignment horizontal="center" vertical="center" wrapText="1"/>
    </xf>
    <xf numFmtId="0" fontId="0" fillId="0" borderId="0" xfId="0" applyFill="1"/>
    <xf numFmtId="173" fontId="0" fillId="0" borderId="0" xfId="0" applyNumberFormat="1" applyFill="1"/>
    <xf numFmtId="4" fontId="7" fillId="0" borderId="0" xfId="0" applyNumberFormat="1" applyFont="1" applyFill="1"/>
    <xf numFmtId="49" fontId="8" fillId="0" borderId="7" xfId="0" applyNumberFormat="1" applyFont="1" applyFill="1" applyBorder="1" applyAlignment="1" applyProtection="1">
      <alignment horizontal="center" vertical="center" wrapText="1"/>
      <protection locked="0"/>
    </xf>
    <xf numFmtId="14" fontId="8" fillId="0" borderId="7" xfId="0" applyNumberFormat="1" applyFont="1" applyFill="1" applyBorder="1" applyAlignment="1" applyProtection="1">
      <alignment horizontal="center" vertical="center" wrapText="1"/>
      <protection locked="0"/>
    </xf>
    <xf numFmtId="14" fontId="8" fillId="0" borderId="7" xfId="0" applyNumberFormat="1" applyFont="1" applyFill="1" applyBorder="1" applyAlignment="1">
      <alignment horizontal="center" vertical="center" wrapText="1"/>
    </xf>
    <xf numFmtId="2" fontId="4" fillId="0" borderId="7" xfId="0" applyNumberFormat="1" applyFont="1" applyFill="1" applyBorder="1" applyAlignment="1" applyProtection="1">
      <alignment horizontal="center" vertical="center" wrapText="1"/>
      <protection locked="0"/>
    </xf>
    <xf numFmtId="170" fontId="7" fillId="0" borderId="7" xfId="0" applyNumberFormat="1" applyFont="1" applyFill="1" applyBorder="1" applyAlignment="1">
      <alignment horizontal="center" vertical="center" wrapText="1"/>
    </xf>
    <xf numFmtId="0" fontId="4" fillId="0" borderId="7" xfId="0" applyFont="1" applyFill="1" applyBorder="1" applyAlignment="1">
      <alignment horizontal="left" vertical="center"/>
    </xf>
    <xf numFmtId="49" fontId="4" fillId="0" borderId="1" xfId="1" applyNumberFormat="1" applyFont="1" applyFill="1" applyBorder="1" applyAlignment="1" applyProtection="1">
      <alignment horizontal="center" vertical="top" wrapText="1"/>
      <protection locked="0"/>
    </xf>
    <xf numFmtId="49" fontId="4" fillId="0" borderId="9" xfId="1" applyNumberFormat="1" applyFont="1" applyFill="1" applyBorder="1" applyAlignment="1" applyProtection="1">
      <alignment horizontal="center" vertical="top" wrapText="1"/>
      <protection locked="0"/>
    </xf>
    <xf numFmtId="49" fontId="4" fillId="0" borderId="13" xfId="1" applyNumberFormat="1" applyFont="1" applyFill="1" applyBorder="1" applyAlignment="1" applyProtection="1">
      <alignment horizontal="center" vertical="top" wrapText="1"/>
      <protection locked="0"/>
    </xf>
    <xf numFmtId="49" fontId="4" fillId="0" borderId="2" xfId="1" applyNumberFormat="1" applyFont="1" applyFill="1" applyBorder="1" applyAlignment="1" applyProtection="1">
      <alignment horizontal="center" vertical="top" wrapText="1"/>
      <protection locked="0"/>
    </xf>
    <xf numFmtId="49" fontId="4" fillId="0" borderId="3" xfId="1" applyNumberFormat="1" applyFont="1" applyFill="1" applyBorder="1" applyAlignment="1" applyProtection="1">
      <alignment horizontal="center" vertical="top" wrapText="1"/>
      <protection locked="0"/>
    </xf>
    <xf numFmtId="49" fontId="4" fillId="0" borderId="7" xfId="1" applyNumberFormat="1" applyFont="1" applyFill="1" applyBorder="1" applyAlignment="1" applyProtection="1">
      <alignment horizontal="center" vertical="top" wrapText="1"/>
      <protection locked="0"/>
    </xf>
    <xf numFmtId="167" fontId="4" fillId="0" borderId="7" xfId="1" applyNumberFormat="1" applyFont="1" applyFill="1" applyBorder="1" applyAlignment="1" applyProtection="1">
      <alignment horizontal="center" vertical="top" wrapText="1"/>
      <protection locked="0"/>
    </xf>
    <xf numFmtId="49" fontId="4" fillId="0" borderId="8" xfId="1" applyNumberFormat="1" applyFont="1" applyFill="1" applyBorder="1" applyAlignment="1" applyProtection="1">
      <alignment horizontal="center" vertical="top" wrapText="1"/>
      <protection locked="0"/>
    </xf>
    <xf numFmtId="168" fontId="4" fillId="0" borderId="1" xfId="0" applyNumberFormat="1" applyFont="1" applyFill="1" applyBorder="1" applyAlignment="1" applyProtection="1">
      <alignment horizontal="center" vertical="top" wrapText="1"/>
      <protection locked="0"/>
    </xf>
    <xf numFmtId="168" fontId="4" fillId="0" borderId="9" xfId="0" applyNumberFormat="1" applyFont="1" applyFill="1" applyBorder="1" applyAlignment="1" applyProtection="1">
      <alignment horizontal="center" vertical="top" wrapText="1"/>
      <protection locked="0"/>
    </xf>
    <xf numFmtId="168" fontId="4" fillId="0" borderId="13" xfId="0" applyNumberFormat="1" applyFont="1" applyFill="1" applyBorder="1" applyAlignment="1" applyProtection="1">
      <alignment horizontal="center" vertical="top" wrapText="1"/>
      <protection locked="0"/>
    </xf>
    <xf numFmtId="168" fontId="4" fillId="0" borderId="1" xfId="2" applyNumberFormat="1" applyFont="1" applyFill="1" applyBorder="1" applyAlignment="1" applyProtection="1">
      <alignment horizontal="center" vertical="top" wrapText="1"/>
      <protection locked="0"/>
    </xf>
    <xf numFmtId="168" fontId="4" fillId="0" borderId="13" xfId="2" applyNumberFormat="1" applyFont="1" applyFill="1" applyBorder="1" applyAlignment="1" applyProtection="1">
      <alignment horizontal="center" vertical="top" wrapText="1"/>
      <protection locked="0"/>
    </xf>
    <xf numFmtId="4" fontId="4" fillId="0" borderId="1" xfId="1" applyNumberFormat="1" applyFont="1" applyFill="1" applyBorder="1" applyAlignment="1" applyProtection="1">
      <alignment horizontal="center" vertical="top" wrapText="1"/>
      <protection locked="0"/>
    </xf>
    <xf numFmtId="4" fontId="4" fillId="0" borderId="13" xfId="1" applyNumberFormat="1" applyFont="1" applyFill="1" applyBorder="1" applyAlignment="1" applyProtection="1">
      <alignment horizontal="center" vertical="top" wrapText="1"/>
      <protection locked="0"/>
    </xf>
    <xf numFmtId="169" fontId="4" fillId="0" borderId="1" xfId="1" applyNumberFormat="1" applyFont="1" applyFill="1" applyBorder="1" applyAlignment="1" applyProtection="1">
      <alignment horizontal="center" vertical="top" wrapText="1"/>
      <protection locked="0"/>
    </xf>
    <xf numFmtId="169" fontId="4" fillId="0" borderId="13" xfId="1" applyNumberFormat="1" applyFont="1" applyFill="1" applyBorder="1" applyAlignment="1" applyProtection="1">
      <alignment horizontal="center" vertical="top" wrapText="1"/>
      <protection locked="0"/>
    </xf>
    <xf numFmtId="49" fontId="7" fillId="0" borderId="55" xfId="0" applyNumberFormat="1" applyFont="1" applyFill="1" applyBorder="1" applyAlignment="1" applyProtection="1">
      <alignment horizontal="center" vertical="center" wrapText="1"/>
      <protection locked="0"/>
    </xf>
    <xf numFmtId="49" fontId="7" fillId="0" borderId="9" xfId="0" applyNumberFormat="1" applyFont="1" applyFill="1" applyBorder="1" applyAlignment="1" applyProtection="1">
      <alignment horizontal="center" vertical="center" wrapText="1"/>
      <protection locked="0"/>
    </xf>
    <xf numFmtId="49" fontId="7" fillId="0" borderId="13" xfId="0" applyNumberFormat="1" applyFont="1" applyFill="1" applyBorder="1" applyAlignment="1" applyProtection="1">
      <alignment horizontal="center" vertical="center" wrapText="1"/>
      <protection locked="0"/>
    </xf>
    <xf numFmtId="1" fontId="4" fillId="0" borderId="1" xfId="1" applyNumberFormat="1" applyFont="1" applyFill="1" applyBorder="1" applyAlignment="1" applyProtection="1">
      <alignment horizontal="center" vertical="center" wrapText="1"/>
      <protection locked="0"/>
    </xf>
    <xf numFmtId="1" fontId="4" fillId="0" borderId="9" xfId="1" applyNumberFormat="1" applyFont="1" applyFill="1" applyBorder="1" applyAlignment="1" applyProtection="1">
      <alignment horizontal="center" vertical="center" wrapText="1"/>
      <protection locked="0"/>
    </xf>
    <xf numFmtId="1" fontId="4" fillId="0" borderId="13" xfId="1"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7" fillId="0" borderId="9" xfId="0" applyFont="1" applyFill="1" applyBorder="1" applyAlignment="1" applyProtection="1">
      <alignment horizontal="center" vertical="center" wrapText="1"/>
      <protection locked="0"/>
    </xf>
    <xf numFmtId="0" fontId="7" fillId="0" borderId="13" xfId="0" applyFont="1" applyFill="1" applyBorder="1" applyAlignment="1" applyProtection="1">
      <alignment horizontal="center"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0" borderId="9" xfId="0" applyNumberFormat="1" applyFont="1" applyFill="1" applyBorder="1" applyAlignment="1" applyProtection="1">
      <alignment horizontal="center" vertical="center" wrapText="1"/>
      <protection locked="0"/>
    </xf>
    <xf numFmtId="0" fontId="7" fillId="0" borderId="13" xfId="0" applyNumberFormat="1" applyFont="1" applyFill="1" applyBorder="1" applyAlignment="1" applyProtection="1">
      <alignment horizontal="center" vertical="center" wrapText="1"/>
      <protection locked="0"/>
    </xf>
    <xf numFmtId="49" fontId="4" fillId="0" borderId="2" xfId="0" applyNumberFormat="1" applyFont="1" applyFill="1" applyBorder="1" applyAlignment="1" applyProtection="1">
      <alignment horizontal="center" vertical="top" wrapText="1"/>
      <protection locked="0"/>
    </xf>
    <xf numFmtId="49" fontId="4" fillId="0" borderId="8" xfId="0" applyNumberFormat="1" applyFont="1" applyFill="1" applyBorder="1" applyAlignment="1" applyProtection="1">
      <alignment horizontal="center" vertical="top" wrapText="1"/>
      <protection locked="0"/>
    </xf>
    <xf numFmtId="49" fontId="4" fillId="0" borderId="3" xfId="0" applyNumberFormat="1" applyFont="1" applyFill="1" applyBorder="1" applyAlignment="1" applyProtection="1">
      <alignment horizontal="center" vertical="top" wrapText="1"/>
      <protection locked="0"/>
    </xf>
    <xf numFmtId="173" fontId="7" fillId="0" borderId="1" xfId="0" applyNumberFormat="1" applyFont="1" applyFill="1" applyBorder="1" applyAlignment="1" applyProtection="1">
      <alignment horizontal="center" vertical="center" wrapText="1"/>
      <protection hidden="1"/>
    </xf>
    <xf numFmtId="173" fontId="7" fillId="0" borderId="9" xfId="0" applyNumberFormat="1" applyFont="1" applyFill="1" applyBorder="1" applyAlignment="1" applyProtection="1">
      <alignment horizontal="center" vertical="center" wrapText="1"/>
      <protection hidden="1"/>
    </xf>
    <xf numFmtId="173" fontId="7" fillId="0" borderId="13" xfId="0" applyNumberFormat="1" applyFont="1" applyFill="1" applyBorder="1" applyAlignment="1" applyProtection="1">
      <alignment horizontal="center" vertical="center" wrapText="1"/>
      <protection hidden="1"/>
    </xf>
    <xf numFmtId="14" fontId="7" fillId="0" borderId="1" xfId="0" applyNumberFormat="1" applyFont="1" applyFill="1" applyBorder="1" applyAlignment="1" applyProtection="1">
      <alignment horizontal="center" vertical="center" wrapText="1"/>
      <protection locked="0"/>
    </xf>
    <xf numFmtId="14" fontId="7" fillId="0" borderId="9" xfId="0" applyNumberFormat="1" applyFont="1" applyFill="1" applyBorder="1" applyAlignment="1" applyProtection="1">
      <alignment horizontal="center" vertical="center" wrapText="1"/>
      <protection locked="0"/>
    </xf>
    <xf numFmtId="14" fontId="7" fillId="0" borderId="13" xfId="0" applyNumberFormat="1" applyFont="1" applyFill="1" applyBorder="1" applyAlignment="1" applyProtection="1">
      <alignment horizontal="center" vertical="center" wrapText="1"/>
      <protection locked="0"/>
    </xf>
    <xf numFmtId="49" fontId="4" fillId="0" borderId="57" xfId="1" applyNumberFormat="1" applyFont="1" applyFill="1" applyBorder="1" applyAlignment="1" applyProtection="1">
      <alignment horizontal="center" vertical="center" wrapText="1"/>
      <protection locked="0"/>
    </xf>
    <xf numFmtId="49" fontId="4" fillId="0" borderId="56" xfId="1" applyNumberFormat="1" applyFont="1" applyFill="1" applyBorder="1" applyAlignment="1" applyProtection="1">
      <alignment horizontal="center" vertical="center" wrapText="1"/>
      <protection locked="0"/>
    </xf>
    <xf numFmtId="49" fontId="4" fillId="0" borderId="58" xfId="1" applyNumberFormat="1" applyFont="1" applyFill="1" applyBorder="1" applyAlignment="1" applyProtection="1">
      <alignment horizontal="center" vertical="center" wrapText="1"/>
      <protection locked="0"/>
    </xf>
    <xf numFmtId="49" fontId="4" fillId="0" borderId="0" xfId="1" applyNumberFormat="1" applyFont="1" applyFill="1" applyBorder="1" applyAlignment="1" applyProtection="1">
      <alignment horizontal="center" vertical="center" wrapText="1"/>
      <protection locked="0"/>
    </xf>
    <xf numFmtId="170" fontId="7" fillId="0" borderId="1" xfId="0" applyNumberFormat="1" applyFont="1" applyFill="1" applyBorder="1" applyAlignment="1" applyProtection="1">
      <alignment horizontal="center" vertical="center" wrapText="1"/>
      <protection hidden="1"/>
    </xf>
    <xf numFmtId="170" fontId="7" fillId="0" borderId="9" xfId="0" applyNumberFormat="1" applyFont="1" applyFill="1" applyBorder="1" applyAlignment="1" applyProtection="1">
      <alignment horizontal="center" vertical="center" wrapText="1"/>
      <protection hidden="1"/>
    </xf>
    <xf numFmtId="170" fontId="7" fillId="0" borderId="13" xfId="0" applyNumberFormat="1" applyFont="1" applyFill="1" applyBorder="1" applyAlignment="1" applyProtection="1">
      <alignment horizontal="center" vertical="center" wrapText="1"/>
      <protection hidden="1"/>
    </xf>
    <xf numFmtId="49" fontId="7" fillId="0" borderId="1" xfId="0" applyNumberFormat="1" applyFont="1" applyFill="1" applyBorder="1" applyAlignment="1">
      <alignment horizontal="center" vertical="center" wrapText="1"/>
    </xf>
    <xf numFmtId="49" fontId="7" fillId="0" borderId="9" xfId="0" applyNumberFormat="1" applyFont="1" applyFill="1" applyBorder="1" applyAlignment="1">
      <alignment horizontal="center" vertical="center" wrapText="1"/>
    </xf>
    <xf numFmtId="49" fontId="7" fillId="0" borderId="13"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protection hidden="1"/>
    </xf>
    <xf numFmtId="49" fontId="7" fillId="0" borderId="9" xfId="0" applyNumberFormat="1" applyFont="1" applyFill="1" applyBorder="1" applyAlignment="1" applyProtection="1">
      <alignment horizontal="center" vertical="center" wrapText="1"/>
      <protection hidden="1"/>
    </xf>
    <xf numFmtId="49" fontId="7" fillId="0" borderId="13" xfId="0" applyNumberFormat="1" applyFont="1" applyFill="1" applyBorder="1" applyAlignment="1" applyProtection="1">
      <alignment horizontal="center" vertical="center" wrapText="1"/>
      <protection hidden="1"/>
    </xf>
    <xf numFmtId="0" fontId="4" fillId="0" borderId="1" xfId="0" applyNumberFormat="1" applyFont="1" applyFill="1" applyBorder="1" applyAlignment="1" applyProtection="1">
      <alignment horizontal="center" vertical="center" wrapText="1"/>
      <protection locked="0"/>
    </xf>
    <xf numFmtId="0" fontId="10" fillId="0" borderId="9" xfId="0" applyNumberFormat="1" applyFont="1" applyFill="1" applyBorder="1" applyAlignment="1" applyProtection="1">
      <alignment horizontal="center" vertical="center" wrapText="1"/>
      <protection locked="0"/>
    </xf>
    <xf numFmtId="0" fontId="10" fillId="0" borderId="13" xfId="0" applyNumberFormat="1" applyFont="1" applyFill="1" applyBorder="1" applyAlignment="1" applyProtection="1">
      <alignment horizontal="center" vertical="center" wrapText="1"/>
      <protection locked="0"/>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hidden="1"/>
    </xf>
    <xf numFmtId="0" fontId="7" fillId="0" borderId="9" xfId="0" applyFont="1" applyFill="1" applyBorder="1" applyAlignment="1" applyProtection="1">
      <alignment horizontal="center" vertical="center" wrapText="1"/>
      <protection hidden="1"/>
    </xf>
    <xf numFmtId="0" fontId="7" fillId="0" borderId="13" xfId="0" applyFont="1" applyFill="1" applyBorder="1" applyAlignment="1" applyProtection="1">
      <alignment horizontal="center" vertical="center" wrapText="1"/>
      <protection hidden="1"/>
    </xf>
    <xf numFmtId="4" fontId="4" fillId="0" borderId="9" xfId="1" applyNumberFormat="1" applyFont="1" applyFill="1" applyBorder="1" applyAlignment="1" applyProtection="1">
      <alignment horizontal="center" vertical="top" wrapText="1"/>
      <protection locked="0"/>
    </xf>
    <xf numFmtId="4" fontId="4" fillId="0" borderId="4" xfId="1" applyNumberFormat="1" applyFont="1" applyFill="1" applyBorder="1" applyAlignment="1" applyProtection="1">
      <alignment horizontal="center" vertical="center" wrapText="1"/>
      <protection locked="0"/>
    </xf>
    <xf numFmtId="4" fontId="4" fillId="0" borderId="5" xfId="1" applyNumberFormat="1" applyFont="1" applyFill="1" applyBorder="1" applyAlignment="1" applyProtection="1">
      <alignment horizontal="center" vertical="center" wrapText="1"/>
      <protection locked="0"/>
    </xf>
    <xf numFmtId="4" fontId="4" fillId="0" borderId="6" xfId="1" applyNumberFormat="1" applyFont="1" applyFill="1" applyBorder="1" applyAlignment="1" applyProtection="1">
      <alignment horizontal="center" vertical="center" wrapText="1"/>
      <protection locked="0"/>
    </xf>
    <xf numFmtId="4" fontId="4" fillId="0" borderId="10" xfId="1" applyNumberFormat="1" applyFont="1" applyFill="1" applyBorder="1" applyAlignment="1" applyProtection="1">
      <alignment horizontal="center" vertical="center" wrapText="1"/>
      <protection locked="0"/>
    </xf>
    <xf numFmtId="4" fontId="4" fillId="0" borderId="11" xfId="1" applyNumberFormat="1" applyFont="1" applyFill="1" applyBorder="1" applyAlignment="1" applyProtection="1">
      <alignment horizontal="center" vertical="center" wrapText="1"/>
      <protection locked="0"/>
    </xf>
    <xf numFmtId="4" fontId="4" fillId="0" borderId="12" xfId="1" applyNumberFormat="1" applyFont="1" applyFill="1" applyBorder="1" applyAlignment="1" applyProtection="1">
      <alignment horizontal="center" vertical="center" wrapText="1"/>
      <protection locked="0"/>
    </xf>
    <xf numFmtId="0" fontId="10"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9" xfId="0" applyNumberFormat="1" applyFont="1" applyFill="1" applyBorder="1" applyAlignment="1" applyProtection="1">
      <alignment horizontal="center" vertical="center" wrapText="1"/>
      <protection locked="0"/>
    </xf>
    <xf numFmtId="0" fontId="5" fillId="0" borderId="13" xfId="0" applyNumberFormat="1" applyFont="1" applyFill="1" applyBorder="1" applyAlignment="1" applyProtection="1">
      <alignment horizontal="center" vertical="center" wrapText="1"/>
      <protection locked="0"/>
    </xf>
  </cellXfs>
  <cellStyles count="61898">
    <cellStyle name=" 1" xfId="5"/>
    <cellStyle name=" 1 2" xfId="6"/>
    <cellStyle name="%_Inputs Co" xfId="60314"/>
    <cellStyle name="_149_942 - Отчет об исполнении ГКПЗ ОАО АЭК Комиэнерго за 2006 год" xfId="45"/>
    <cellStyle name="_149_942 - Отчет об исполнении ГКПЗ ОАО АЭК Комиэнерго за 2006 год 2" xfId="46"/>
    <cellStyle name="_149_942 - Отчет об исполнении ГКПЗ ОАО АЭК Комиэнерго за 2006 год 2 2" xfId="30556"/>
    <cellStyle name="_149_942 - Отчет об исполнении ГКПЗ ОАО АЭК Комиэнерго за 2006 год 3" xfId="30557"/>
    <cellStyle name="_Model_RAB_MRSK_svod" xfId="60315"/>
    <cellStyle name="_Альбом  от 25.08.06 недействующая редакция" xfId="47"/>
    <cellStyle name="_Альбом  от 25.08.06 недействующая редакция 2" xfId="30558"/>
    <cellStyle name="_Альбом бюджетных форм   от 23.08.05" xfId="48"/>
    <cellStyle name="_Альбом бюджетных форм   от 23.08.05 2" xfId="30559"/>
    <cellStyle name="_Альбом бюджетных форм   от 25.08.05" xfId="49"/>
    <cellStyle name="_Альбом бюджетных форм   от 25.08.05 2" xfId="30560"/>
    <cellStyle name="_Альбом бюджетных форм от 18.07.06" xfId="50"/>
    <cellStyle name="_Альбом бюджетных форм от 18.07.06 2" xfId="30561"/>
    <cellStyle name="_АРМ_БП_РСК_V6.1.unprotec" xfId="51"/>
    <cellStyle name="_АРМ_БП_РСК_V6.1.unprotec 2" xfId="30562"/>
    <cellStyle name="_Бюджетные формы.Расходы v.3.1" xfId="52"/>
    <cellStyle name="_Бюджетные формы.Расходы v.3.1 2" xfId="30563"/>
    <cellStyle name="_Ввод" xfId="60316"/>
    <cellStyle name="_Инвест ТЗ" xfId="53"/>
    <cellStyle name="_Инвест ТЗ 2" xfId="30564"/>
    <cellStyle name="_Инвест ТЗ АВТОМАТИЗАЦИЯ  1.06.06   Ф" xfId="54"/>
    <cellStyle name="_Инвест ТЗ АВТОМАТИЗАЦИЯ  1.06.06   Ф 2" xfId="30565"/>
    <cellStyle name="_Инвест ТЗ АВТОМАТИЗАЦИЯ  31.05.06   Ф нов" xfId="55"/>
    <cellStyle name="_Инвест ТЗ АВТОМАТИЗАЦИЯ  31.05.06   Ф нов 2" xfId="30566"/>
    <cellStyle name="_ИСП 2006 свод" xfId="56"/>
    <cellStyle name="_ИСП 2006 свод 2" xfId="57"/>
    <cellStyle name="_ИСП 2006 свод 2 2" xfId="30567"/>
    <cellStyle name="_ИСП 2006 свод 3" xfId="30568"/>
    <cellStyle name="_Классификаторы" xfId="58"/>
    <cellStyle name="_Классификаторы 2" xfId="30569"/>
    <cellStyle name="_классификаторы УБМ (изменения)" xfId="59"/>
    <cellStyle name="_классификаторы УБМ (изменения) 2" xfId="30570"/>
    <cellStyle name="_Книга1" xfId="59052"/>
    <cellStyle name="_Книга1 2" xfId="60317"/>
    <cellStyle name="_Книга1 3" xfId="60318"/>
    <cellStyle name="_Книга1_Копия АРМ_БП_РСК_V10 0_20100213" xfId="59053"/>
    <cellStyle name="_Книга1_Копия АРМ_БП_РСК_V10 0_20100213 2" xfId="60319"/>
    <cellStyle name="_Книга1_Копия АРМ_БП_РСК_V10 0_20100213 3" xfId="60320"/>
    <cellStyle name="_Книга3 (8)" xfId="60"/>
    <cellStyle name="_Книга3 (8) 2" xfId="30571"/>
    <cellStyle name="_Книга5" xfId="61"/>
    <cellStyle name="_Книга5 2" xfId="30572"/>
    <cellStyle name="_МОЭСК корректировка ГКПЗ 2006 обраб" xfId="62"/>
    <cellStyle name="_МОЭСК корректировка ГКПЗ 2006 обраб 2" xfId="63"/>
    <cellStyle name="_МОЭСК корректировка ГКПЗ 2006 обраб 2 2" xfId="30573"/>
    <cellStyle name="_МОЭСК корректировка ГКПЗ 2006 обраб 3" xfId="30574"/>
    <cellStyle name="_МОЭСК отчет ГД за 2006" xfId="64"/>
    <cellStyle name="_МОЭСК отчет ГД за 2006 2" xfId="65"/>
    <cellStyle name="_МОЭСК отчет ГД за 2006 2 2" xfId="30575"/>
    <cellStyle name="_МОЭСК отчет ГД за 2006 3" xfId="30576"/>
    <cellStyle name="_МРСК Сибири отчет за 2006" xfId="66"/>
    <cellStyle name="_МРСК Сибири отчет за 2006 2" xfId="67"/>
    <cellStyle name="_МРСК Сибири отчет за 2006 2 2" xfId="30577"/>
    <cellStyle name="_МРСК Сибири отчет за 2006 3" xfId="30578"/>
    <cellStyle name="_МРСК ЦиСК отчет за 2006" xfId="68"/>
    <cellStyle name="_МРСК ЦиСК отчет за 2006 2" xfId="69"/>
    <cellStyle name="_МРСК ЦиСК отчет за 2006 2 2" xfId="30579"/>
    <cellStyle name="_МРСК ЦиСК отчет за 2006 3" xfId="30580"/>
    <cellStyle name="_Отчет в МРСК_1149_2006_Псковэнерго (V.3)" xfId="70"/>
    <cellStyle name="_Отчет в МРСК_1149_2006_Псковэнерго (V.3) 2" xfId="71"/>
    <cellStyle name="_Отчет в МРСК_1149_2006_Псковэнерго (V.3) 2 2" xfId="30581"/>
    <cellStyle name="_Отчет в МРСК_1149_2006_Псковэнерго (V.3) 3" xfId="30582"/>
    <cellStyle name="_Отчет исполнения ГКПЗ за 2006г" xfId="72"/>
    <cellStyle name="_Отчет исполнения ГКПЗ за 2006г 2" xfId="73"/>
    <cellStyle name="_Отчет исполнения ГКПЗ за 2006г 2 2" xfId="30583"/>
    <cellStyle name="_Отчет исполнения ГКПЗ за 2006г 3" xfId="30584"/>
    <cellStyle name="_Отчет ЛЭ_2006_по форме МРСК" xfId="74"/>
    <cellStyle name="_Отчет ЛЭ_2006_по форме МРСК 2" xfId="75"/>
    <cellStyle name="_Отчет ЛЭ_2006_по форме МРСК 2 2" xfId="30585"/>
    <cellStyle name="_Отчет ЛЭ_2006_по форме МРСК 3" xfId="30586"/>
    <cellStyle name="_Отчет МРСК С-З за 2006 год" xfId="76"/>
    <cellStyle name="_Отчет МРСК С-З за 2006 год 2" xfId="77"/>
    <cellStyle name="_Отчет МРСК С-З за 2006 год 2 2" xfId="30587"/>
    <cellStyle name="_Отчет МРСК С-З за 2006 год 3" xfId="30588"/>
    <cellStyle name="_Отчет о выполнении ГКПЗ за 2006" xfId="78"/>
    <cellStyle name="_Отчет о выполнении ГКПЗ за 2006 2" xfId="79"/>
    <cellStyle name="_Отчет о выполнении ГКПЗ за 2006 2 2" xfId="30589"/>
    <cellStyle name="_Отчет о выполнении ГКПЗ за 2006 3" xfId="30590"/>
    <cellStyle name="_отчет об исполнении ГКПЗ ОАО Колэнерго(МРСК) 2006г." xfId="80"/>
    <cellStyle name="_отчет об исполнении ГКПЗ ОАО Колэнерго(МРСК) 2006г. 2" xfId="81"/>
    <cellStyle name="_отчет об исполнении ГКПЗ ОАО Колэнерго(МРСК) 2006г. 2 2" xfId="30591"/>
    <cellStyle name="_отчет об исполнении ГКПЗ ОАО Колэнерго(МРСК) 2006г. 3" xfId="30592"/>
    <cellStyle name="_Прил 4_Формат-РСК_29.11.06_new finalприм" xfId="82"/>
    <cellStyle name="_Прил 4_Формат-РСК_29.11.06_new finalприм 2" xfId="30593"/>
    <cellStyle name="_Формат ДПН (предложения ФСК) 01.02.08г. Сравнение" xfId="83"/>
    <cellStyle name="_Формат ДПН (предложения ФСК) 01.02.08г. Сравнение 2" xfId="30594"/>
    <cellStyle name="_Формат-РСК_2007_12 02 06_м" xfId="84"/>
    <cellStyle name="_Формат-РСК_2007_12 02 06_м 2" xfId="30595"/>
    <cellStyle name="_Чек" xfId="60321"/>
    <cellStyle name="_ЮСК отчет за 2006" xfId="85"/>
    <cellStyle name="_ЮСК отчет за 2006 2" xfId="86"/>
    <cellStyle name="_ЮСК отчет за 2006 2 2" xfId="30596"/>
    <cellStyle name="_ЮСК отчет за 2006 3" xfId="30597"/>
    <cellStyle name="”ќђќ‘ћ‚›‰" xfId="87"/>
    <cellStyle name="”ќђќ‘ћ‚›‰ 2" xfId="60322"/>
    <cellStyle name="”љ‘ђћ‚ђќќ›‰" xfId="88"/>
    <cellStyle name="”љ‘ђћ‚ђќќ›‰ 2" xfId="60323"/>
    <cellStyle name="„…ќ…†ќ›‰" xfId="89"/>
    <cellStyle name="„…ќ…†ќ›‰ 2" xfId="60324"/>
    <cellStyle name="‡ђѓћ‹ћ‚ћљ1" xfId="90"/>
    <cellStyle name="‡ђѓћ‹ћ‚ћљ1 2" xfId="30598"/>
    <cellStyle name="‡ђѓћ‹ћ‚ћљ1 3" xfId="60325"/>
    <cellStyle name="‡ђѓћ‹ћ‚ћљ2" xfId="91"/>
    <cellStyle name="‡ђѓћ‹ћ‚ћљ2 2" xfId="30599"/>
    <cellStyle name="‡ђѓћ‹ћ‚ћљ2 3" xfId="60326"/>
    <cellStyle name="’ћѓћ‚›‰" xfId="92"/>
    <cellStyle name="’ћѓћ‚›‰ 2" xfId="30600"/>
    <cellStyle name="’ћѓћ‚›‰ 3" xfId="60327"/>
    <cellStyle name="1Normal" xfId="93"/>
    <cellStyle name="1Normal 2" xfId="30601"/>
    <cellStyle name="20% - Accent1 10" xfId="94"/>
    <cellStyle name="20% - Accent1 10 2" xfId="30602"/>
    <cellStyle name="20% - Accent1 11" xfId="95"/>
    <cellStyle name="20% - Accent1 11 2" xfId="30603"/>
    <cellStyle name="20% - Accent1 12" xfId="96"/>
    <cellStyle name="20% - Accent1 12 2" xfId="30604"/>
    <cellStyle name="20% - Accent1 13" xfId="97"/>
    <cellStyle name="20% - Accent1 13 2" xfId="30605"/>
    <cellStyle name="20% - Accent1 2" xfId="98"/>
    <cellStyle name="20% - Accent1 2 2" xfId="30606"/>
    <cellStyle name="20% - Accent1 3" xfId="99"/>
    <cellStyle name="20% - Accent1 3 2" xfId="30607"/>
    <cellStyle name="20% - Accent1 4" xfId="100"/>
    <cellStyle name="20% - Accent1 4 2" xfId="30608"/>
    <cellStyle name="20% - Accent1 5" xfId="101"/>
    <cellStyle name="20% - Accent1 5 2" xfId="30609"/>
    <cellStyle name="20% - Accent1 6" xfId="102"/>
    <cellStyle name="20% - Accent1 6 2" xfId="30610"/>
    <cellStyle name="20% - Accent1 7" xfId="103"/>
    <cellStyle name="20% - Accent1 7 2" xfId="30611"/>
    <cellStyle name="20% - Accent1 8" xfId="104"/>
    <cellStyle name="20% - Accent1 8 2" xfId="30612"/>
    <cellStyle name="20% - Accent1 9" xfId="105"/>
    <cellStyle name="20% - Accent1 9 2" xfId="30613"/>
    <cellStyle name="20% - Accent2 10" xfId="106"/>
    <cellStyle name="20% - Accent2 10 2" xfId="30614"/>
    <cellStyle name="20% - Accent2 11" xfId="107"/>
    <cellStyle name="20% - Accent2 11 2" xfId="30615"/>
    <cellStyle name="20% - Accent2 12" xfId="108"/>
    <cellStyle name="20% - Accent2 12 2" xfId="30616"/>
    <cellStyle name="20% - Accent2 13" xfId="109"/>
    <cellStyle name="20% - Accent2 13 2" xfId="30617"/>
    <cellStyle name="20% - Accent2 2" xfId="110"/>
    <cellStyle name="20% - Accent2 2 2" xfId="30618"/>
    <cellStyle name="20% - Accent2 3" xfId="111"/>
    <cellStyle name="20% - Accent2 3 2" xfId="30619"/>
    <cellStyle name="20% - Accent2 4" xfId="112"/>
    <cellStyle name="20% - Accent2 4 2" xfId="30620"/>
    <cellStyle name="20% - Accent2 5" xfId="113"/>
    <cellStyle name="20% - Accent2 5 2" xfId="30621"/>
    <cellStyle name="20% - Accent2 6" xfId="114"/>
    <cellStyle name="20% - Accent2 6 2" xfId="30622"/>
    <cellStyle name="20% - Accent2 7" xfId="115"/>
    <cellStyle name="20% - Accent2 7 2" xfId="30623"/>
    <cellStyle name="20% - Accent2 8" xfId="116"/>
    <cellStyle name="20% - Accent2 8 2" xfId="30624"/>
    <cellStyle name="20% - Accent2 9" xfId="117"/>
    <cellStyle name="20% - Accent2 9 2" xfId="30625"/>
    <cellStyle name="20% - Accent3 10" xfId="118"/>
    <cellStyle name="20% - Accent3 10 2" xfId="30626"/>
    <cellStyle name="20% - Accent3 11" xfId="119"/>
    <cellStyle name="20% - Accent3 11 2" xfId="30627"/>
    <cellStyle name="20% - Accent3 12" xfId="120"/>
    <cellStyle name="20% - Accent3 12 2" xfId="30628"/>
    <cellStyle name="20% - Accent3 13" xfId="121"/>
    <cellStyle name="20% - Accent3 13 2" xfId="30629"/>
    <cellStyle name="20% - Accent3 2" xfId="122"/>
    <cellStyle name="20% - Accent3 2 2" xfId="30630"/>
    <cellStyle name="20% - Accent3 3" xfId="123"/>
    <cellStyle name="20% - Accent3 3 2" xfId="30631"/>
    <cellStyle name="20% - Accent3 4" xfId="124"/>
    <cellStyle name="20% - Accent3 4 2" xfId="30632"/>
    <cellStyle name="20% - Accent3 5" xfId="125"/>
    <cellStyle name="20% - Accent3 5 2" xfId="30633"/>
    <cellStyle name="20% - Accent3 6" xfId="126"/>
    <cellStyle name="20% - Accent3 6 2" xfId="30634"/>
    <cellStyle name="20% - Accent3 7" xfId="127"/>
    <cellStyle name="20% - Accent3 7 2" xfId="30635"/>
    <cellStyle name="20% - Accent3 8" xfId="128"/>
    <cellStyle name="20% - Accent3 8 2" xfId="30636"/>
    <cellStyle name="20% - Accent3 9" xfId="129"/>
    <cellStyle name="20% - Accent3 9 2" xfId="30637"/>
    <cellStyle name="20% - Accent4 10" xfId="130"/>
    <cellStyle name="20% - Accent4 10 2" xfId="30638"/>
    <cellStyle name="20% - Accent4 11" xfId="131"/>
    <cellStyle name="20% - Accent4 11 2" xfId="30639"/>
    <cellStyle name="20% - Accent4 12" xfId="132"/>
    <cellStyle name="20% - Accent4 12 2" xfId="30640"/>
    <cellStyle name="20% - Accent4 13" xfId="133"/>
    <cellStyle name="20% - Accent4 13 2" xfId="30641"/>
    <cellStyle name="20% - Accent4 2" xfId="134"/>
    <cellStyle name="20% - Accent4 2 2" xfId="30642"/>
    <cellStyle name="20% - Accent4 3" xfId="135"/>
    <cellStyle name="20% - Accent4 3 2" xfId="30643"/>
    <cellStyle name="20% - Accent4 4" xfId="136"/>
    <cellStyle name="20% - Accent4 4 2" xfId="30644"/>
    <cellStyle name="20% - Accent4 5" xfId="137"/>
    <cellStyle name="20% - Accent4 5 2" xfId="30645"/>
    <cellStyle name="20% - Accent4 6" xfId="138"/>
    <cellStyle name="20% - Accent4 6 2" xfId="30646"/>
    <cellStyle name="20% - Accent4 7" xfId="139"/>
    <cellStyle name="20% - Accent4 7 2" xfId="30647"/>
    <cellStyle name="20% - Accent4 8" xfId="140"/>
    <cellStyle name="20% - Accent4 8 2" xfId="30648"/>
    <cellStyle name="20% - Accent4 9" xfId="141"/>
    <cellStyle name="20% - Accent4 9 2" xfId="30649"/>
    <cellStyle name="20% - Accent5 10" xfId="142"/>
    <cellStyle name="20% - Accent5 10 2" xfId="30650"/>
    <cellStyle name="20% - Accent5 11" xfId="143"/>
    <cellStyle name="20% - Accent5 11 2" xfId="30651"/>
    <cellStyle name="20% - Accent5 12" xfId="144"/>
    <cellStyle name="20% - Accent5 12 2" xfId="30652"/>
    <cellStyle name="20% - Accent5 13" xfId="145"/>
    <cellStyle name="20% - Accent5 13 2" xfId="30653"/>
    <cellStyle name="20% - Accent5 2" xfId="146"/>
    <cellStyle name="20% - Accent5 2 2" xfId="30654"/>
    <cellStyle name="20% - Accent5 3" xfId="147"/>
    <cellStyle name="20% - Accent5 3 2" xfId="30655"/>
    <cellStyle name="20% - Accent5 4" xfId="148"/>
    <cellStyle name="20% - Accent5 4 2" xfId="30656"/>
    <cellStyle name="20% - Accent5 5" xfId="149"/>
    <cellStyle name="20% - Accent5 5 2" xfId="30657"/>
    <cellStyle name="20% - Accent5 6" xfId="150"/>
    <cellStyle name="20% - Accent5 6 2" xfId="30658"/>
    <cellStyle name="20% - Accent5 7" xfId="151"/>
    <cellStyle name="20% - Accent5 7 2" xfId="30659"/>
    <cellStyle name="20% - Accent5 8" xfId="152"/>
    <cellStyle name="20% - Accent5 8 2" xfId="30660"/>
    <cellStyle name="20% - Accent5 9" xfId="153"/>
    <cellStyle name="20% - Accent5 9 2" xfId="30661"/>
    <cellStyle name="20% - Accent6 10" xfId="154"/>
    <cellStyle name="20% - Accent6 10 2" xfId="30662"/>
    <cellStyle name="20% - Accent6 11" xfId="155"/>
    <cellStyle name="20% - Accent6 11 2" xfId="30663"/>
    <cellStyle name="20% - Accent6 12" xfId="156"/>
    <cellStyle name="20% - Accent6 12 2" xfId="30664"/>
    <cellStyle name="20% - Accent6 13" xfId="157"/>
    <cellStyle name="20% - Accent6 13 2" xfId="30665"/>
    <cellStyle name="20% - Accent6 2" xfId="158"/>
    <cellStyle name="20% - Accent6 2 2" xfId="30666"/>
    <cellStyle name="20% - Accent6 3" xfId="159"/>
    <cellStyle name="20% - Accent6 3 2" xfId="30667"/>
    <cellStyle name="20% - Accent6 4" xfId="160"/>
    <cellStyle name="20% - Accent6 4 2" xfId="30668"/>
    <cellStyle name="20% - Accent6 5" xfId="161"/>
    <cellStyle name="20% - Accent6 5 2" xfId="30669"/>
    <cellStyle name="20% - Accent6 6" xfId="162"/>
    <cellStyle name="20% - Accent6 6 2" xfId="30670"/>
    <cellStyle name="20% - Accent6 7" xfId="163"/>
    <cellStyle name="20% - Accent6 7 2" xfId="30671"/>
    <cellStyle name="20% - Accent6 8" xfId="164"/>
    <cellStyle name="20% - Accent6 8 2" xfId="30672"/>
    <cellStyle name="20% - Accent6 9" xfId="165"/>
    <cellStyle name="20% - Accent6 9 2" xfId="30673"/>
    <cellStyle name="20% - Акцент1 10" xfId="166"/>
    <cellStyle name="20% - Акцент1 10 2" xfId="167"/>
    <cellStyle name="20% - Акцент1 10 2 2" xfId="168"/>
    <cellStyle name="20% - Акцент1 10 2 2 2" xfId="30674"/>
    <cellStyle name="20% - Акцент1 10 2 3" xfId="30675"/>
    <cellStyle name="20% - Акцент1 10 3" xfId="169"/>
    <cellStyle name="20% - Акцент1 10 3 2" xfId="30676"/>
    <cellStyle name="20% - Акцент1 10 4" xfId="30677"/>
    <cellStyle name="20% - Акцент1 11" xfId="170"/>
    <cellStyle name="20% - Акцент1 11 2" xfId="171"/>
    <cellStyle name="20% - Акцент1 11 2 2" xfId="172"/>
    <cellStyle name="20% - Акцент1 11 2 2 2" xfId="30678"/>
    <cellStyle name="20% - Акцент1 11 2 3" xfId="30679"/>
    <cellStyle name="20% - Акцент1 11 3" xfId="173"/>
    <cellStyle name="20% - Акцент1 11 3 2" xfId="30680"/>
    <cellStyle name="20% - Акцент1 11 4" xfId="30681"/>
    <cellStyle name="20% - Акцент1 12" xfId="174"/>
    <cellStyle name="20% - Акцент1 12 2" xfId="175"/>
    <cellStyle name="20% - Акцент1 12 2 2" xfId="176"/>
    <cellStyle name="20% - Акцент1 12 2 2 2" xfId="30682"/>
    <cellStyle name="20% - Акцент1 12 2 3" xfId="30683"/>
    <cellStyle name="20% - Акцент1 12 3" xfId="177"/>
    <cellStyle name="20% - Акцент1 12 3 2" xfId="30684"/>
    <cellStyle name="20% - Акцент1 12 4" xfId="30685"/>
    <cellStyle name="20% - Акцент1 13" xfId="178"/>
    <cellStyle name="20% - Акцент1 13 2" xfId="179"/>
    <cellStyle name="20% - Акцент1 13 2 2" xfId="180"/>
    <cellStyle name="20% - Акцент1 13 2 2 2" xfId="30686"/>
    <cellStyle name="20% - Акцент1 13 2 3" xfId="30687"/>
    <cellStyle name="20% - Акцент1 13 3" xfId="181"/>
    <cellStyle name="20% - Акцент1 13 3 2" xfId="30688"/>
    <cellStyle name="20% - Акцент1 13 4" xfId="30689"/>
    <cellStyle name="20% - Акцент1 14" xfId="182"/>
    <cellStyle name="20% - Акцент1 14 2" xfId="183"/>
    <cellStyle name="20% - Акцент1 14 2 2" xfId="184"/>
    <cellStyle name="20% - Акцент1 14 2 2 2" xfId="30690"/>
    <cellStyle name="20% - Акцент1 14 2 3" xfId="30691"/>
    <cellStyle name="20% - Акцент1 14 3" xfId="185"/>
    <cellStyle name="20% - Акцент1 14 3 2" xfId="30692"/>
    <cellStyle name="20% - Акцент1 14 4" xfId="30693"/>
    <cellStyle name="20% - Акцент1 15" xfId="186"/>
    <cellStyle name="20% - Акцент1 15 2" xfId="187"/>
    <cellStyle name="20% - Акцент1 15 2 2" xfId="188"/>
    <cellStyle name="20% - Акцент1 15 2 2 2" xfId="30694"/>
    <cellStyle name="20% - Акцент1 15 2 3" xfId="30695"/>
    <cellStyle name="20% - Акцент1 15 3" xfId="189"/>
    <cellStyle name="20% - Акцент1 15 3 2" xfId="30696"/>
    <cellStyle name="20% - Акцент1 15 4" xfId="30697"/>
    <cellStyle name="20% - Акцент1 16" xfId="190"/>
    <cellStyle name="20% - Акцент1 16 2" xfId="191"/>
    <cellStyle name="20% - Акцент1 16 2 2" xfId="192"/>
    <cellStyle name="20% - Акцент1 16 2 2 2" xfId="30698"/>
    <cellStyle name="20% - Акцент1 16 2 3" xfId="30699"/>
    <cellStyle name="20% - Акцент1 16 3" xfId="193"/>
    <cellStyle name="20% - Акцент1 16 3 2" xfId="30700"/>
    <cellStyle name="20% - Акцент1 16 4" xfId="30701"/>
    <cellStyle name="20% - Акцент1 17" xfId="194"/>
    <cellStyle name="20% - Акцент1 17 2" xfId="195"/>
    <cellStyle name="20% - Акцент1 17 2 2" xfId="196"/>
    <cellStyle name="20% - Акцент1 17 2 2 2" xfId="30702"/>
    <cellStyle name="20% - Акцент1 17 2 3" xfId="30703"/>
    <cellStyle name="20% - Акцент1 17 3" xfId="197"/>
    <cellStyle name="20% - Акцент1 17 3 2" xfId="30704"/>
    <cellStyle name="20% - Акцент1 17 4" xfId="30705"/>
    <cellStyle name="20% - Акцент1 18" xfId="198"/>
    <cellStyle name="20% - Акцент1 18 2" xfId="199"/>
    <cellStyle name="20% - Акцент1 18 2 2" xfId="30706"/>
    <cellStyle name="20% - Акцент1 18 3" xfId="30707"/>
    <cellStyle name="20% - Акцент1 19" xfId="200"/>
    <cellStyle name="20% - Акцент1 19 2" xfId="30708"/>
    <cellStyle name="20% - Акцент1 2" xfId="201"/>
    <cellStyle name="20% - Акцент1 2 10" xfId="202"/>
    <cellStyle name="20% - Акцент1 2 10 2" xfId="203"/>
    <cellStyle name="20% - Акцент1 2 10 2 2" xfId="204"/>
    <cellStyle name="20% - Акцент1 2 10 2 2 2" xfId="30709"/>
    <cellStyle name="20% - Акцент1 2 10 2 3" xfId="30710"/>
    <cellStyle name="20% - Акцент1 2 10 3" xfId="205"/>
    <cellStyle name="20% - Акцент1 2 10 3 2" xfId="30711"/>
    <cellStyle name="20% - Акцент1 2 10 4" xfId="30712"/>
    <cellStyle name="20% - Акцент1 2 11" xfId="206"/>
    <cellStyle name="20% - Акцент1 2 11 2" xfId="207"/>
    <cellStyle name="20% - Акцент1 2 11 2 2" xfId="208"/>
    <cellStyle name="20% - Акцент1 2 11 2 2 2" xfId="30713"/>
    <cellStyle name="20% - Акцент1 2 11 2 3" xfId="30714"/>
    <cellStyle name="20% - Акцент1 2 11 3" xfId="209"/>
    <cellStyle name="20% - Акцент1 2 11 3 2" xfId="30715"/>
    <cellStyle name="20% - Акцент1 2 11 4" xfId="30716"/>
    <cellStyle name="20% - Акцент1 2 12" xfId="210"/>
    <cellStyle name="20% - Акцент1 2 12 2" xfId="211"/>
    <cellStyle name="20% - Акцент1 2 12 2 2" xfId="212"/>
    <cellStyle name="20% - Акцент1 2 12 2 2 2" xfId="30717"/>
    <cellStyle name="20% - Акцент1 2 12 2 3" xfId="30718"/>
    <cellStyle name="20% - Акцент1 2 12 3" xfId="213"/>
    <cellStyle name="20% - Акцент1 2 12 3 2" xfId="30719"/>
    <cellStyle name="20% - Акцент1 2 12 4" xfId="30720"/>
    <cellStyle name="20% - Акцент1 2 13" xfId="214"/>
    <cellStyle name="20% - Акцент1 2 13 2" xfId="215"/>
    <cellStyle name="20% - Акцент1 2 13 2 2" xfId="216"/>
    <cellStyle name="20% - Акцент1 2 13 2 2 2" xfId="30721"/>
    <cellStyle name="20% - Акцент1 2 13 2 3" xfId="30722"/>
    <cellStyle name="20% - Акцент1 2 13 3" xfId="217"/>
    <cellStyle name="20% - Акцент1 2 13 3 2" xfId="30723"/>
    <cellStyle name="20% - Акцент1 2 13 4" xfId="30724"/>
    <cellStyle name="20% - Акцент1 2 14" xfId="218"/>
    <cellStyle name="20% - Акцент1 2 14 2" xfId="219"/>
    <cellStyle name="20% - Акцент1 2 14 2 2" xfId="220"/>
    <cellStyle name="20% - Акцент1 2 14 2 2 2" xfId="30725"/>
    <cellStyle name="20% - Акцент1 2 14 2 3" xfId="30726"/>
    <cellStyle name="20% - Акцент1 2 14 3" xfId="221"/>
    <cellStyle name="20% - Акцент1 2 14 3 2" xfId="30727"/>
    <cellStyle name="20% - Акцент1 2 14 4" xfId="30728"/>
    <cellStyle name="20% - Акцент1 2 15" xfId="222"/>
    <cellStyle name="20% - Акцент1 2 15 2" xfId="223"/>
    <cellStyle name="20% - Акцент1 2 15 2 2" xfId="224"/>
    <cellStyle name="20% - Акцент1 2 15 2 2 2" xfId="30729"/>
    <cellStyle name="20% - Акцент1 2 15 2 3" xfId="30730"/>
    <cellStyle name="20% - Акцент1 2 15 3" xfId="225"/>
    <cellStyle name="20% - Акцент1 2 15 3 2" xfId="30731"/>
    <cellStyle name="20% - Акцент1 2 15 4" xfId="30732"/>
    <cellStyle name="20% - Акцент1 2 16" xfId="226"/>
    <cellStyle name="20% - Акцент1 2 16 2" xfId="227"/>
    <cellStyle name="20% - Акцент1 2 16 2 2" xfId="228"/>
    <cellStyle name="20% - Акцент1 2 16 2 2 2" xfId="30733"/>
    <cellStyle name="20% - Акцент1 2 16 2 3" xfId="30734"/>
    <cellStyle name="20% - Акцент1 2 16 3" xfId="229"/>
    <cellStyle name="20% - Акцент1 2 16 3 2" xfId="30735"/>
    <cellStyle name="20% - Акцент1 2 16 4" xfId="30736"/>
    <cellStyle name="20% - Акцент1 2 17" xfId="230"/>
    <cellStyle name="20% - Акцент1 2 17 2" xfId="231"/>
    <cellStyle name="20% - Акцент1 2 17 2 2" xfId="232"/>
    <cellStyle name="20% - Акцент1 2 17 2 2 2" xfId="30737"/>
    <cellStyle name="20% - Акцент1 2 17 2 3" xfId="30738"/>
    <cellStyle name="20% - Акцент1 2 17 3" xfId="233"/>
    <cellStyle name="20% - Акцент1 2 17 3 2" xfId="30739"/>
    <cellStyle name="20% - Акцент1 2 17 4" xfId="30740"/>
    <cellStyle name="20% - Акцент1 2 18" xfId="234"/>
    <cellStyle name="20% - Акцент1 2 18 2" xfId="235"/>
    <cellStyle name="20% - Акцент1 2 18 2 2" xfId="236"/>
    <cellStyle name="20% - Акцент1 2 18 2 2 2" xfId="30741"/>
    <cellStyle name="20% - Акцент1 2 18 2 3" xfId="30742"/>
    <cellStyle name="20% - Акцент1 2 18 3" xfId="237"/>
    <cellStyle name="20% - Акцент1 2 18 3 2" xfId="30743"/>
    <cellStyle name="20% - Акцент1 2 18 4" xfId="30744"/>
    <cellStyle name="20% - Акцент1 2 19" xfId="238"/>
    <cellStyle name="20% - Акцент1 2 19 2" xfId="239"/>
    <cellStyle name="20% - Акцент1 2 19 2 2" xfId="240"/>
    <cellStyle name="20% - Акцент1 2 19 2 2 2" xfId="30745"/>
    <cellStyle name="20% - Акцент1 2 19 2 3" xfId="30746"/>
    <cellStyle name="20% - Акцент1 2 19 3" xfId="241"/>
    <cellStyle name="20% - Акцент1 2 19 3 2" xfId="30747"/>
    <cellStyle name="20% - Акцент1 2 19 4" xfId="30748"/>
    <cellStyle name="20% - Акцент1 2 2" xfId="242"/>
    <cellStyle name="20% - Акцент1 2 2 2" xfId="30749"/>
    <cellStyle name="20% - Акцент1 2 2 3" xfId="60328"/>
    <cellStyle name="20% - Акцент1 2 20" xfId="243"/>
    <cellStyle name="20% - Акцент1 2 20 2" xfId="244"/>
    <cellStyle name="20% - Акцент1 2 20 2 2" xfId="245"/>
    <cellStyle name="20% - Акцент1 2 20 2 2 2" xfId="30750"/>
    <cellStyle name="20% - Акцент1 2 20 2 3" xfId="30751"/>
    <cellStyle name="20% - Акцент1 2 20 3" xfId="246"/>
    <cellStyle name="20% - Акцент1 2 20 3 2" xfId="30752"/>
    <cellStyle name="20% - Акцент1 2 20 4" xfId="30753"/>
    <cellStyle name="20% - Акцент1 2 21" xfId="247"/>
    <cellStyle name="20% - Акцент1 2 21 2" xfId="248"/>
    <cellStyle name="20% - Акцент1 2 21 2 2" xfId="249"/>
    <cellStyle name="20% - Акцент1 2 21 2 2 2" xfId="30754"/>
    <cellStyle name="20% - Акцент1 2 21 2 3" xfId="30755"/>
    <cellStyle name="20% - Акцент1 2 21 3" xfId="250"/>
    <cellStyle name="20% - Акцент1 2 21 3 2" xfId="30756"/>
    <cellStyle name="20% - Акцент1 2 21 4" xfId="30757"/>
    <cellStyle name="20% - Акцент1 2 22" xfId="251"/>
    <cellStyle name="20% - Акцент1 2 22 2" xfId="252"/>
    <cellStyle name="20% - Акцент1 2 22 2 2" xfId="253"/>
    <cellStyle name="20% - Акцент1 2 22 2 2 2" xfId="30758"/>
    <cellStyle name="20% - Акцент1 2 22 2 3" xfId="30759"/>
    <cellStyle name="20% - Акцент1 2 22 3" xfId="254"/>
    <cellStyle name="20% - Акцент1 2 22 3 2" xfId="30760"/>
    <cellStyle name="20% - Акцент1 2 22 4" xfId="30761"/>
    <cellStyle name="20% - Акцент1 2 23" xfId="255"/>
    <cellStyle name="20% - Акцент1 2 23 2" xfId="256"/>
    <cellStyle name="20% - Акцент1 2 23 2 2" xfId="257"/>
    <cellStyle name="20% - Акцент1 2 23 2 2 2" xfId="30762"/>
    <cellStyle name="20% - Акцент1 2 23 2 3" xfId="30763"/>
    <cellStyle name="20% - Акцент1 2 23 3" xfId="258"/>
    <cellStyle name="20% - Акцент1 2 23 3 2" xfId="30764"/>
    <cellStyle name="20% - Акцент1 2 23 4" xfId="30765"/>
    <cellStyle name="20% - Акцент1 2 24" xfId="259"/>
    <cellStyle name="20% - Акцент1 2 24 2" xfId="260"/>
    <cellStyle name="20% - Акцент1 2 24 2 2" xfId="261"/>
    <cellStyle name="20% - Акцент1 2 24 2 2 2" xfId="30766"/>
    <cellStyle name="20% - Акцент1 2 24 2 3" xfId="30767"/>
    <cellStyle name="20% - Акцент1 2 24 3" xfId="262"/>
    <cellStyle name="20% - Акцент1 2 24 3 2" xfId="30768"/>
    <cellStyle name="20% - Акцент1 2 24 4" xfId="30769"/>
    <cellStyle name="20% - Акцент1 2 25" xfId="30770"/>
    <cellStyle name="20% - Акцент1 2 26" xfId="60329"/>
    <cellStyle name="20% - Акцент1 2 3" xfId="263"/>
    <cellStyle name="20% - Акцент1 2 3 2" xfId="264"/>
    <cellStyle name="20% - Акцент1 2 3 2 2" xfId="265"/>
    <cellStyle name="20% - Акцент1 2 3 2 2 2" xfId="30771"/>
    <cellStyle name="20% - Акцент1 2 3 2 3" xfId="30772"/>
    <cellStyle name="20% - Акцент1 2 3 3" xfId="266"/>
    <cellStyle name="20% - Акцент1 2 3 3 2" xfId="30773"/>
    <cellStyle name="20% - Акцент1 2 3 4" xfId="30774"/>
    <cellStyle name="20% - Акцент1 2 3 5" xfId="60330"/>
    <cellStyle name="20% - Акцент1 2 4" xfId="267"/>
    <cellStyle name="20% - Акцент1 2 4 2" xfId="268"/>
    <cellStyle name="20% - Акцент1 2 4 2 2" xfId="269"/>
    <cellStyle name="20% - Акцент1 2 4 2 2 2" xfId="30775"/>
    <cellStyle name="20% - Акцент1 2 4 2 3" xfId="30776"/>
    <cellStyle name="20% - Акцент1 2 4 3" xfId="270"/>
    <cellStyle name="20% - Акцент1 2 4 3 2" xfId="30777"/>
    <cellStyle name="20% - Акцент1 2 4 4" xfId="30778"/>
    <cellStyle name="20% - Акцент1 2 4 5" xfId="60331"/>
    <cellStyle name="20% - Акцент1 2 5" xfId="271"/>
    <cellStyle name="20% - Акцент1 2 5 2" xfId="272"/>
    <cellStyle name="20% - Акцент1 2 5 2 2" xfId="273"/>
    <cellStyle name="20% - Акцент1 2 5 2 2 2" xfId="30779"/>
    <cellStyle name="20% - Акцент1 2 5 2 3" xfId="30780"/>
    <cellStyle name="20% - Акцент1 2 5 3" xfId="274"/>
    <cellStyle name="20% - Акцент1 2 5 3 2" xfId="30781"/>
    <cellStyle name="20% - Акцент1 2 5 4" xfId="30782"/>
    <cellStyle name="20% - Акцент1 2 5 5" xfId="60332"/>
    <cellStyle name="20% - Акцент1 2 6" xfId="275"/>
    <cellStyle name="20% - Акцент1 2 6 2" xfId="276"/>
    <cellStyle name="20% - Акцент1 2 6 2 2" xfId="277"/>
    <cellStyle name="20% - Акцент1 2 6 2 2 2" xfId="30783"/>
    <cellStyle name="20% - Акцент1 2 6 2 3" xfId="30784"/>
    <cellStyle name="20% - Акцент1 2 6 3" xfId="278"/>
    <cellStyle name="20% - Акцент1 2 6 3 2" xfId="30785"/>
    <cellStyle name="20% - Акцент1 2 6 4" xfId="30786"/>
    <cellStyle name="20% - Акцент1 2 7" xfId="279"/>
    <cellStyle name="20% - Акцент1 2 7 2" xfId="280"/>
    <cellStyle name="20% - Акцент1 2 7 2 2" xfId="281"/>
    <cellStyle name="20% - Акцент1 2 7 2 2 2" xfId="30787"/>
    <cellStyle name="20% - Акцент1 2 7 2 3" xfId="30788"/>
    <cellStyle name="20% - Акцент1 2 7 3" xfId="282"/>
    <cellStyle name="20% - Акцент1 2 7 3 2" xfId="30789"/>
    <cellStyle name="20% - Акцент1 2 7 4" xfId="30790"/>
    <cellStyle name="20% - Акцент1 2 8" xfId="283"/>
    <cellStyle name="20% - Акцент1 2 8 2" xfId="284"/>
    <cellStyle name="20% - Акцент1 2 8 2 2" xfId="285"/>
    <cellStyle name="20% - Акцент1 2 8 2 2 2" xfId="30791"/>
    <cellStyle name="20% - Акцент1 2 8 2 3" xfId="30792"/>
    <cellStyle name="20% - Акцент1 2 8 3" xfId="286"/>
    <cellStyle name="20% - Акцент1 2 8 3 2" xfId="30793"/>
    <cellStyle name="20% - Акцент1 2 8 4" xfId="30794"/>
    <cellStyle name="20% - Акцент1 2 9" xfId="287"/>
    <cellStyle name="20% - Акцент1 2 9 2" xfId="288"/>
    <cellStyle name="20% - Акцент1 2 9 2 2" xfId="289"/>
    <cellStyle name="20% - Акцент1 2 9 2 2 2" xfId="30795"/>
    <cellStyle name="20% - Акцент1 2 9 2 3" xfId="30796"/>
    <cellStyle name="20% - Акцент1 2 9 3" xfId="290"/>
    <cellStyle name="20% - Акцент1 2 9 3 2" xfId="30797"/>
    <cellStyle name="20% - Акцент1 2 9 4" xfId="30798"/>
    <cellStyle name="20% - Акцент1 20" xfId="60333"/>
    <cellStyle name="20% - Акцент1 3" xfId="291"/>
    <cellStyle name="20% - Акцент1 3 10" xfId="292"/>
    <cellStyle name="20% - Акцент1 3 10 2" xfId="293"/>
    <cellStyle name="20% - Акцент1 3 10 2 2" xfId="294"/>
    <cellStyle name="20% - Акцент1 3 10 2 2 2" xfId="30799"/>
    <cellStyle name="20% - Акцент1 3 10 2 3" xfId="30800"/>
    <cellStyle name="20% - Акцент1 3 10 3" xfId="295"/>
    <cellStyle name="20% - Акцент1 3 10 3 2" xfId="30801"/>
    <cellStyle name="20% - Акцент1 3 10 4" xfId="30802"/>
    <cellStyle name="20% - Акцент1 3 11" xfId="296"/>
    <cellStyle name="20% - Акцент1 3 11 2" xfId="297"/>
    <cellStyle name="20% - Акцент1 3 11 2 2" xfId="298"/>
    <cellStyle name="20% - Акцент1 3 11 2 2 2" xfId="30803"/>
    <cellStyle name="20% - Акцент1 3 11 2 3" xfId="30804"/>
    <cellStyle name="20% - Акцент1 3 11 3" xfId="299"/>
    <cellStyle name="20% - Акцент1 3 11 3 2" xfId="30805"/>
    <cellStyle name="20% - Акцент1 3 11 4" xfId="30806"/>
    <cellStyle name="20% - Акцент1 3 12" xfId="300"/>
    <cellStyle name="20% - Акцент1 3 12 2" xfId="301"/>
    <cellStyle name="20% - Акцент1 3 12 2 2" xfId="302"/>
    <cellStyle name="20% - Акцент1 3 12 2 2 2" xfId="30807"/>
    <cellStyle name="20% - Акцент1 3 12 2 3" xfId="30808"/>
    <cellStyle name="20% - Акцент1 3 12 3" xfId="303"/>
    <cellStyle name="20% - Акцент1 3 12 3 2" xfId="30809"/>
    <cellStyle name="20% - Акцент1 3 12 4" xfId="30810"/>
    <cellStyle name="20% - Акцент1 3 13" xfId="304"/>
    <cellStyle name="20% - Акцент1 3 13 2" xfId="305"/>
    <cellStyle name="20% - Акцент1 3 13 2 2" xfId="306"/>
    <cellStyle name="20% - Акцент1 3 13 2 2 2" xfId="30811"/>
    <cellStyle name="20% - Акцент1 3 13 2 3" xfId="30812"/>
    <cellStyle name="20% - Акцент1 3 13 3" xfId="307"/>
    <cellStyle name="20% - Акцент1 3 13 3 2" xfId="30813"/>
    <cellStyle name="20% - Акцент1 3 13 4" xfId="30814"/>
    <cellStyle name="20% - Акцент1 3 14" xfId="308"/>
    <cellStyle name="20% - Акцент1 3 14 2" xfId="309"/>
    <cellStyle name="20% - Акцент1 3 14 2 2" xfId="310"/>
    <cellStyle name="20% - Акцент1 3 14 2 2 2" xfId="30815"/>
    <cellStyle name="20% - Акцент1 3 14 2 3" xfId="30816"/>
    <cellStyle name="20% - Акцент1 3 14 3" xfId="311"/>
    <cellStyle name="20% - Акцент1 3 14 3 2" xfId="30817"/>
    <cellStyle name="20% - Акцент1 3 14 4" xfId="30818"/>
    <cellStyle name="20% - Акцент1 3 15" xfId="312"/>
    <cellStyle name="20% - Акцент1 3 15 2" xfId="313"/>
    <cellStyle name="20% - Акцент1 3 15 2 2" xfId="314"/>
    <cellStyle name="20% - Акцент1 3 15 2 2 2" xfId="30819"/>
    <cellStyle name="20% - Акцент1 3 15 2 3" xfId="30820"/>
    <cellStyle name="20% - Акцент1 3 15 3" xfId="315"/>
    <cellStyle name="20% - Акцент1 3 15 3 2" xfId="30821"/>
    <cellStyle name="20% - Акцент1 3 15 4" xfId="30822"/>
    <cellStyle name="20% - Акцент1 3 16" xfId="316"/>
    <cellStyle name="20% - Акцент1 3 16 2" xfId="317"/>
    <cellStyle name="20% - Акцент1 3 16 2 2" xfId="318"/>
    <cellStyle name="20% - Акцент1 3 16 2 2 2" xfId="30823"/>
    <cellStyle name="20% - Акцент1 3 16 2 3" xfId="30824"/>
    <cellStyle name="20% - Акцент1 3 16 3" xfId="319"/>
    <cellStyle name="20% - Акцент1 3 16 3 2" xfId="30825"/>
    <cellStyle name="20% - Акцент1 3 16 4" xfId="30826"/>
    <cellStyle name="20% - Акцент1 3 17" xfId="320"/>
    <cellStyle name="20% - Акцент1 3 17 2" xfId="321"/>
    <cellStyle name="20% - Акцент1 3 17 2 2" xfId="322"/>
    <cellStyle name="20% - Акцент1 3 17 2 2 2" xfId="30827"/>
    <cellStyle name="20% - Акцент1 3 17 2 3" xfId="30828"/>
    <cellStyle name="20% - Акцент1 3 17 3" xfId="323"/>
    <cellStyle name="20% - Акцент1 3 17 3 2" xfId="30829"/>
    <cellStyle name="20% - Акцент1 3 17 4" xfId="30830"/>
    <cellStyle name="20% - Акцент1 3 18" xfId="324"/>
    <cellStyle name="20% - Акцент1 3 18 2" xfId="325"/>
    <cellStyle name="20% - Акцент1 3 18 2 2" xfId="326"/>
    <cellStyle name="20% - Акцент1 3 18 2 2 2" xfId="30831"/>
    <cellStyle name="20% - Акцент1 3 18 2 3" xfId="30832"/>
    <cellStyle name="20% - Акцент1 3 18 3" xfId="327"/>
    <cellStyle name="20% - Акцент1 3 18 3 2" xfId="30833"/>
    <cellStyle name="20% - Акцент1 3 18 4" xfId="30834"/>
    <cellStyle name="20% - Акцент1 3 19" xfId="328"/>
    <cellStyle name="20% - Акцент1 3 19 2" xfId="329"/>
    <cellStyle name="20% - Акцент1 3 19 2 2" xfId="330"/>
    <cellStyle name="20% - Акцент1 3 19 2 2 2" xfId="30835"/>
    <cellStyle name="20% - Акцент1 3 19 2 3" xfId="30836"/>
    <cellStyle name="20% - Акцент1 3 19 3" xfId="331"/>
    <cellStyle name="20% - Акцент1 3 19 3 2" xfId="30837"/>
    <cellStyle name="20% - Акцент1 3 19 4" xfId="30838"/>
    <cellStyle name="20% - Акцент1 3 2" xfId="332"/>
    <cellStyle name="20% - Акцент1 3 2 2" xfId="30839"/>
    <cellStyle name="20% - Акцент1 3 20" xfId="333"/>
    <cellStyle name="20% - Акцент1 3 20 2" xfId="334"/>
    <cellStyle name="20% - Акцент1 3 20 2 2" xfId="335"/>
    <cellStyle name="20% - Акцент1 3 20 2 2 2" xfId="30840"/>
    <cellStyle name="20% - Акцент1 3 20 2 3" xfId="30841"/>
    <cellStyle name="20% - Акцент1 3 20 3" xfId="336"/>
    <cellStyle name="20% - Акцент1 3 20 3 2" xfId="30842"/>
    <cellStyle name="20% - Акцент1 3 20 4" xfId="30843"/>
    <cellStyle name="20% - Акцент1 3 21" xfId="337"/>
    <cellStyle name="20% - Акцент1 3 21 2" xfId="338"/>
    <cellStyle name="20% - Акцент1 3 21 2 2" xfId="339"/>
    <cellStyle name="20% - Акцент1 3 21 2 2 2" xfId="30844"/>
    <cellStyle name="20% - Акцент1 3 21 2 3" xfId="30845"/>
    <cellStyle name="20% - Акцент1 3 21 3" xfId="340"/>
    <cellStyle name="20% - Акцент1 3 21 3 2" xfId="30846"/>
    <cellStyle name="20% - Акцент1 3 21 4" xfId="30847"/>
    <cellStyle name="20% - Акцент1 3 22" xfId="341"/>
    <cellStyle name="20% - Акцент1 3 22 2" xfId="342"/>
    <cellStyle name="20% - Акцент1 3 22 2 2" xfId="343"/>
    <cellStyle name="20% - Акцент1 3 22 2 2 2" xfId="30848"/>
    <cellStyle name="20% - Акцент1 3 22 2 3" xfId="30849"/>
    <cellStyle name="20% - Акцент1 3 22 3" xfId="344"/>
    <cellStyle name="20% - Акцент1 3 22 3 2" xfId="30850"/>
    <cellStyle name="20% - Акцент1 3 22 4" xfId="30851"/>
    <cellStyle name="20% - Акцент1 3 23" xfId="345"/>
    <cellStyle name="20% - Акцент1 3 23 2" xfId="346"/>
    <cellStyle name="20% - Акцент1 3 23 2 2" xfId="347"/>
    <cellStyle name="20% - Акцент1 3 23 2 2 2" xfId="30852"/>
    <cellStyle name="20% - Акцент1 3 23 2 3" xfId="30853"/>
    <cellStyle name="20% - Акцент1 3 23 3" xfId="348"/>
    <cellStyle name="20% - Акцент1 3 23 3 2" xfId="30854"/>
    <cellStyle name="20% - Акцент1 3 23 4" xfId="30855"/>
    <cellStyle name="20% - Акцент1 3 24" xfId="349"/>
    <cellStyle name="20% - Акцент1 3 24 2" xfId="350"/>
    <cellStyle name="20% - Акцент1 3 24 2 2" xfId="351"/>
    <cellStyle name="20% - Акцент1 3 24 2 2 2" xfId="30856"/>
    <cellStyle name="20% - Акцент1 3 24 2 3" xfId="30857"/>
    <cellStyle name="20% - Акцент1 3 24 3" xfId="352"/>
    <cellStyle name="20% - Акцент1 3 24 3 2" xfId="30858"/>
    <cellStyle name="20% - Акцент1 3 24 4" xfId="30859"/>
    <cellStyle name="20% - Акцент1 3 25" xfId="30860"/>
    <cellStyle name="20% - Акцент1 3 3" xfId="353"/>
    <cellStyle name="20% - Акцент1 3 3 2" xfId="354"/>
    <cellStyle name="20% - Акцент1 3 3 2 2" xfId="355"/>
    <cellStyle name="20% - Акцент1 3 3 2 2 2" xfId="30861"/>
    <cellStyle name="20% - Акцент1 3 3 2 3" xfId="30862"/>
    <cellStyle name="20% - Акцент1 3 3 3" xfId="356"/>
    <cellStyle name="20% - Акцент1 3 3 3 2" xfId="30863"/>
    <cellStyle name="20% - Акцент1 3 3 4" xfId="30864"/>
    <cellStyle name="20% - Акцент1 3 4" xfId="357"/>
    <cellStyle name="20% - Акцент1 3 4 2" xfId="358"/>
    <cellStyle name="20% - Акцент1 3 4 2 2" xfId="359"/>
    <cellStyle name="20% - Акцент1 3 4 2 2 2" xfId="30865"/>
    <cellStyle name="20% - Акцент1 3 4 2 3" xfId="30866"/>
    <cellStyle name="20% - Акцент1 3 4 3" xfId="360"/>
    <cellStyle name="20% - Акцент1 3 4 3 2" xfId="30867"/>
    <cellStyle name="20% - Акцент1 3 4 4" xfId="30868"/>
    <cellStyle name="20% - Акцент1 3 5" xfId="361"/>
    <cellStyle name="20% - Акцент1 3 5 2" xfId="362"/>
    <cellStyle name="20% - Акцент1 3 5 2 2" xfId="363"/>
    <cellStyle name="20% - Акцент1 3 5 2 2 2" xfId="30869"/>
    <cellStyle name="20% - Акцент1 3 5 2 3" xfId="30870"/>
    <cellStyle name="20% - Акцент1 3 5 3" xfId="364"/>
    <cellStyle name="20% - Акцент1 3 5 3 2" xfId="30871"/>
    <cellStyle name="20% - Акцент1 3 5 4" xfId="30872"/>
    <cellStyle name="20% - Акцент1 3 6" xfId="365"/>
    <cellStyle name="20% - Акцент1 3 6 2" xfId="366"/>
    <cellStyle name="20% - Акцент1 3 6 2 2" xfId="367"/>
    <cellStyle name="20% - Акцент1 3 6 2 2 2" xfId="30873"/>
    <cellStyle name="20% - Акцент1 3 6 2 3" xfId="30874"/>
    <cellStyle name="20% - Акцент1 3 6 3" xfId="368"/>
    <cellStyle name="20% - Акцент1 3 6 3 2" xfId="30875"/>
    <cellStyle name="20% - Акцент1 3 6 4" xfId="30876"/>
    <cellStyle name="20% - Акцент1 3 7" xfId="369"/>
    <cellStyle name="20% - Акцент1 3 7 2" xfId="370"/>
    <cellStyle name="20% - Акцент1 3 7 2 2" xfId="371"/>
    <cellStyle name="20% - Акцент1 3 7 2 2 2" xfId="30877"/>
    <cellStyle name="20% - Акцент1 3 7 2 3" xfId="30878"/>
    <cellStyle name="20% - Акцент1 3 7 3" xfId="372"/>
    <cellStyle name="20% - Акцент1 3 7 3 2" xfId="30879"/>
    <cellStyle name="20% - Акцент1 3 7 4" xfId="30880"/>
    <cellStyle name="20% - Акцент1 3 8" xfId="373"/>
    <cellStyle name="20% - Акцент1 3 8 2" xfId="374"/>
    <cellStyle name="20% - Акцент1 3 8 2 2" xfId="375"/>
    <cellStyle name="20% - Акцент1 3 8 2 2 2" xfId="30881"/>
    <cellStyle name="20% - Акцент1 3 8 2 3" xfId="30882"/>
    <cellStyle name="20% - Акцент1 3 8 3" xfId="376"/>
    <cellStyle name="20% - Акцент1 3 8 3 2" xfId="30883"/>
    <cellStyle name="20% - Акцент1 3 8 4" xfId="30884"/>
    <cellStyle name="20% - Акцент1 3 9" xfId="377"/>
    <cellStyle name="20% - Акцент1 3 9 2" xfId="378"/>
    <cellStyle name="20% - Акцент1 3 9 2 2" xfId="379"/>
    <cellStyle name="20% - Акцент1 3 9 2 2 2" xfId="30885"/>
    <cellStyle name="20% - Акцент1 3 9 2 3" xfId="30886"/>
    <cellStyle name="20% - Акцент1 3 9 3" xfId="380"/>
    <cellStyle name="20% - Акцент1 3 9 3 2" xfId="30887"/>
    <cellStyle name="20% - Акцент1 3 9 4" xfId="30888"/>
    <cellStyle name="20% - Акцент1 4" xfId="381"/>
    <cellStyle name="20% - Акцент1 4 10" xfId="382"/>
    <cellStyle name="20% - Акцент1 4 10 2" xfId="383"/>
    <cellStyle name="20% - Акцент1 4 10 2 2" xfId="384"/>
    <cellStyle name="20% - Акцент1 4 10 2 2 2" xfId="30889"/>
    <cellStyle name="20% - Акцент1 4 10 2 3" xfId="30890"/>
    <cellStyle name="20% - Акцент1 4 10 3" xfId="385"/>
    <cellStyle name="20% - Акцент1 4 10 3 2" xfId="30891"/>
    <cellStyle name="20% - Акцент1 4 10 4" xfId="30892"/>
    <cellStyle name="20% - Акцент1 4 11" xfId="386"/>
    <cellStyle name="20% - Акцент1 4 11 2" xfId="387"/>
    <cellStyle name="20% - Акцент1 4 11 2 2" xfId="388"/>
    <cellStyle name="20% - Акцент1 4 11 2 2 2" xfId="30893"/>
    <cellStyle name="20% - Акцент1 4 11 2 3" xfId="30894"/>
    <cellStyle name="20% - Акцент1 4 11 3" xfId="389"/>
    <cellStyle name="20% - Акцент1 4 11 3 2" xfId="30895"/>
    <cellStyle name="20% - Акцент1 4 11 4" xfId="30896"/>
    <cellStyle name="20% - Акцент1 4 12" xfId="390"/>
    <cellStyle name="20% - Акцент1 4 12 2" xfId="391"/>
    <cellStyle name="20% - Акцент1 4 12 2 2" xfId="392"/>
    <cellStyle name="20% - Акцент1 4 12 2 2 2" xfId="30897"/>
    <cellStyle name="20% - Акцент1 4 12 2 3" xfId="30898"/>
    <cellStyle name="20% - Акцент1 4 12 3" xfId="393"/>
    <cellStyle name="20% - Акцент1 4 12 3 2" xfId="30899"/>
    <cellStyle name="20% - Акцент1 4 12 4" xfId="30900"/>
    <cellStyle name="20% - Акцент1 4 13" xfId="394"/>
    <cellStyle name="20% - Акцент1 4 13 2" xfId="395"/>
    <cellStyle name="20% - Акцент1 4 13 2 2" xfId="396"/>
    <cellStyle name="20% - Акцент1 4 13 2 2 2" xfId="30901"/>
    <cellStyle name="20% - Акцент1 4 13 2 3" xfId="30902"/>
    <cellStyle name="20% - Акцент1 4 13 3" xfId="397"/>
    <cellStyle name="20% - Акцент1 4 13 3 2" xfId="30903"/>
    <cellStyle name="20% - Акцент1 4 13 4" xfId="30904"/>
    <cellStyle name="20% - Акцент1 4 14" xfId="398"/>
    <cellStyle name="20% - Акцент1 4 14 2" xfId="399"/>
    <cellStyle name="20% - Акцент1 4 14 2 2" xfId="400"/>
    <cellStyle name="20% - Акцент1 4 14 2 2 2" xfId="30905"/>
    <cellStyle name="20% - Акцент1 4 14 2 3" xfId="30906"/>
    <cellStyle name="20% - Акцент1 4 14 3" xfId="401"/>
    <cellStyle name="20% - Акцент1 4 14 3 2" xfId="30907"/>
    <cellStyle name="20% - Акцент1 4 14 4" xfId="30908"/>
    <cellStyle name="20% - Акцент1 4 15" xfId="402"/>
    <cellStyle name="20% - Акцент1 4 15 2" xfId="403"/>
    <cellStyle name="20% - Акцент1 4 15 2 2" xfId="404"/>
    <cellStyle name="20% - Акцент1 4 15 2 2 2" xfId="30909"/>
    <cellStyle name="20% - Акцент1 4 15 2 3" xfId="30910"/>
    <cellStyle name="20% - Акцент1 4 15 3" xfId="405"/>
    <cellStyle name="20% - Акцент1 4 15 3 2" xfId="30911"/>
    <cellStyle name="20% - Акцент1 4 15 4" xfId="30912"/>
    <cellStyle name="20% - Акцент1 4 16" xfId="406"/>
    <cellStyle name="20% - Акцент1 4 16 2" xfId="407"/>
    <cellStyle name="20% - Акцент1 4 16 2 2" xfId="408"/>
    <cellStyle name="20% - Акцент1 4 16 2 2 2" xfId="30913"/>
    <cellStyle name="20% - Акцент1 4 16 2 3" xfId="30914"/>
    <cellStyle name="20% - Акцент1 4 16 3" xfId="409"/>
    <cellStyle name="20% - Акцент1 4 16 3 2" xfId="30915"/>
    <cellStyle name="20% - Акцент1 4 16 4" xfId="30916"/>
    <cellStyle name="20% - Акцент1 4 17" xfId="410"/>
    <cellStyle name="20% - Акцент1 4 17 2" xfId="411"/>
    <cellStyle name="20% - Акцент1 4 17 2 2" xfId="412"/>
    <cellStyle name="20% - Акцент1 4 17 2 2 2" xfId="30917"/>
    <cellStyle name="20% - Акцент1 4 17 2 3" xfId="30918"/>
    <cellStyle name="20% - Акцент1 4 17 3" xfId="413"/>
    <cellStyle name="20% - Акцент1 4 17 3 2" xfId="30919"/>
    <cellStyle name="20% - Акцент1 4 17 4" xfId="30920"/>
    <cellStyle name="20% - Акцент1 4 18" xfId="414"/>
    <cellStyle name="20% - Акцент1 4 18 2" xfId="415"/>
    <cellStyle name="20% - Акцент1 4 18 2 2" xfId="416"/>
    <cellStyle name="20% - Акцент1 4 18 2 2 2" xfId="30921"/>
    <cellStyle name="20% - Акцент1 4 18 2 3" xfId="30922"/>
    <cellStyle name="20% - Акцент1 4 18 3" xfId="417"/>
    <cellStyle name="20% - Акцент1 4 18 3 2" xfId="30923"/>
    <cellStyle name="20% - Акцент1 4 18 4" xfId="30924"/>
    <cellStyle name="20% - Акцент1 4 19" xfId="418"/>
    <cellStyle name="20% - Акцент1 4 19 2" xfId="419"/>
    <cellStyle name="20% - Акцент1 4 19 2 2" xfId="420"/>
    <cellStyle name="20% - Акцент1 4 19 2 2 2" xfId="30925"/>
    <cellStyle name="20% - Акцент1 4 19 2 3" xfId="30926"/>
    <cellStyle name="20% - Акцент1 4 19 3" xfId="421"/>
    <cellStyle name="20% - Акцент1 4 19 3 2" xfId="30927"/>
    <cellStyle name="20% - Акцент1 4 19 4" xfId="30928"/>
    <cellStyle name="20% - Акцент1 4 2" xfId="422"/>
    <cellStyle name="20% - Акцент1 4 2 2" xfId="30929"/>
    <cellStyle name="20% - Акцент1 4 20" xfId="423"/>
    <cellStyle name="20% - Акцент1 4 20 2" xfId="424"/>
    <cellStyle name="20% - Акцент1 4 20 2 2" xfId="425"/>
    <cellStyle name="20% - Акцент1 4 20 2 2 2" xfId="30930"/>
    <cellStyle name="20% - Акцент1 4 20 2 3" xfId="30931"/>
    <cellStyle name="20% - Акцент1 4 20 3" xfId="426"/>
    <cellStyle name="20% - Акцент1 4 20 3 2" xfId="30932"/>
    <cellStyle name="20% - Акцент1 4 20 4" xfId="30933"/>
    <cellStyle name="20% - Акцент1 4 21" xfId="427"/>
    <cellStyle name="20% - Акцент1 4 21 2" xfId="428"/>
    <cellStyle name="20% - Акцент1 4 21 2 2" xfId="429"/>
    <cellStyle name="20% - Акцент1 4 21 2 2 2" xfId="30934"/>
    <cellStyle name="20% - Акцент1 4 21 2 3" xfId="30935"/>
    <cellStyle name="20% - Акцент1 4 21 3" xfId="430"/>
    <cellStyle name="20% - Акцент1 4 21 3 2" xfId="30936"/>
    <cellStyle name="20% - Акцент1 4 21 4" xfId="30937"/>
    <cellStyle name="20% - Акцент1 4 22" xfId="431"/>
    <cellStyle name="20% - Акцент1 4 22 2" xfId="432"/>
    <cellStyle name="20% - Акцент1 4 22 2 2" xfId="433"/>
    <cellStyle name="20% - Акцент1 4 22 2 2 2" xfId="30938"/>
    <cellStyle name="20% - Акцент1 4 22 2 3" xfId="30939"/>
    <cellStyle name="20% - Акцент1 4 22 3" xfId="434"/>
    <cellStyle name="20% - Акцент1 4 22 3 2" xfId="30940"/>
    <cellStyle name="20% - Акцент1 4 22 4" xfId="30941"/>
    <cellStyle name="20% - Акцент1 4 23" xfId="435"/>
    <cellStyle name="20% - Акцент1 4 23 2" xfId="436"/>
    <cellStyle name="20% - Акцент1 4 23 2 2" xfId="437"/>
    <cellStyle name="20% - Акцент1 4 23 2 2 2" xfId="30942"/>
    <cellStyle name="20% - Акцент1 4 23 2 3" xfId="30943"/>
    <cellStyle name="20% - Акцент1 4 23 3" xfId="438"/>
    <cellStyle name="20% - Акцент1 4 23 3 2" xfId="30944"/>
    <cellStyle name="20% - Акцент1 4 23 4" xfId="30945"/>
    <cellStyle name="20% - Акцент1 4 24" xfId="439"/>
    <cellStyle name="20% - Акцент1 4 24 2" xfId="440"/>
    <cellStyle name="20% - Акцент1 4 24 2 2" xfId="441"/>
    <cellStyle name="20% - Акцент1 4 24 2 2 2" xfId="30946"/>
    <cellStyle name="20% - Акцент1 4 24 2 3" xfId="30947"/>
    <cellStyle name="20% - Акцент1 4 24 3" xfId="442"/>
    <cellStyle name="20% - Акцент1 4 24 3 2" xfId="30948"/>
    <cellStyle name="20% - Акцент1 4 24 4" xfId="30949"/>
    <cellStyle name="20% - Акцент1 4 25" xfId="30950"/>
    <cellStyle name="20% - Акцент1 4 3" xfId="443"/>
    <cellStyle name="20% - Акцент1 4 3 2" xfId="444"/>
    <cellStyle name="20% - Акцент1 4 3 2 2" xfId="445"/>
    <cellStyle name="20% - Акцент1 4 3 2 2 2" xfId="30951"/>
    <cellStyle name="20% - Акцент1 4 3 2 3" xfId="30952"/>
    <cellStyle name="20% - Акцент1 4 3 3" xfId="446"/>
    <cellStyle name="20% - Акцент1 4 3 3 2" xfId="30953"/>
    <cellStyle name="20% - Акцент1 4 3 4" xfId="30954"/>
    <cellStyle name="20% - Акцент1 4 4" xfId="447"/>
    <cellStyle name="20% - Акцент1 4 4 2" xfId="448"/>
    <cellStyle name="20% - Акцент1 4 4 2 2" xfId="449"/>
    <cellStyle name="20% - Акцент1 4 4 2 2 2" xfId="30955"/>
    <cellStyle name="20% - Акцент1 4 4 2 3" xfId="30956"/>
    <cellStyle name="20% - Акцент1 4 4 3" xfId="450"/>
    <cellStyle name="20% - Акцент1 4 4 3 2" xfId="30957"/>
    <cellStyle name="20% - Акцент1 4 4 4" xfId="30958"/>
    <cellStyle name="20% - Акцент1 4 5" xfId="451"/>
    <cellStyle name="20% - Акцент1 4 5 2" xfId="452"/>
    <cellStyle name="20% - Акцент1 4 5 2 2" xfId="453"/>
    <cellStyle name="20% - Акцент1 4 5 2 2 2" xfId="30959"/>
    <cellStyle name="20% - Акцент1 4 5 2 3" xfId="30960"/>
    <cellStyle name="20% - Акцент1 4 5 3" xfId="454"/>
    <cellStyle name="20% - Акцент1 4 5 3 2" xfId="30961"/>
    <cellStyle name="20% - Акцент1 4 5 4" xfId="30962"/>
    <cellStyle name="20% - Акцент1 4 6" xfId="455"/>
    <cellStyle name="20% - Акцент1 4 6 2" xfId="456"/>
    <cellStyle name="20% - Акцент1 4 6 2 2" xfId="457"/>
    <cellStyle name="20% - Акцент1 4 6 2 2 2" xfId="30963"/>
    <cellStyle name="20% - Акцент1 4 6 2 3" xfId="30964"/>
    <cellStyle name="20% - Акцент1 4 6 3" xfId="458"/>
    <cellStyle name="20% - Акцент1 4 6 3 2" xfId="30965"/>
    <cellStyle name="20% - Акцент1 4 6 4" xfId="30966"/>
    <cellStyle name="20% - Акцент1 4 7" xfId="459"/>
    <cellStyle name="20% - Акцент1 4 7 2" xfId="460"/>
    <cellStyle name="20% - Акцент1 4 7 2 2" xfId="461"/>
    <cellStyle name="20% - Акцент1 4 7 2 2 2" xfId="30967"/>
    <cellStyle name="20% - Акцент1 4 7 2 3" xfId="30968"/>
    <cellStyle name="20% - Акцент1 4 7 3" xfId="462"/>
    <cellStyle name="20% - Акцент1 4 7 3 2" xfId="30969"/>
    <cellStyle name="20% - Акцент1 4 7 4" xfId="30970"/>
    <cellStyle name="20% - Акцент1 4 8" xfId="463"/>
    <cellStyle name="20% - Акцент1 4 8 2" xfId="464"/>
    <cellStyle name="20% - Акцент1 4 8 2 2" xfId="465"/>
    <cellStyle name="20% - Акцент1 4 8 2 2 2" xfId="30971"/>
    <cellStyle name="20% - Акцент1 4 8 2 3" xfId="30972"/>
    <cellStyle name="20% - Акцент1 4 8 3" xfId="466"/>
    <cellStyle name="20% - Акцент1 4 8 3 2" xfId="30973"/>
    <cellStyle name="20% - Акцент1 4 8 4" xfId="30974"/>
    <cellStyle name="20% - Акцент1 4 9" xfId="467"/>
    <cellStyle name="20% - Акцент1 4 9 2" xfId="468"/>
    <cellStyle name="20% - Акцент1 4 9 2 2" xfId="469"/>
    <cellStyle name="20% - Акцент1 4 9 2 2 2" xfId="30975"/>
    <cellStyle name="20% - Акцент1 4 9 2 3" xfId="30976"/>
    <cellStyle name="20% - Акцент1 4 9 3" xfId="470"/>
    <cellStyle name="20% - Акцент1 4 9 3 2" xfId="30977"/>
    <cellStyle name="20% - Акцент1 4 9 4" xfId="30978"/>
    <cellStyle name="20% - Акцент1 5" xfId="471"/>
    <cellStyle name="20% - Акцент1 5 2" xfId="472"/>
    <cellStyle name="20% - Акцент1 5 2 2" xfId="30979"/>
    <cellStyle name="20% - Акцент1 5 3" xfId="30980"/>
    <cellStyle name="20% - Акцент1 6" xfId="473"/>
    <cellStyle name="20% - Акцент1 6 2" xfId="30981"/>
    <cellStyle name="20% - Акцент1 7" xfId="474"/>
    <cellStyle name="20% - Акцент1 7 2" xfId="475"/>
    <cellStyle name="20% - Акцент1 7 2 2" xfId="476"/>
    <cellStyle name="20% - Акцент1 7 2 2 2" xfId="30982"/>
    <cellStyle name="20% - Акцент1 7 2 3" xfId="30983"/>
    <cellStyle name="20% - Акцент1 7 3" xfId="477"/>
    <cellStyle name="20% - Акцент1 7 3 2" xfId="30984"/>
    <cellStyle name="20% - Акцент1 7 4" xfId="30985"/>
    <cellStyle name="20% - Акцент1 8" xfId="478"/>
    <cellStyle name="20% - Акцент1 8 2" xfId="479"/>
    <cellStyle name="20% - Акцент1 8 2 2" xfId="480"/>
    <cellStyle name="20% - Акцент1 8 2 2 2" xfId="30986"/>
    <cellStyle name="20% - Акцент1 8 2 3" xfId="30987"/>
    <cellStyle name="20% - Акцент1 8 3" xfId="481"/>
    <cellStyle name="20% - Акцент1 8 3 2" xfId="30988"/>
    <cellStyle name="20% - Акцент1 8 4" xfId="30989"/>
    <cellStyle name="20% - Акцент1 9" xfId="482"/>
    <cellStyle name="20% - Акцент1 9 2" xfId="483"/>
    <cellStyle name="20% - Акцент1 9 2 2" xfId="484"/>
    <cellStyle name="20% - Акцент1 9 2 2 2" xfId="30990"/>
    <cellStyle name="20% - Акцент1 9 2 3" xfId="30991"/>
    <cellStyle name="20% - Акцент1 9 3" xfId="485"/>
    <cellStyle name="20% - Акцент1 9 3 2" xfId="30992"/>
    <cellStyle name="20% - Акцент1 9 4" xfId="30993"/>
    <cellStyle name="20% - Акцент2 10" xfId="486"/>
    <cellStyle name="20% - Акцент2 10 2" xfId="487"/>
    <cellStyle name="20% - Акцент2 10 2 2" xfId="488"/>
    <cellStyle name="20% - Акцент2 10 2 2 2" xfId="30994"/>
    <cellStyle name="20% - Акцент2 10 2 3" xfId="30995"/>
    <cellStyle name="20% - Акцент2 10 3" xfId="489"/>
    <cellStyle name="20% - Акцент2 10 3 2" xfId="30996"/>
    <cellStyle name="20% - Акцент2 10 4" xfId="30997"/>
    <cellStyle name="20% - Акцент2 11" xfId="490"/>
    <cellStyle name="20% - Акцент2 11 2" xfId="491"/>
    <cellStyle name="20% - Акцент2 11 2 2" xfId="492"/>
    <cellStyle name="20% - Акцент2 11 2 2 2" xfId="30998"/>
    <cellStyle name="20% - Акцент2 11 2 3" xfId="30999"/>
    <cellStyle name="20% - Акцент2 11 3" xfId="493"/>
    <cellStyle name="20% - Акцент2 11 3 2" xfId="31000"/>
    <cellStyle name="20% - Акцент2 11 4" xfId="31001"/>
    <cellStyle name="20% - Акцент2 12" xfId="494"/>
    <cellStyle name="20% - Акцент2 12 2" xfId="495"/>
    <cellStyle name="20% - Акцент2 12 2 2" xfId="496"/>
    <cellStyle name="20% - Акцент2 12 2 2 2" xfId="31002"/>
    <cellStyle name="20% - Акцент2 12 2 3" xfId="31003"/>
    <cellStyle name="20% - Акцент2 12 3" xfId="497"/>
    <cellStyle name="20% - Акцент2 12 3 2" xfId="31004"/>
    <cellStyle name="20% - Акцент2 12 4" xfId="31005"/>
    <cellStyle name="20% - Акцент2 13" xfId="498"/>
    <cellStyle name="20% - Акцент2 13 2" xfId="499"/>
    <cellStyle name="20% - Акцент2 13 2 2" xfId="500"/>
    <cellStyle name="20% - Акцент2 13 2 2 2" xfId="31006"/>
    <cellStyle name="20% - Акцент2 13 2 3" xfId="31007"/>
    <cellStyle name="20% - Акцент2 13 3" xfId="501"/>
    <cellStyle name="20% - Акцент2 13 3 2" xfId="31008"/>
    <cellStyle name="20% - Акцент2 13 4" xfId="31009"/>
    <cellStyle name="20% - Акцент2 14" xfId="502"/>
    <cellStyle name="20% - Акцент2 14 2" xfId="503"/>
    <cellStyle name="20% - Акцент2 14 2 2" xfId="504"/>
    <cellStyle name="20% - Акцент2 14 2 2 2" xfId="31010"/>
    <cellStyle name="20% - Акцент2 14 2 3" xfId="31011"/>
    <cellStyle name="20% - Акцент2 14 3" xfId="505"/>
    <cellStyle name="20% - Акцент2 14 3 2" xfId="31012"/>
    <cellStyle name="20% - Акцент2 14 4" xfId="31013"/>
    <cellStyle name="20% - Акцент2 15" xfId="506"/>
    <cellStyle name="20% - Акцент2 15 2" xfId="507"/>
    <cellStyle name="20% - Акцент2 15 2 2" xfId="508"/>
    <cellStyle name="20% - Акцент2 15 2 2 2" xfId="31014"/>
    <cellStyle name="20% - Акцент2 15 2 3" xfId="31015"/>
    <cellStyle name="20% - Акцент2 15 3" xfId="509"/>
    <cellStyle name="20% - Акцент2 15 3 2" xfId="31016"/>
    <cellStyle name="20% - Акцент2 15 4" xfId="31017"/>
    <cellStyle name="20% - Акцент2 16" xfId="510"/>
    <cellStyle name="20% - Акцент2 16 2" xfId="511"/>
    <cellStyle name="20% - Акцент2 16 2 2" xfId="512"/>
    <cellStyle name="20% - Акцент2 16 2 2 2" xfId="31018"/>
    <cellStyle name="20% - Акцент2 16 2 3" xfId="31019"/>
    <cellStyle name="20% - Акцент2 16 3" xfId="513"/>
    <cellStyle name="20% - Акцент2 16 3 2" xfId="31020"/>
    <cellStyle name="20% - Акцент2 16 4" xfId="31021"/>
    <cellStyle name="20% - Акцент2 17" xfId="514"/>
    <cellStyle name="20% - Акцент2 17 2" xfId="515"/>
    <cellStyle name="20% - Акцент2 17 2 2" xfId="516"/>
    <cellStyle name="20% - Акцент2 17 2 2 2" xfId="31022"/>
    <cellStyle name="20% - Акцент2 17 2 3" xfId="31023"/>
    <cellStyle name="20% - Акцент2 17 3" xfId="517"/>
    <cellStyle name="20% - Акцент2 17 3 2" xfId="31024"/>
    <cellStyle name="20% - Акцент2 17 4" xfId="31025"/>
    <cellStyle name="20% - Акцент2 18" xfId="518"/>
    <cellStyle name="20% - Акцент2 18 2" xfId="519"/>
    <cellStyle name="20% - Акцент2 18 2 2" xfId="31026"/>
    <cellStyle name="20% - Акцент2 18 3" xfId="31027"/>
    <cellStyle name="20% - Акцент2 19" xfId="520"/>
    <cellStyle name="20% - Акцент2 19 2" xfId="31028"/>
    <cellStyle name="20% - Акцент2 2" xfId="521"/>
    <cellStyle name="20% - Акцент2 2 10" xfId="522"/>
    <cellStyle name="20% - Акцент2 2 10 2" xfId="523"/>
    <cellStyle name="20% - Акцент2 2 10 2 2" xfId="524"/>
    <cellStyle name="20% - Акцент2 2 10 2 2 2" xfId="31029"/>
    <cellStyle name="20% - Акцент2 2 10 2 3" xfId="31030"/>
    <cellStyle name="20% - Акцент2 2 10 3" xfId="525"/>
    <cellStyle name="20% - Акцент2 2 10 3 2" xfId="31031"/>
    <cellStyle name="20% - Акцент2 2 10 4" xfId="31032"/>
    <cellStyle name="20% - Акцент2 2 11" xfId="526"/>
    <cellStyle name="20% - Акцент2 2 11 2" xfId="527"/>
    <cellStyle name="20% - Акцент2 2 11 2 2" xfId="528"/>
    <cellStyle name="20% - Акцент2 2 11 2 2 2" xfId="31033"/>
    <cellStyle name="20% - Акцент2 2 11 2 3" xfId="31034"/>
    <cellStyle name="20% - Акцент2 2 11 3" xfId="529"/>
    <cellStyle name="20% - Акцент2 2 11 3 2" xfId="31035"/>
    <cellStyle name="20% - Акцент2 2 11 4" xfId="31036"/>
    <cellStyle name="20% - Акцент2 2 12" xfId="530"/>
    <cellStyle name="20% - Акцент2 2 12 2" xfId="531"/>
    <cellStyle name="20% - Акцент2 2 12 2 2" xfId="532"/>
    <cellStyle name="20% - Акцент2 2 12 2 2 2" xfId="31037"/>
    <cellStyle name="20% - Акцент2 2 12 2 3" xfId="31038"/>
    <cellStyle name="20% - Акцент2 2 12 3" xfId="533"/>
    <cellStyle name="20% - Акцент2 2 12 3 2" xfId="31039"/>
    <cellStyle name="20% - Акцент2 2 12 4" xfId="31040"/>
    <cellStyle name="20% - Акцент2 2 13" xfId="534"/>
    <cellStyle name="20% - Акцент2 2 13 2" xfId="535"/>
    <cellStyle name="20% - Акцент2 2 13 2 2" xfId="536"/>
    <cellStyle name="20% - Акцент2 2 13 2 2 2" xfId="31041"/>
    <cellStyle name="20% - Акцент2 2 13 2 3" xfId="31042"/>
    <cellStyle name="20% - Акцент2 2 13 3" xfId="537"/>
    <cellStyle name="20% - Акцент2 2 13 3 2" xfId="31043"/>
    <cellStyle name="20% - Акцент2 2 13 4" xfId="31044"/>
    <cellStyle name="20% - Акцент2 2 14" xfId="538"/>
    <cellStyle name="20% - Акцент2 2 14 2" xfId="539"/>
    <cellStyle name="20% - Акцент2 2 14 2 2" xfId="540"/>
    <cellStyle name="20% - Акцент2 2 14 2 2 2" xfId="31045"/>
    <cellStyle name="20% - Акцент2 2 14 2 3" xfId="31046"/>
    <cellStyle name="20% - Акцент2 2 14 3" xfId="541"/>
    <cellStyle name="20% - Акцент2 2 14 3 2" xfId="31047"/>
    <cellStyle name="20% - Акцент2 2 14 4" xfId="31048"/>
    <cellStyle name="20% - Акцент2 2 15" xfId="542"/>
    <cellStyle name="20% - Акцент2 2 15 2" xfId="543"/>
    <cellStyle name="20% - Акцент2 2 15 2 2" xfId="544"/>
    <cellStyle name="20% - Акцент2 2 15 2 2 2" xfId="31049"/>
    <cellStyle name="20% - Акцент2 2 15 2 3" xfId="31050"/>
    <cellStyle name="20% - Акцент2 2 15 3" xfId="545"/>
    <cellStyle name="20% - Акцент2 2 15 3 2" xfId="31051"/>
    <cellStyle name="20% - Акцент2 2 15 4" xfId="31052"/>
    <cellStyle name="20% - Акцент2 2 16" xfId="546"/>
    <cellStyle name="20% - Акцент2 2 16 2" xfId="547"/>
    <cellStyle name="20% - Акцент2 2 16 2 2" xfId="548"/>
    <cellStyle name="20% - Акцент2 2 16 2 2 2" xfId="31053"/>
    <cellStyle name="20% - Акцент2 2 16 2 3" xfId="31054"/>
    <cellStyle name="20% - Акцент2 2 16 3" xfId="549"/>
    <cellStyle name="20% - Акцент2 2 16 3 2" xfId="31055"/>
    <cellStyle name="20% - Акцент2 2 16 4" xfId="31056"/>
    <cellStyle name="20% - Акцент2 2 17" xfId="550"/>
    <cellStyle name="20% - Акцент2 2 17 2" xfId="551"/>
    <cellStyle name="20% - Акцент2 2 17 2 2" xfId="552"/>
    <cellStyle name="20% - Акцент2 2 17 2 2 2" xfId="31057"/>
    <cellStyle name="20% - Акцент2 2 17 2 3" xfId="31058"/>
    <cellStyle name="20% - Акцент2 2 17 3" xfId="553"/>
    <cellStyle name="20% - Акцент2 2 17 3 2" xfId="31059"/>
    <cellStyle name="20% - Акцент2 2 17 4" xfId="31060"/>
    <cellStyle name="20% - Акцент2 2 18" xfId="554"/>
    <cellStyle name="20% - Акцент2 2 18 2" xfId="555"/>
    <cellStyle name="20% - Акцент2 2 18 2 2" xfId="556"/>
    <cellStyle name="20% - Акцент2 2 18 2 2 2" xfId="31061"/>
    <cellStyle name="20% - Акцент2 2 18 2 3" xfId="31062"/>
    <cellStyle name="20% - Акцент2 2 18 3" xfId="557"/>
    <cellStyle name="20% - Акцент2 2 18 3 2" xfId="31063"/>
    <cellStyle name="20% - Акцент2 2 18 4" xfId="31064"/>
    <cellStyle name="20% - Акцент2 2 19" xfId="558"/>
    <cellStyle name="20% - Акцент2 2 19 2" xfId="559"/>
    <cellStyle name="20% - Акцент2 2 19 2 2" xfId="560"/>
    <cellStyle name="20% - Акцент2 2 19 2 2 2" xfId="31065"/>
    <cellStyle name="20% - Акцент2 2 19 2 3" xfId="31066"/>
    <cellStyle name="20% - Акцент2 2 19 3" xfId="561"/>
    <cellStyle name="20% - Акцент2 2 19 3 2" xfId="31067"/>
    <cellStyle name="20% - Акцент2 2 19 4" xfId="31068"/>
    <cellStyle name="20% - Акцент2 2 2" xfId="562"/>
    <cellStyle name="20% - Акцент2 2 2 2" xfId="31069"/>
    <cellStyle name="20% - Акцент2 2 2 3" xfId="60334"/>
    <cellStyle name="20% - Акцент2 2 20" xfId="563"/>
    <cellStyle name="20% - Акцент2 2 20 2" xfId="564"/>
    <cellStyle name="20% - Акцент2 2 20 2 2" xfId="565"/>
    <cellStyle name="20% - Акцент2 2 20 2 2 2" xfId="31070"/>
    <cellStyle name="20% - Акцент2 2 20 2 3" xfId="31071"/>
    <cellStyle name="20% - Акцент2 2 20 3" xfId="566"/>
    <cellStyle name="20% - Акцент2 2 20 3 2" xfId="31072"/>
    <cellStyle name="20% - Акцент2 2 20 4" xfId="31073"/>
    <cellStyle name="20% - Акцент2 2 21" xfId="567"/>
    <cellStyle name="20% - Акцент2 2 21 2" xfId="568"/>
    <cellStyle name="20% - Акцент2 2 21 2 2" xfId="569"/>
    <cellStyle name="20% - Акцент2 2 21 2 2 2" xfId="31074"/>
    <cellStyle name="20% - Акцент2 2 21 2 3" xfId="31075"/>
    <cellStyle name="20% - Акцент2 2 21 3" xfId="570"/>
    <cellStyle name="20% - Акцент2 2 21 3 2" xfId="31076"/>
    <cellStyle name="20% - Акцент2 2 21 4" xfId="31077"/>
    <cellStyle name="20% - Акцент2 2 22" xfId="571"/>
    <cellStyle name="20% - Акцент2 2 22 2" xfId="572"/>
    <cellStyle name="20% - Акцент2 2 22 2 2" xfId="573"/>
    <cellStyle name="20% - Акцент2 2 22 2 2 2" xfId="31078"/>
    <cellStyle name="20% - Акцент2 2 22 2 3" xfId="31079"/>
    <cellStyle name="20% - Акцент2 2 22 3" xfId="574"/>
    <cellStyle name="20% - Акцент2 2 22 3 2" xfId="31080"/>
    <cellStyle name="20% - Акцент2 2 22 4" xfId="31081"/>
    <cellStyle name="20% - Акцент2 2 23" xfId="575"/>
    <cellStyle name="20% - Акцент2 2 23 2" xfId="576"/>
    <cellStyle name="20% - Акцент2 2 23 2 2" xfId="577"/>
    <cellStyle name="20% - Акцент2 2 23 2 2 2" xfId="31082"/>
    <cellStyle name="20% - Акцент2 2 23 2 3" xfId="31083"/>
    <cellStyle name="20% - Акцент2 2 23 3" xfId="578"/>
    <cellStyle name="20% - Акцент2 2 23 3 2" xfId="31084"/>
    <cellStyle name="20% - Акцент2 2 23 4" xfId="31085"/>
    <cellStyle name="20% - Акцент2 2 24" xfId="579"/>
    <cellStyle name="20% - Акцент2 2 24 2" xfId="580"/>
    <cellStyle name="20% - Акцент2 2 24 2 2" xfId="581"/>
    <cellStyle name="20% - Акцент2 2 24 2 2 2" xfId="31086"/>
    <cellStyle name="20% - Акцент2 2 24 2 3" xfId="31087"/>
    <cellStyle name="20% - Акцент2 2 24 3" xfId="582"/>
    <cellStyle name="20% - Акцент2 2 24 3 2" xfId="31088"/>
    <cellStyle name="20% - Акцент2 2 24 4" xfId="31089"/>
    <cellStyle name="20% - Акцент2 2 25" xfId="31090"/>
    <cellStyle name="20% - Акцент2 2 26" xfId="60335"/>
    <cellStyle name="20% - Акцент2 2 3" xfId="583"/>
    <cellStyle name="20% - Акцент2 2 3 2" xfId="584"/>
    <cellStyle name="20% - Акцент2 2 3 2 2" xfId="585"/>
    <cellStyle name="20% - Акцент2 2 3 2 2 2" xfId="31091"/>
    <cellStyle name="20% - Акцент2 2 3 2 3" xfId="31092"/>
    <cellStyle name="20% - Акцент2 2 3 3" xfId="586"/>
    <cellStyle name="20% - Акцент2 2 3 3 2" xfId="31093"/>
    <cellStyle name="20% - Акцент2 2 3 4" xfId="31094"/>
    <cellStyle name="20% - Акцент2 2 3 5" xfId="60336"/>
    <cellStyle name="20% - Акцент2 2 4" xfId="587"/>
    <cellStyle name="20% - Акцент2 2 4 2" xfId="588"/>
    <cellStyle name="20% - Акцент2 2 4 2 2" xfId="589"/>
    <cellStyle name="20% - Акцент2 2 4 2 2 2" xfId="31095"/>
    <cellStyle name="20% - Акцент2 2 4 2 3" xfId="31096"/>
    <cellStyle name="20% - Акцент2 2 4 3" xfId="590"/>
    <cellStyle name="20% - Акцент2 2 4 3 2" xfId="31097"/>
    <cellStyle name="20% - Акцент2 2 4 4" xfId="31098"/>
    <cellStyle name="20% - Акцент2 2 4 5" xfId="60337"/>
    <cellStyle name="20% - Акцент2 2 5" xfId="591"/>
    <cellStyle name="20% - Акцент2 2 5 2" xfId="592"/>
    <cellStyle name="20% - Акцент2 2 5 2 2" xfId="593"/>
    <cellStyle name="20% - Акцент2 2 5 2 2 2" xfId="31099"/>
    <cellStyle name="20% - Акцент2 2 5 2 3" xfId="31100"/>
    <cellStyle name="20% - Акцент2 2 5 3" xfId="594"/>
    <cellStyle name="20% - Акцент2 2 5 3 2" xfId="31101"/>
    <cellStyle name="20% - Акцент2 2 5 4" xfId="31102"/>
    <cellStyle name="20% - Акцент2 2 5 5" xfId="60338"/>
    <cellStyle name="20% - Акцент2 2 6" xfId="595"/>
    <cellStyle name="20% - Акцент2 2 6 2" xfId="596"/>
    <cellStyle name="20% - Акцент2 2 6 2 2" xfId="597"/>
    <cellStyle name="20% - Акцент2 2 6 2 2 2" xfId="31103"/>
    <cellStyle name="20% - Акцент2 2 6 2 3" xfId="31104"/>
    <cellStyle name="20% - Акцент2 2 6 3" xfId="598"/>
    <cellStyle name="20% - Акцент2 2 6 3 2" xfId="31105"/>
    <cellStyle name="20% - Акцент2 2 6 4" xfId="31106"/>
    <cellStyle name="20% - Акцент2 2 7" xfId="599"/>
    <cellStyle name="20% - Акцент2 2 7 2" xfId="600"/>
    <cellStyle name="20% - Акцент2 2 7 2 2" xfId="601"/>
    <cellStyle name="20% - Акцент2 2 7 2 2 2" xfId="31107"/>
    <cellStyle name="20% - Акцент2 2 7 2 3" xfId="31108"/>
    <cellStyle name="20% - Акцент2 2 7 3" xfId="602"/>
    <cellStyle name="20% - Акцент2 2 7 3 2" xfId="31109"/>
    <cellStyle name="20% - Акцент2 2 7 4" xfId="31110"/>
    <cellStyle name="20% - Акцент2 2 8" xfId="603"/>
    <cellStyle name="20% - Акцент2 2 8 2" xfId="604"/>
    <cellStyle name="20% - Акцент2 2 8 2 2" xfId="605"/>
    <cellStyle name="20% - Акцент2 2 8 2 2 2" xfId="31111"/>
    <cellStyle name="20% - Акцент2 2 8 2 3" xfId="31112"/>
    <cellStyle name="20% - Акцент2 2 8 3" xfId="606"/>
    <cellStyle name="20% - Акцент2 2 8 3 2" xfId="31113"/>
    <cellStyle name="20% - Акцент2 2 8 4" xfId="31114"/>
    <cellStyle name="20% - Акцент2 2 9" xfId="607"/>
    <cellStyle name="20% - Акцент2 2 9 2" xfId="608"/>
    <cellStyle name="20% - Акцент2 2 9 2 2" xfId="609"/>
    <cellStyle name="20% - Акцент2 2 9 2 2 2" xfId="31115"/>
    <cellStyle name="20% - Акцент2 2 9 2 3" xfId="31116"/>
    <cellStyle name="20% - Акцент2 2 9 3" xfId="610"/>
    <cellStyle name="20% - Акцент2 2 9 3 2" xfId="31117"/>
    <cellStyle name="20% - Акцент2 2 9 4" xfId="31118"/>
    <cellStyle name="20% - Акцент2 20" xfId="60339"/>
    <cellStyle name="20% - Акцент2 3" xfId="611"/>
    <cellStyle name="20% - Акцент2 3 10" xfId="612"/>
    <cellStyle name="20% - Акцент2 3 10 2" xfId="613"/>
    <cellStyle name="20% - Акцент2 3 10 2 2" xfId="614"/>
    <cellStyle name="20% - Акцент2 3 10 2 2 2" xfId="31119"/>
    <cellStyle name="20% - Акцент2 3 10 2 3" xfId="31120"/>
    <cellStyle name="20% - Акцент2 3 10 3" xfId="615"/>
    <cellStyle name="20% - Акцент2 3 10 3 2" xfId="31121"/>
    <cellStyle name="20% - Акцент2 3 10 4" xfId="31122"/>
    <cellStyle name="20% - Акцент2 3 11" xfId="616"/>
    <cellStyle name="20% - Акцент2 3 11 2" xfId="617"/>
    <cellStyle name="20% - Акцент2 3 11 2 2" xfId="618"/>
    <cellStyle name="20% - Акцент2 3 11 2 2 2" xfId="31123"/>
    <cellStyle name="20% - Акцент2 3 11 2 3" xfId="31124"/>
    <cellStyle name="20% - Акцент2 3 11 3" xfId="619"/>
    <cellStyle name="20% - Акцент2 3 11 3 2" xfId="31125"/>
    <cellStyle name="20% - Акцент2 3 11 4" xfId="31126"/>
    <cellStyle name="20% - Акцент2 3 12" xfId="620"/>
    <cellStyle name="20% - Акцент2 3 12 2" xfId="621"/>
    <cellStyle name="20% - Акцент2 3 12 2 2" xfId="622"/>
    <cellStyle name="20% - Акцент2 3 12 2 2 2" xfId="31127"/>
    <cellStyle name="20% - Акцент2 3 12 2 3" xfId="31128"/>
    <cellStyle name="20% - Акцент2 3 12 3" xfId="623"/>
    <cellStyle name="20% - Акцент2 3 12 3 2" xfId="31129"/>
    <cellStyle name="20% - Акцент2 3 12 4" xfId="31130"/>
    <cellStyle name="20% - Акцент2 3 13" xfId="624"/>
    <cellStyle name="20% - Акцент2 3 13 2" xfId="625"/>
    <cellStyle name="20% - Акцент2 3 13 2 2" xfId="626"/>
    <cellStyle name="20% - Акцент2 3 13 2 2 2" xfId="31131"/>
    <cellStyle name="20% - Акцент2 3 13 2 3" xfId="31132"/>
    <cellStyle name="20% - Акцент2 3 13 3" xfId="627"/>
    <cellStyle name="20% - Акцент2 3 13 3 2" xfId="31133"/>
    <cellStyle name="20% - Акцент2 3 13 4" xfId="31134"/>
    <cellStyle name="20% - Акцент2 3 14" xfId="628"/>
    <cellStyle name="20% - Акцент2 3 14 2" xfId="629"/>
    <cellStyle name="20% - Акцент2 3 14 2 2" xfId="630"/>
    <cellStyle name="20% - Акцент2 3 14 2 2 2" xfId="31135"/>
    <cellStyle name="20% - Акцент2 3 14 2 3" xfId="31136"/>
    <cellStyle name="20% - Акцент2 3 14 3" xfId="631"/>
    <cellStyle name="20% - Акцент2 3 14 3 2" xfId="31137"/>
    <cellStyle name="20% - Акцент2 3 14 4" xfId="31138"/>
    <cellStyle name="20% - Акцент2 3 15" xfId="632"/>
    <cellStyle name="20% - Акцент2 3 15 2" xfId="633"/>
    <cellStyle name="20% - Акцент2 3 15 2 2" xfId="634"/>
    <cellStyle name="20% - Акцент2 3 15 2 2 2" xfId="31139"/>
    <cellStyle name="20% - Акцент2 3 15 2 3" xfId="31140"/>
    <cellStyle name="20% - Акцент2 3 15 3" xfId="635"/>
    <cellStyle name="20% - Акцент2 3 15 3 2" xfId="31141"/>
    <cellStyle name="20% - Акцент2 3 15 4" xfId="31142"/>
    <cellStyle name="20% - Акцент2 3 16" xfId="636"/>
    <cellStyle name="20% - Акцент2 3 16 2" xfId="637"/>
    <cellStyle name="20% - Акцент2 3 16 2 2" xfId="638"/>
    <cellStyle name="20% - Акцент2 3 16 2 2 2" xfId="31143"/>
    <cellStyle name="20% - Акцент2 3 16 2 3" xfId="31144"/>
    <cellStyle name="20% - Акцент2 3 16 3" xfId="639"/>
    <cellStyle name="20% - Акцент2 3 16 3 2" xfId="31145"/>
    <cellStyle name="20% - Акцент2 3 16 4" xfId="31146"/>
    <cellStyle name="20% - Акцент2 3 17" xfId="640"/>
    <cellStyle name="20% - Акцент2 3 17 2" xfId="641"/>
    <cellStyle name="20% - Акцент2 3 17 2 2" xfId="642"/>
    <cellStyle name="20% - Акцент2 3 17 2 2 2" xfId="31147"/>
    <cellStyle name="20% - Акцент2 3 17 2 3" xfId="31148"/>
    <cellStyle name="20% - Акцент2 3 17 3" xfId="643"/>
    <cellStyle name="20% - Акцент2 3 17 3 2" xfId="31149"/>
    <cellStyle name="20% - Акцент2 3 17 4" xfId="31150"/>
    <cellStyle name="20% - Акцент2 3 18" xfId="644"/>
    <cellStyle name="20% - Акцент2 3 18 2" xfId="645"/>
    <cellStyle name="20% - Акцент2 3 18 2 2" xfId="646"/>
    <cellStyle name="20% - Акцент2 3 18 2 2 2" xfId="31151"/>
    <cellStyle name="20% - Акцент2 3 18 2 3" xfId="31152"/>
    <cellStyle name="20% - Акцент2 3 18 3" xfId="647"/>
    <cellStyle name="20% - Акцент2 3 18 3 2" xfId="31153"/>
    <cellStyle name="20% - Акцент2 3 18 4" xfId="31154"/>
    <cellStyle name="20% - Акцент2 3 19" xfId="648"/>
    <cellStyle name="20% - Акцент2 3 19 2" xfId="649"/>
    <cellStyle name="20% - Акцент2 3 19 2 2" xfId="650"/>
    <cellStyle name="20% - Акцент2 3 19 2 2 2" xfId="31155"/>
    <cellStyle name="20% - Акцент2 3 19 2 3" xfId="31156"/>
    <cellStyle name="20% - Акцент2 3 19 3" xfId="651"/>
    <cellStyle name="20% - Акцент2 3 19 3 2" xfId="31157"/>
    <cellStyle name="20% - Акцент2 3 19 4" xfId="31158"/>
    <cellStyle name="20% - Акцент2 3 2" xfId="652"/>
    <cellStyle name="20% - Акцент2 3 2 2" xfId="31159"/>
    <cellStyle name="20% - Акцент2 3 20" xfId="653"/>
    <cellStyle name="20% - Акцент2 3 20 2" xfId="654"/>
    <cellStyle name="20% - Акцент2 3 20 2 2" xfId="655"/>
    <cellStyle name="20% - Акцент2 3 20 2 2 2" xfId="31160"/>
    <cellStyle name="20% - Акцент2 3 20 2 3" xfId="31161"/>
    <cellStyle name="20% - Акцент2 3 20 3" xfId="656"/>
    <cellStyle name="20% - Акцент2 3 20 3 2" xfId="31162"/>
    <cellStyle name="20% - Акцент2 3 20 4" xfId="31163"/>
    <cellStyle name="20% - Акцент2 3 21" xfId="657"/>
    <cellStyle name="20% - Акцент2 3 21 2" xfId="658"/>
    <cellStyle name="20% - Акцент2 3 21 2 2" xfId="659"/>
    <cellStyle name="20% - Акцент2 3 21 2 2 2" xfId="31164"/>
    <cellStyle name="20% - Акцент2 3 21 2 3" xfId="31165"/>
    <cellStyle name="20% - Акцент2 3 21 3" xfId="660"/>
    <cellStyle name="20% - Акцент2 3 21 3 2" xfId="31166"/>
    <cellStyle name="20% - Акцент2 3 21 4" xfId="31167"/>
    <cellStyle name="20% - Акцент2 3 22" xfId="661"/>
    <cellStyle name="20% - Акцент2 3 22 2" xfId="662"/>
    <cellStyle name="20% - Акцент2 3 22 2 2" xfId="663"/>
    <cellStyle name="20% - Акцент2 3 22 2 2 2" xfId="31168"/>
    <cellStyle name="20% - Акцент2 3 22 2 3" xfId="31169"/>
    <cellStyle name="20% - Акцент2 3 22 3" xfId="664"/>
    <cellStyle name="20% - Акцент2 3 22 3 2" xfId="31170"/>
    <cellStyle name="20% - Акцент2 3 22 4" xfId="31171"/>
    <cellStyle name="20% - Акцент2 3 23" xfId="665"/>
    <cellStyle name="20% - Акцент2 3 23 2" xfId="666"/>
    <cellStyle name="20% - Акцент2 3 23 2 2" xfId="667"/>
    <cellStyle name="20% - Акцент2 3 23 2 2 2" xfId="31172"/>
    <cellStyle name="20% - Акцент2 3 23 2 3" xfId="31173"/>
    <cellStyle name="20% - Акцент2 3 23 3" xfId="668"/>
    <cellStyle name="20% - Акцент2 3 23 3 2" xfId="31174"/>
    <cellStyle name="20% - Акцент2 3 23 4" xfId="31175"/>
    <cellStyle name="20% - Акцент2 3 24" xfId="669"/>
    <cellStyle name="20% - Акцент2 3 24 2" xfId="670"/>
    <cellStyle name="20% - Акцент2 3 24 2 2" xfId="671"/>
    <cellStyle name="20% - Акцент2 3 24 2 2 2" xfId="31176"/>
    <cellStyle name="20% - Акцент2 3 24 2 3" xfId="31177"/>
    <cellStyle name="20% - Акцент2 3 24 3" xfId="672"/>
    <cellStyle name="20% - Акцент2 3 24 3 2" xfId="31178"/>
    <cellStyle name="20% - Акцент2 3 24 4" xfId="31179"/>
    <cellStyle name="20% - Акцент2 3 25" xfId="31180"/>
    <cellStyle name="20% - Акцент2 3 3" xfId="673"/>
    <cellStyle name="20% - Акцент2 3 3 2" xfId="674"/>
    <cellStyle name="20% - Акцент2 3 3 2 2" xfId="675"/>
    <cellStyle name="20% - Акцент2 3 3 2 2 2" xfId="31181"/>
    <cellStyle name="20% - Акцент2 3 3 2 3" xfId="31182"/>
    <cellStyle name="20% - Акцент2 3 3 3" xfId="676"/>
    <cellStyle name="20% - Акцент2 3 3 3 2" xfId="31183"/>
    <cellStyle name="20% - Акцент2 3 3 4" xfId="31184"/>
    <cellStyle name="20% - Акцент2 3 4" xfId="677"/>
    <cellStyle name="20% - Акцент2 3 4 2" xfId="678"/>
    <cellStyle name="20% - Акцент2 3 4 2 2" xfId="679"/>
    <cellStyle name="20% - Акцент2 3 4 2 2 2" xfId="31185"/>
    <cellStyle name="20% - Акцент2 3 4 2 3" xfId="31186"/>
    <cellStyle name="20% - Акцент2 3 4 3" xfId="680"/>
    <cellStyle name="20% - Акцент2 3 4 3 2" xfId="31187"/>
    <cellStyle name="20% - Акцент2 3 4 4" xfId="31188"/>
    <cellStyle name="20% - Акцент2 3 5" xfId="681"/>
    <cellStyle name="20% - Акцент2 3 5 2" xfId="682"/>
    <cellStyle name="20% - Акцент2 3 5 2 2" xfId="683"/>
    <cellStyle name="20% - Акцент2 3 5 2 2 2" xfId="31189"/>
    <cellStyle name="20% - Акцент2 3 5 2 3" xfId="31190"/>
    <cellStyle name="20% - Акцент2 3 5 3" xfId="684"/>
    <cellStyle name="20% - Акцент2 3 5 3 2" xfId="31191"/>
    <cellStyle name="20% - Акцент2 3 5 4" xfId="31192"/>
    <cellStyle name="20% - Акцент2 3 6" xfId="685"/>
    <cellStyle name="20% - Акцент2 3 6 2" xfId="686"/>
    <cellStyle name="20% - Акцент2 3 6 2 2" xfId="687"/>
    <cellStyle name="20% - Акцент2 3 6 2 2 2" xfId="31193"/>
    <cellStyle name="20% - Акцент2 3 6 2 3" xfId="31194"/>
    <cellStyle name="20% - Акцент2 3 6 3" xfId="688"/>
    <cellStyle name="20% - Акцент2 3 6 3 2" xfId="31195"/>
    <cellStyle name="20% - Акцент2 3 6 4" xfId="31196"/>
    <cellStyle name="20% - Акцент2 3 7" xfId="689"/>
    <cellStyle name="20% - Акцент2 3 7 2" xfId="690"/>
    <cellStyle name="20% - Акцент2 3 7 2 2" xfId="691"/>
    <cellStyle name="20% - Акцент2 3 7 2 2 2" xfId="31197"/>
    <cellStyle name="20% - Акцент2 3 7 2 3" xfId="31198"/>
    <cellStyle name="20% - Акцент2 3 7 3" xfId="692"/>
    <cellStyle name="20% - Акцент2 3 7 3 2" xfId="31199"/>
    <cellStyle name="20% - Акцент2 3 7 4" xfId="31200"/>
    <cellStyle name="20% - Акцент2 3 8" xfId="693"/>
    <cellStyle name="20% - Акцент2 3 8 2" xfId="694"/>
    <cellStyle name="20% - Акцент2 3 8 2 2" xfId="695"/>
    <cellStyle name="20% - Акцент2 3 8 2 2 2" xfId="31201"/>
    <cellStyle name="20% - Акцент2 3 8 2 3" xfId="31202"/>
    <cellStyle name="20% - Акцент2 3 8 3" xfId="696"/>
    <cellStyle name="20% - Акцент2 3 8 3 2" xfId="31203"/>
    <cellStyle name="20% - Акцент2 3 8 4" xfId="31204"/>
    <cellStyle name="20% - Акцент2 3 9" xfId="697"/>
    <cellStyle name="20% - Акцент2 3 9 2" xfId="698"/>
    <cellStyle name="20% - Акцент2 3 9 2 2" xfId="699"/>
    <cellStyle name="20% - Акцент2 3 9 2 2 2" xfId="31205"/>
    <cellStyle name="20% - Акцент2 3 9 2 3" xfId="31206"/>
    <cellStyle name="20% - Акцент2 3 9 3" xfId="700"/>
    <cellStyle name="20% - Акцент2 3 9 3 2" xfId="31207"/>
    <cellStyle name="20% - Акцент2 3 9 4" xfId="31208"/>
    <cellStyle name="20% - Акцент2 4" xfId="701"/>
    <cellStyle name="20% - Акцент2 4 10" xfId="702"/>
    <cellStyle name="20% - Акцент2 4 10 2" xfId="703"/>
    <cellStyle name="20% - Акцент2 4 10 2 2" xfId="704"/>
    <cellStyle name="20% - Акцент2 4 10 2 2 2" xfId="31209"/>
    <cellStyle name="20% - Акцент2 4 10 2 3" xfId="31210"/>
    <cellStyle name="20% - Акцент2 4 10 3" xfId="705"/>
    <cellStyle name="20% - Акцент2 4 10 3 2" xfId="31211"/>
    <cellStyle name="20% - Акцент2 4 10 4" xfId="31212"/>
    <cellStyle name="20% - Акцент2 4 11" xfId="706"/>
    <cellStyle name="20% - Акцент2 4 11 2" xfId="707"/>
    <cellStyle name="20% - Акцент2 4 11 2 2" xfId="708"/>
    <cellStyle name="20% - Акцент2 4 11 2 2 2" xfId="31213"/>
    <cellStyle name="20% - Акцент2 4 11 2 3" xfId="31214"/>
    <cellStyle name="20% - Акцент2 4 11 3" xfId="709"/>
    <cellStyle name="20% - Акцент2 4 11 3 2" xfId="31215"/>
    <cellStyle name="20% - Акцент2 4 11 4" xfId="31216"/>
    <cellStyle name="20% - Акцент2 4 12" xfId="710"/>
    <cellStyle name="20% - Акцент2 4 12 2" xfId="711"/>
    <cellStyle name="20% - Акцент2 4 12 2 2" xfId="712"/>
    <cellStyle name="20% - Акцент2 4 12 2 2 2" xfId="31217"/>
    <cellStyle name="20% - Акцент2 4 12 2 3" xfId="31218"/>
    <cellStyle name="20% - Акцент2 4 12 3" xfId="713"/>
    <cellStyle name="20% - Акцент2 4 12 3 2" xfId="31219"/>
    <cellStyle name="20% - Акцент2 4 12 4" xfId="31220"/>
    <cellStyle name="20% - Акцент2 4 13" xfId="714"/>
    <cellStyle name="20% - Акцент2 4 13 2" xfId="715"/>
    <cellStyle name="20% - Акцент2 4 13 2 2" xfId="716"/>
    <cellStyle name="20% - Акцент2 4 13 2 2 2" xfId="31221"/>
    <cellStyle name="20% - Акцент2 4 13 2 3" xfId="31222"/>
    <cellStyle name="20% - Акцент2 4 13 3" xfId="717"/>
    <cellStyle name="20% - Акцент2 4 13 3 2" xfId="31223"/>
    <cellStyle name="20% - Акцент2 4 13 4" xfId="31224"/>
    <cellStyle name="20% - Акцент2 4 14" xfId="718"/>
    <cellStyle name="20% - Акцент2 4 14 2" xfId="719"/>
    <cellStyle name="20% - Акцент2 4 14 2 2" xfId="720"/>
    <cellStyle name="20% - Акцент2 4 14 2 2 2" xfId="31225"/>
    <cellStyle name="20% - Акцент2 4 14 2 3" xfId="31226"/>
    <cellStyle name="20% - Акцент2 4 14 3" xfId="721"/>
    <cellStyle name="20% - Акцент2 4 14 3 2" xfId="31227"/>
    <cellStyle name="20% - Акцент2 4 14 4" xfId="31228"/>
    <cellStyle name="20% - Акцент2 4 15" xfId="722"/>
    <cellStyle name="20% - Акцент2 4 15 2" xfId="723"/>
    <cellStyle name="20% - Акцент2 4 15 2 2" xfId="724"/>
    <cellStyle name="20% - Акцент2 4 15 2 2 2" xfId="31229"/>
    <cellStyle name="20% - Акцент2 4 15 2 3" xfId="31230"/>
    <cellStyle name="20% - Акцент2 4 15 3" xfId="725"/>
    <cellStyle name="20% - Акцент2 4 15 3 2" xfId="31231"/>
    <cellStyle name="20% - Акцент2 4 15 4" xfId="31232"/>
    <cellStyle name="20% - Акцент2 4 16" xfId="726"/>
    <cellStyle name="20% - Акцент2 4 16 2" xfId="727"/>
    <cellStyle name="20% - Акцент2 4 16 2 2" xfId="728"/>
    <cellStyle name="20% - Акцент2 4 16 2 2 2" xfId="31233"/>
    <cellStyle name="20% - Акцент2 4 16 2 3" xfId="31234"/>
    <cellStyle name="20% - Акцент2 4 16 3" xfId="729"/>
    <cellStyle name="20% - Акцент2 4 16 3 2" xfId="31235"/>
    <cellStyle name="20% - Акцент2 4 16 4" xfId="31236"/>
    <cellStyle name="20% - Акцент2 4 17" xfId="730"/>
    <cellStyle name="20% - Акцент2 4 17 2" xfId="731"/>
    <cellStyle name="20% - Акцент2 4 17 2 2" xfId="732"/>
    <cellStyle name="20% - Акцент2 4 17 2 2 2" xfId="31237"/>
    <cellStyle name="20% - Акцент2 4 17 2 3" xfId="31238"/>
    <cellStyle name="20% - Акцент2 4 17 3" xfId="733"/>
    <cellStyle name="20% - Акцент2 4 17 3 2" xfId="31239"/>
    <cellStyle name="20% - Акцент2 4 17 4" xfId="31240"/>
    <cellStyle name="20% - Акцент2 4 18" xfId="734"/>
    <cellStyle name="20% - Акцент2 4 18 2" xfId="735"/>
    <cellStyle name="20% - Акцент2 4 18 2 2" xfId="736"/>
    <cellStyle name="20% - Акцент2 4 18 2 2 2" xfId="31241"/>
    <cellStyle name="20% - Акцент2 4 18 2 3" xfId="31242"/>
    <cellStyle name="20% - Акцент2 4 18 3" xfId="737"/>
    <cellStyle name="20% - Акцент2 4 18 3 2" xfId="31243"/>
    <cellStyle name="20% - Акцент2 4 18 4" xfId="31244"/>
    <cellStyle name="20% - Акцент2 4 19" xfId="738"/>
    <cellStyle name="20% - Акцент2 4 19 2" xfId="739"/>
    <cellStyle name="20% - Акцент2 4 19 2 2" xfId="740"/>
    <cellStyle name="20% - Акцент2 4 19 2 2 2" xfId="31245"/>
    <cellStyle name="20% - Акцент2 4 19 2 3" xfId="31246"/>
    <cellStyle name="20% - Акцент2 4 19 3" xfId="741"/>
    <cellStyle name="20% - Акцент2 4 19 3 2" xfId="31247"/>
    <cellStyle name="20% - Акцент2 4 19 4" xfId="31248"/>
    <cellStyle name="20% - Акцент2 4 2" xfId="742"/>
    <cellStyle name="20% - Акцент2 4 2 2" xfId="31249"/>
    <cellStyle name="20% - Акцент2 4 20" xfId="743"/>
    <cellStyle name="20% - Акцент2 4 20 2" xfId="744"/>
    <cellStyle name="20% - Акцент2 4 20 2 2" xfId="745"/>
    <cellStyle name="20% - Акцент2 4 20 2 2 2" xfId="31250"/>
    <cellStyle name="20% - Акцент2 4 20 2 3" xfId="31251"/>
    <cellStyle name="20% - Акцент2 4 20 3" xfId="746"/>
    <cellStyle name="20% - Акцент2 4 20 3 2" xfId="31252"/>
    <cellStyle name="20% - Акцент2 4 20 4" xfId="31253"/>
    <cellStyle name="20% - Акцент2 4 21" xfId="747"/>
    <cellStyle name="20% - Акцент2 4 21 2" xfId="748"/>
    <cellStyle name="20% - Акцент2 4 21 2 2" xfId="749"/>
    <cellStyle name="20% - Акцент2 4 21 2 2 2" xfId="31254"/>
    <cellStyle name="20% - Акцент2 4 21 2 3" xfId="31255"/>
    <cellStyle name="20% - Акцент2 4 21 3" xfId="750"/>
    <cellStyle name="20% - Акцент2 4 21 3 2" xfId="31256"/>
    <cellStyle name="20% - Акцент2 4 21 4" xfId="31257"/>
    <cellStyle name="20% - Акцент2 4 22" xfId="751"/>
    <cellStyle name="20% - Акцент2 4 22 2" xfId="752"/>
    <cellStyle name="20% - Акцент2 4 22 2 2" xfId="753"/>
    <cellStyle name="20% - Акцент2 4 22 2 2 2" xfId="31258"/>
    <cellStyle name="20% - Акцент2 4 22 2 3" xfId="31259"/>
    <cellStyle name="20% - Акцент2 4 22 3" xfId="754"/>
    <cellStyle name="20% - Акцент2 4 22 3 2" xfId="31260"/>
    <cellStyle name="20% - Акцент2 4 22 4" xfId="31261"/>
    <cellStyle name="20% - Акцент2 4 23" xfId="755"/>
    <cellStyle name="20% - Акцент2 4 23 2" xfId="756"/>
    <cellStyle name="20% - Акцент2 4 23 2 2" xfId="757"/>
    <cellStyle name="20% - Акцент2 4 23 2 2 2" xfId="31262"/>
    <cellStyle name="20% - Акцент2 4 23 2 3" xfId="31263"/>
    <cellStyle name="20% - Акцент2 4 23 3" xfId="758"/>
    <cellStyle name="20% - Акцент2 4 23 3 2" xfId="31264"/>
    <cellStyle name="20% - Акцент2 4 23 4" xfId="31265"/>
    <cellStyle name="20% - Акцент2 4 24" xfId="759"/>
    <cellStyle name="20% - Акцент2 4 24 2" xfId="760"/>
    <cellStyle name="20% - Акцент2 4 24 2 2" xfId="761"/>
    <cellStyle name="20% - Акцент2 4 24 2 2 2" xfId="31266"/>
    <cellStyle name="20% - Акцент2 4 24 2 3" xfId="31267"/>
    <cellStyle name="20% - Акцент2 4 24 3" xfId="762"/>
    <cellStyle name="20% - Акцент2 4 24 3 2" xfId="31268"/>
    <cellStyle name="20% - Акцент2 4 24 4" xfId="31269"/>
    <cellStyle name="20% - Акцент2 4 25" xfId="31270"/>
    <cellStyle name="20% - Акцент2 4 3" xfId="763"/>
    <cellStyle name="20% - Акцент2 4 3 2" xfId="764"/>
    <cellStyle name="20% - Акцент2 4 3 2 2" xfId="765"/>
    <cellStyle name="20% - Акцент2 4 3 2 2 2" xfId="31271"/>
    <cellStyle name="20% - Акцент2 4 3 2 3" xfId="31272"/>
    <cellStyle name="20% - Акцент2 4 3 3" xfId="766"/>
    <cellStyle name="20% - Акцент2 4 3 3 2" xfId="31273"/>
    <cellStyle name="20% - Акцент2 4 3 4" xfId="31274"/>
    <cellStyle name="20% - Акцент2 4 4" xfId="767"/>
    <cellStyle name="20% - Акцент2 4 4 2" xfId="768"/>
    <cellStyle name="20% - Акцент2 4 4 2 2" xfId="769"/>
    <cellStyle name="20% - Акцент2 4 4 2 2 2" xfId="31275"/>
    <cellStyle name="20% - Акцент2 4 4 2 3" xfId="31276"/>
    <cellStyle name="20% - Акцент2 4 4 3" xfId="770"/>
    <cellStyle name="20% - Акцент2 4 4 3 2" xfId="31277"/>
    <cellStyle name="20% - Акцент2 4 4 4" xfId="31278"/>
    <cellStyle name="20% - Акцент2 4 5" xfId="771"/>
    <cellStyle name="20% - Акцент2 4 5 2" xfId="772"/>
    <cellStyle name="20% - Акцент2 4 5 2 2" xfId="773"/>
    <cellStyle name="20% - Акцент2 4 5 2 2 2" xfId="31279"/>
    <cellStyle name="20% - Акцент2 4 5 2 3" xfId="31280"/>
    <cellStyle name="20% - Акцент2 4 5 3" xfId="774"/>
    <cellStyle name="20% - Акцент2 4 5 3 2" xfId="31281"/>
    <cellStyle name="20% - Акцент2 4 5 4" xfId="31282"/>
    <cellStyle name="20% - Акцент2 4 6" xfId="775"/>
    <cellStyle name="20% - Акцент2 4 6 2" xfId="776"/>
    <cellStyle name="20% - Акцент2 4 6 2 2" xfId="777"/>
    <cellStyle name="20% - Акцент2 4 6 2 2 2" xfId="31283"/>
    <cellStyle name="20% - Акцент2 4 6 2 3" xfId="31284"/>
    <cellStyle name="20% - Акцент2 4 6 3" xfId="778"/>
    <cellStyle name="20% - Акцент2 4 6 3 2" xfId="31285"/>
    <cellStyle name="20% - Акцент2 4 6 4" xfId="31286"/>
    <cellStyle name="20% - Акцент2 4 7" xfId="779"/>
    <cellStyle name="20% - Акцент2 4 7 2" xfId="780"/>
    <cellStyle name="20% - Акцент2 4 7 2 2" xfId="781"/>
    <cellStyle name="20% - Акцент2 4 7 2 2 2" xfId="31287"/>
    <cellStyle name="20% - Акцент2 4 7 2 3" xfId="31288"/>
    <cellStyle name="20% - Акцент2 4 7 3" xfId="782"/>
    <cellStyle name="20% - Акцент2 4 7 3 2" xfId="31289"/>
    <cellStyle name="20% - Акцент2 4 7 4" xfId="31290"/>
    <cellStyle name="20% - Акцент2 4 8" xfId="783"/>
    <cellStyle name="20% - Акцент2 4 8 2" xfId="784"/>
    <cellStyle name="20% - Акцент2 4 8 2 2" xfId="785"/>
    <cellStyle name="20% - Акцент2 4 8 2 2 2" xfId="31291"/>
    <cellStyle name="20% - Акцент2 4 8 2 3" xfId="31292"/>
    <cellStyle name="20% - Акцент2 4 8 3" xfId="786"/>
    <cellStyle name="20% - Акцент2 4 8 3 2" xfId="31293"/>
    <cellStyle name="20% - Акцент2 4 8 4" xfId="31294"/>
    <cellStyle name="20% - Акцент2 4 9" xfId="787"/>
    <cellStyle name="20% - Акцент2 4 9 2" xfId="788"/>
    <cellStyle name="20% - Акцент2 4 9 2 2" xfId="789"/>
    <cellStyle name="20% - Акцент2 4 9 2 2 2" xfId="31295"/>
    <cellStyle name="20% - Акцент2 4 9 2 3" xfId="31296"/>
    <cellStyle name="20% - Акцент2 4 9 3" xfId="790"/>
    <cellStyle name="20% - Акцент2 4 9 3 2" xfId="31297"/>
    <cellStyle name="20% - Акцент2 4 9 4" xfId="31298"/>
    <cellStyle name="20% - Акцент2 5" xfId="791"/>
    <cellStyle name="20% - Акцент2 5 2" xfId="792"/>
    <cellStyle name="20% - Акцент2 5 2 2" xfId="31299"/>
    <cellStyle name="20% - Акцент2 5 3" xfId="31300"/>
    <cellStyle name="20% - Акцент2 6" xfId="793"/>
    <cellStyle name="20% - Акцент2 6 2" xfId="31301"/>
    <cellStyle name="20% - Акцент2 7" xfId="794"/>
    <cellStyle name="20% - Акцент2 7 2" xfId="795"/>
    <cellStyle name="20% - Акцент2 7 2 2" xfId="796"/>
    <cellStyle name="20% - Акцент2 7 2 2 2" xfId="31302"/>
    <cellStyle name="20% - Акцент2 7 2 3" xfId="31303"/>
    <cellStyle name="20% - Акцент2 7 3" xfId="797"/>
    <cellStyle name="20% - Акцент2 7 3 2" xfId="31304"/>
    <cellStyle name="20% - Акцент2 7 4" xfId="31305"/>
    <cellStyle name="20% - Акцент2 8" xfId="798"/>
    <cellStyle name="20% - Акцент2 8 2" xfId="799"/>
    <cellStyle name="20% - Акцент2 8 2 2" xfId="800"/>
    <cellStyle name="20% - Акцент2 8 2 2 2" xfId="31306"/>
    <cellStyle name="20% - Акцент2 8 2 3" xfId="31307"/>
    <cellStyle name="20% - Акцент2 8 3" xfId="801"/>
    <cellStyle name="20% - Акцент2 8 3 2" xfId="31308"/>
    <cellStyle name="20% - Акцент2 8 4" xfId="31309"/>
    <cellStyle name="20% - Акцент2 9" xfId="802"/>
    <cellStyle name="20% - Акцент2 9 2" xfId="803"/>
    <cellStyle name="20% - Акцент2 9 2 2" xfId="804"/>
    <cellStyle name="20% - Акцент2 9 2 2 2" xfId="31310"/>
    <cellStyle name="20% - Акцент2 9 2 3" xfId="31311"/>
    <cellStyle name="20% - Акцент2 9 3" xfId="805"/>
    <cellStyle name="20% - Акцент2 9 3 2" xfId="31312"/>
    <cellStyle name="20% - Акцент2 9 4" xfId="31313"/>
    <cellStyle name="20% - Акцент3 10" xfId="806"/>
    <cellStyle name="20% - Акцент3 10 2" xfId="807"/>
    <cellStyle name="20% - Акцент3 10 2 2" xfId="808"/>
    <cellStyle name="20% - Акцент3 10 2 2 2" xfId="31314"/>
    <cellStyle name="20% - Акцент3 10 2 3" xfId="31315"/>
    <cellStyle name="20% - Акцент3 10 3" xfId="809"/>
    <cellStyle name="20% - Акцент3 10 3 2" xfId="31316"/>
    <cellStyle name="20% - Акцент3 10 4" xfId="31317"/>
    <cellStyle name="20% - Акцент3 11" xfId="810"/>
    <cellStyle name="20% - Акцент3 11 2" xfId="811"/>
    <cellStyle name="20% - Акцент3 11 2 2" xfId="812"/>
    <cellStyle name="20% - Акцент3 11 2 2 2" xfId="31318"/>
    <cellStyle name="20% - Акцент3 11 2 3" xfId="31319"/>
    <cellStyle name="20% - Акцент3 11 3" xfId="813"/>
    <cellStyle name="20% - Акцент3 11 3 2" xfId="31320"/>
    <cellStyle name="20% - Акцент3 11 4" xfId="31321"/>
    <cellStyle name="20% - Акцент3 12" xfId="814"/>
    <cellStyle name="20% - Акцент3 12 2" xfId="815"/>
    <cellStyle name="20% - Акцент3 12 2 2" xfId="816"/>
    <cellStyle name="20% - Акцент3 12 2 2 2" xfId="31322"/>
    <cellStyle name="20% - Акцент3 12 2 3" xfId="31323"/>
    <cellStyle name="20% - Акцент3 12 3" xfId="817"/>
    <cellStyle name="20% - Акцент3 12 3 2" xfId="31324"/>
    <cellStyle name="20% - Акцент3 12 4" xfId="31325"/>
    <cellStyle name="20% - Акцент3 13" xfId="818"/>
    <cellStyle name="20% - Акцент3 13 2" xfId="819"/>
    <cellStyle name="20% - Акцент3 13 2 2" xfId="820"/>
    <cellStyle name="20% - Акцент3 13 2 2 2" xfId="31326"/>
    <cellStyle name="20% - Акцент3 13 2 3" xfId="31327"/>
    <cellStyle name="20% - Акцент3 13 3" xfId="821"/>
    <cellStyle name="20% - Акцент3 13 3 2" xfId="31328"/>
    <cellStyle name="20% - Акцент3 13 4" xfId="31329"/>
    <cellStyle name="20% - Акцент3 14" xfId="822"/>
    <cellStyle name="20% - Акцент3 14 2" xfId="823"/>
    <cellStyle name="20% - Акцент3 14 2 2" xfId="824"/>
    <cellStyle name="20% - Акцент3 14 2 2 2" xfId="31330"/>
    <cellStyle name="20% - Акцент3 14 2 3" xfId="31331"/>
    <cellStyle name="20% - Акцент3 14 3" xfId="825"/>
    <cellStyle name="20% - Акцент3 14 3 2" xfId="31332"/>
    <cellStyle name="20% - Акцент3 14 4" xfId="31333"/>
    <cellStyle name="20% - Акцент3 15" xfId="826"/>
    <cellStyle name="20% - Акцент3 15 2" xfId="827"/>
    <cellStyle name="20% - Акцент3 15 2 2" xfId="828"/>
    <cellStyle name="20% - Акцент3 15 2 2 2" xfId="31334"/>
    <cellStyle name="20% - Акцент3 15 2 3" xfId="31335"/>
    <cellStyle name="20% - Акцент3 15 3" xfId="829"/>
    <cellStyle name="20% - Акцент3 15 3 2" xfId="31336"/>
    <cellStyle name="20% - Акцент3 15 4" xfId="31337"/>
    <cellStyle name="20% - Акцент3 16" xfId="830"/>
    <cellStyle name="20% - Акцент3 16 2" xfId="831"/>
    <cellStyle name="20% - Акцент3 16 2 2" xfId="832"/>
    <cellStyle name="20% - Акцент3 16 2 2 2" xfId="31338"/>
    <cellStyle name="20% - Акцент3 16 2 3" xfId="31339"/>
    <cellStyle name="20% - Акцент3 16 3" xfId="833"/>
    <cellStyle name="20% - Акцент3 16 3 2" xfId="31340"/>
    <cellStyle name="20% - Акцент3 16 4" xfId="31341"/>
    <cellStyle name="20% - Акцент3 17" xfId="834"/>
    <cellStyle name="20% - Акцент3 17 2" xfId="835"/>
    <cellStyle name="20% - Акцент3 17 2 2" xfId="836"/>
    <cellStyle name="20% - Акцент3 17 2 2 2" xfId="31342"/>
    <cellStyle name="20% - Акцент3 17 2 3" xfId="31343"/>
    <cellStyle name="20% - Акцент3 17 3" xfId="837"/>
    <cellStyle name="20% - Акцент3 17 3 2" xfId="31344"/>
    <cellStyle name="20% - Акцент3 17 4" xfId="31345"/>
    <cellStyle name="20% - Акцент3 18" xfId="838"/>
    <cellStyle name="20% - Акцент3 18 2" xfId="839"/>
    <cellStyle name="20% - Акцент3 18 2 2" xfId="31346"/>
    <cellStyle name="20% - Акцент3 18 3" xfId="31347"/>
    <cellStyle name="20% - Акцент3 19" xfId="840"/>
    <cellStyle name="20% - Акцент3 19 2" xfId="31348"/>
    <cellStyle name="20% - Акцент3 2" xfId="841"/>
    <cellStyle name="20% - Акцент3 2 10" xfId="842"/>
    <cellStyle name="20% - Акцент3 2 10 2" xfId="843"/>
    <cellStyle name="20% - Акцент3 2 10 2 2" xfId="844"/>
    <cellStyle name="20% - Акцент3 2 10 2 2 2" xfId="31349"/>
    <cellStyle name="20% - Акцент3 2 10 2 3" xfId="31350"/>
    <cellStyle name="20% - Акцент3 2 10 3" xfId="845"/>
    <cellStyle name="20% - Акцент3 2 10 3 2" xfId="31351"/>
    <cellStyle name="20% - Акцент3 2 10 4" xfId="31352"/>
    <cellStyle name="20% - Акцент3 2 11" xfId="846"/>
    <cellStyle name="20% - Акцент3 2 11 2" xfId="847"/>
    <cellStyle name="20% - Акцент3 2 11 2 2" xfId="848"/>
    <cellStyle name="20% - Акцент3 2 11 2 2 2" xfId="31353"/>
    <cellStyle name="20% - Акцент3 2 11 2 3" xfId="31354"/>
    <cellStyle name="20% - Акцент3 2 11 3" xfId="849"/>
    <cellStyle name="20% - Акцент3 2 11 3 2" xfId="31355"/>
    <cellStyle name="20% - Акцент3 2 11 4" xfId="31356"/>
    <cellStyle name="20% - Акцент3 2 12" xfId="850"/>
    <cellStyle name="20% - Акцент3 2 12 2" xfId="851"/>
    <cellStyle name="20% - Акцент3 2 12 2 2" xfId="852"/>
    <cellStyle name="20% - Акцент3 2 12 2 2 2" xfId="31357"/>
    <cellStyle name="20% - Акцент3 2 12 2 3" xfId="31358"/>
    <cellStyle name="20% - Акцент3 2 12 3" xfId="853"/>
    <cellStyle name="20% - Акцент3 2 12 3 2" xfId="31359"/>
    <cellStyle name="20% - Акцент3 2 12 4" xfId="31360"/>
    <cellStyle name="20% - Акцент3 2 13" xfId="854"/>
    <cellStyle name="20% - Акцент3 2 13 2" xfId="855"/>
    <cellStyle name="20% - Акцент3 2 13 2 2" xfId="856"/>
    <cellStyle name="20% - Акцент3 2 13 2 2 2" xfId="31361"/>
    <cellStyle name="20% - Акцент3 2 13 2 3" xfId="31362"/>
    <cellStyle name="20% - Акцент3 2 13 3" xfId="857"/>
    <cellStyle name="20% - Акцент3 2 13 3 2" xfId="31363"/>
    <cellStyle name="20% - Акцент3 2 13 4" xfId="31364"/>
    <cellStyle name="20% - Акцент3 2 14" xfId="858"/>
    <cellStyle name="20% - Акцент3 2 14 2" xfId="859"/>
    <cellStyle name="20% - Акцент3 2 14 2 2" xfId="860"/>
    <cellStyle name="20% - Акцент3 2 14 2 2 2" xfId="31365"/>
    <cellStyle name="20% - Акцент3 2 14 2 3" xfId="31366"/>
    <cellStyle name="20% - Акцент3 2 14 3" xfId="861"/>
    <cellStyle name="20% - Акцент3 2 14 3 2" xfId="31367"/>
    <cellStyle name="20% - Акцент3 2 14 4" xfId="31368"/>
    <cellStyle name="20% - Акцент3 2 15" xfId="862"/>
    <cellStyle name="20% - Акцент3 2 15 2" xfId="863"/>
    <cellStyle name="20% - Акцент3 2 15 2 2" xfId="864"/>
    <cellStyle name="20% - Акцент3 2 15 2 2 2" xfId="31369"/>
    <cellStyle name="20% - Акцент3 2 15 2 3" xfId="31370"/>
    <cellStyle name="20% - Акцент3 2 15 3" xfId="865"/>
    <cellStyle name="20% - Акцент3 2 15 3 2" xfId="31371"/>
    <cellStyle name="20% - Акцент3 2 15 4" xfId="31372"/>
    <cellStyle name="20% - Акцент3 2 16" xfId="866"/>
    <cellStyle name="20% - Акцент3 2 16 2" xfId="867"/>
    <cellStyle name="20% - Акцент3 2 16 2 2" xfId="868"/>
    <cellStyle name="20% - Акцент3 2 16 2 2 2" xfId="31373"/>
    <cellStyle name="20% - Акцент3 2 16 2 3" xfId="31374"/>
    <cellStyle name="20% - Акцент3 2 16 3" xfId="869"/>
    <cellStyle name="20% - Акцент3 2 16 3 2" xfId="31375"/>
    <cellStyle name="20% - Акцент3 2 16 4" xfId="31376"/>
    <cellStyle name="20% - Акцент3 2 17" xfId="870"/>
    <cellStyle name="20% - Акцент3 2 17 2" xfId="871"/>
    <cellStyle name="20% - Акцент3 2 17 2 2" xfId="872"/>
    <cellStyle name="20% - Акцент3 2 17 2 2 2" xfId="31377"/>
    <cellStyle name="20% - Акцент3 2 17 2 3" xfId="31378"/>
    <cellStyle name="20% - Акцент3 2 17 3" xfId="873"/>
    <cellStyle name="20% - Акцент3 2 17 3 2" xfId="31379"/>
    <cellStyle name="20% - Акцент3 2 17 4" xfId="31380"/>
    <cellStyle name="20% - Акцент3 2 18" xfId="874"/>
    <cellStyle name="20% - Акцент3 2 18 2" xfId="875"/>
    <cellStyle name="20% - Акцент3 2 18 2 2" xfId="876"/>
    <cellStyle name="20% - Акцент3 2 18 2 2 2" xfId="31381"/>
    <cellStyle name="20% - Акцент3 2 18 2 3" xfId="31382"/>
    <cellStyle name="20% - Акцент3 2 18 3" xfId="877"/>
    <cellStyle name="20% - Акцент3 2 18 3 2" xfId="31383"/>
    <cellStyle name="20% - Акцент3 2 18 4" xfId="31384"/>
    <cellStyle name="20% - Акцент3 2 19" xfId="878"/>
    <cellStyle name="20% - Акцент3 2 19 2" xfId="879"/>
    <cellStyle name="20% - Акцент3 2 19 2 2" xfId="880"/>
    <cellStyle name="20% - Акцент3 2 19 2 2 2" xfId="31385"/>
    <cellStyle name="20% - Акцент3 2 19 2 3" xfId="31386"/>
    <cellStyle name="20% - Акцент3 2 19 3" xfId="881"/>
    <cellStyle name="20% - Акцент3 2 19 3 2" xfId="31387"/>
    <cellStyle name="20% - Акцент3 2 19 4" xfId="31388"/>
    <cellStyle name="20% - Акцент3 2 2" xfId="882"/>
    <cellStyle name="20% - Акцент3 2 2 2" xfId="31389"/>
    <cellStyle name="20% - Акцент3 2 2 3" xfId="60340"/>
    <cellStyle name="20% - Акцент3 2 20" xfId="883"/>
    <cellStyle name="20% - Акцент3 2 20 2" xfId="884"/>
    <cellStyle name="20% - Акцент3 2 20 2 2" xfId="885"/>
    <cellStyle name="20% - Акцент3 2 20 2 2 2" xfId="31390"/>
    <cellStyle name="20% - Акцент3 2 20 2 3" xfId="31391"/>
    <cellStyle name="20% - Акцент3 2 20 3" xfId="886"/>
    <cellStyle name="20% - Акцент3 2 20 3 2" xfId="31392"/>
    <cellStyle name="20% - Акцент3 2 20 4" xfId="31393"/>
    <cellStyle name="20% - Акцент3 2 21" xfId="887"/>
    <cellStyle name="20% - Акцент3 2 21 2" xfId="888"/>
    <cellStyle name="20% - Акцент3 2 21 2 2" xfId="889"/>
    <cellStyle name="20% - Акцент3 2 21 2 2 2" xfId="31394"/>
    <cellStyle name="20% - Акцент3 2 21 2 3" xfId="31395"/>
    <cellStyle name="20% - Акцент3 2 21 3" xfId="890"/>
    <cellStyle name="20% - Акцент3 2 21 3 2" xfId="31396"/>
    <cellStyle name="20% - Акцент3 2 21 4" xfId="31397"/>
    <cellStyle name="20% - Акцент3 2 22" xfId="891"/>
    <cellStyle name="20% - Акцент3 2 22 2" xfId="892"/>
    <cellStyle name="20% - Акцент3 2 22 2 2" xfId="893"/>
    <cellStyle name="20% - Акцент3 2 22 2 2 2" xfId="31398"/>
    <cellStyle name="20% - Акцент3 2 22 2 3" xfId="31399"/>
    <cellStyle name="20% - Акцент3 2 22 3" xfId="894"/>
    <cellStyle name="20% - Акцент3 2 22 3 2" xfId="31400"/>
    <cellStyle name="20% - Акцент3 2 22 4" xfId="31401"/>
    <cellStyle name="20% - Акцент3 2 23" xfId="895"/>
    <cellStyle name="20% - Акцент3 2 23 2" xfId="896"/>
    <cellStyle name="20% - Акцент3 2 23 2 2" xfId="897"/>
    <cellStyle name="20% - Акцент3 2 23 2 2 2" xfId="31402"/>
    <cellStyle name="20% - Акцент3 2 23 2 3" xfId="31403"/>
    <cellStyle name="20% - Акцент3 2 23 3" xfId="898"/>
    <cellStyle name="20% - Акцент3 2 23 3 2" xfId="31404"/>
    <cellStyle name="20% - Акцент3 2 23 4" xfId="31405"/>
    <cellStyle name="20% - Акцент3 2 24" xfId="899"/>
    <cellStyle name="20% - Акцент3 2 24 2" xfId="900"/>
    <cellStyle name="20% - Акцент3 2 24 2 2" xfId="901"/>
    <cellStyle name="20% - Акцент3 2 24 2 2 2" xfId="31406"/>
    <cellStyle name="20% - Акцент3 2 24 2 3" xfId="31407"/>
    <cellStyle name="20% - Акцент3 2 24 3" xfId="902"/>
    <cellStyle name="20% - Акцент3 2 24 3 2" xfId="31408"/>
    <cellStyle name="20% - Акцент3 2 24 4" xfId="31409"/>
    <cellStyle name="20% - Акцент3 2 25" xfId="31410"/>
    <cellStyle name="20% - Акцент3 2 26" xfId="60341"/>
    <cellStyle name="20% - Акцент3 2 3" xfId="903"/>
    <cellStyle name="20% - Акцент3 2 3 2" xfId="904"/>
    <cellStyle name="20% - Акцент3 2 3 2 2" xfId="905"/>
    <cellStyle name="20% - Акцент3 2 3 2 2 2" xfId="31411"/>
    <cellStyle name="20% - Акцент3 2 3 2 3" xfId="31412"/>
    <cellStyle name="20% - Акцент3 2 3 3" xfId="906"/>
    <cellStyle name="20% - Акцент3 2 3 3 2" xfId="31413"/>
    <cellStyle name="20% - Акцент3 2 3 4" xfId="31414"/>
    <cellStyle name="20% - Акцент3 2 3 5" xfId="60342"/>
    <cellStyle name="20% - Акцент3 2 4" xfId="907"/>
    <cellStyle name="20% - Акцент3 2 4 2" xfId="908"/>
    <cellStyle name="20% - Акцент3 2 4 2 2" xfId="909"/>
    <cellStyle name="20% - Акцент3 2 4 2 2 2" xfId="31415"/>
    <cellStyle name="20% - Акцент3 2 4 2 3" xfId="31416"/>
    <cellStyle name="20% - Акцент3 2 4 3" xfId="910"/>
    <cellStyle name="20% - Акцент3 2 4 3 2" xfId="31417"/>
    <cellStyle name="20% - Акцент3 2 4 4" xfId="31418"/>
    <cellStyle name="20% - Акцент3 2 4 5" xfId="60343"/>
    <cellStyle name="20% - Акцент3 2 5" xfId="911"/>
    <cellStyle name="20% - Акцент3 2 5 2" xfId="912"/>
    <cellStyle name="20% - Акцент3 2 5 2 2" xfId="913"/>
    <cellStyle name="20% - Акцент3 2 5 2 2 2" xfId="31419"/>
    <cellStyle name="20% - Акцент3 2 5 2 3" xfId="31420"/>
    <cellStyle name="20% - Акцент3 2 5 3" xfId="914"/>
    <cellStyle name="20% - Акцент3 2 5 3 2" xfId="31421"/>
    <cellStyle name="20% - Акцент3 2 5 4" xfId="31422"/>
    <cellStyle name="20% - Акцент3 2 5 5" xfId="60344"/>
    <cellStyle name="20% - Акцент3 2 6" xfId="915"/>
    <cellStyle name="20% - Акцент3 2 6 2" xfId="916"/>
    <cellStyle name="20% - Акцент3 2 6 2 2" xfId="917"/>
    <cellStyle name="20% - Акцент3 2 6 2 2 2" xfId="31423"/>
    <cellStyle name="20% - Акцент3 2 6 2 3" xfId="31424"/>
    <cellStyle name="20% - Акцент3 2 6 3" xfId="918"/>
    <cellStyle name="20% - Акцент3 2 6 3 2" xfId="31425"/>
    <cellStyle name="20% - Акцент3 2 6 4" xfId="31426"/>
    <cellStyle name="20% - Акцент3 2 7" xfId="919"/>
    <cellStyle name="20% - Акцент3 2 7 2" xfId="920"/>
    <cellStyle name="20% - Акцент3 2 7 2 2" xfId="921"/>
    <cellStyle name="20% - Акцент3 2 7 2 2 2" xfId="31427"/>
    <cellStyle name="20% - Акцент3 2 7 2 3" xfId="31428"/>
    <cellStyle name="20% - Акцент3 2 7 3" xfId="922"/>
    <cellStyle name="20% - Акцент3 2 7 3 2" xfId="31429"/>
    <cellStyle name="20% - Акцент3 2 7 4" xfId="31430"/>
    <cellStyle name="20% - Акцент3 2 8" xfId="923"/>
    <cellStyle name="20% - Акцент3 2 8 2" xfId="924"/>
    <cellStyle name="20% - Акцент3 2 8 2 2" xfId="925"/>
    <cellStyle name="20% - Акцент3 2 8 2 2 2" xfId="31431"/>
    <cellStyle name="20% - Акцент3 2 8 2 3" xfId="31432"/>
    <cellStyle name="20% - Акцент3 2 8 3" xfId="926"/>
    <cellStyle name="20% - Акцент3 2 8 3 2" xfId="31433"/>
    <cellStyle name="20% - Акцент3 2 8 4" xfId="31434"/>
    <cellStyle name="20% - Акцент3 2 9" xfId="927"/>
    <cellStyle name="20% - Акцент3 2 9 2" xfId="928"/>
    <cellStyle name="20% - Акцент3 2 9 2 2" xfId="929"/>
    <cellStyle name="20% - Акцент3 2 9 2 2 2" xfId="31435"/>
    <cellStyle name="20% - Акцент3 2 9 2 3" xfId="31436"/>
    <cellStyle name="20% - Акцент3 2 9 3" xfId="930"/>
    <cellStyle name="20% - Акцент3 2 9 3 2" xfId="31437"/>
    <cellStyle name="20% - Акцент3 2 9 4" xfId="31438"/>
    <cellStyle name="20% - Акцент3 20" xfId="60345"/>
    <cellStyle name="20% - Акцент3 3" xfId="931"/>
    <cellStyle name="20% - Акцент3 3 10" xfId="932"/>
    <cellStyle name="20% - Акцент3 3 10 2" xfId="933"/>
    <cellStyle name="20% - Акцент3 3 10 2 2" xfId="934"/>
    <cellStyle name="20% - Акцент3 3 10 2 2 2" xfId="31439"/>
    <cellStyle name="20% - Акцент3 3 10 2 3" xfId="31440"/>
    <cellStyle name="20% - Акцент3 3 10 3" xfId="935"/>
    <cellStyle name="20% - Акцент3 3 10 3 2" xfId="31441"/>
    <cellStyle name="20% - Акцент3 3 10 4" xfId="31442"/>
    <cellStyle name="20% - Акцент3 3 11" xfId="936"/>
    <cellStyle name="20% - Акцент3 3 11 2" xfId="937"/>
    <cellStyle name="20% - Акцент3 3 11 2 2" xfId="938"/>
    <cellStyle name="20% - Акцент3 3 11 2 2 2" xfId="31443"/>
    <cellStyle name="20% - Акцент3 3 11 2 3" xfId="31444"/>
    <cellStyle name="20% - Акцент3 3 11 3" xfId="939"/>
    <cellStyle name="20% - Акцент3 3 11 3 2" xfId="31445"/>
    <cellStyle name="20% - Акцент3 3 11 4" xfId="31446"/>
    <cellStyle name="20% - Акцент3 3 12" xfId="940"/>
    <cellStyle name="20% - Акцент3 3 12 2" xfId="941"/>
    <cellStyle name="20% - Акцент3 3 12 2 2" xfId="942"/>
    <cellStyle name="20% - Акцент3 3 12 2 2 2" xfId="31447"/>
    <cellStyle name="20% - Акцент3 3 12 2 3" xfId="31448"/>
    <cellStyle name="20% - Акцент3 3 12 3" xfId="943"/>
    <cellStyle name="20% - Акцент3 3 12 3 2" xfId="31449"/>
    <cellStyle name="20% - Акцент3 3 12 4" xfId="31450"/>
    <cellStyle name="20% - Акцент3 3 13" xfId="944"/>
    <cellStyle name="20% - Акцент3 3 13 2" xfId="945"/>
    <cellStyle name="20% - Акцент3 3 13 2 2" xfId="946"/>
    <cellStyle name="20% - Акцент3 3 13 2 2 2" xfId="31451"/>
    <cellStyle name="20% - Акцент3 3 13 2 3" xfId="31452"/>
    <cellStyle name="20% - Акцент3 3 13 3" xfId="947"/>
    <cellStyle name="20% - Акцент3 3 13 3 2" xfId="31453"/>
    <cellStyle name="20% - Акцент3 3 13 4" xfId="31454"/>
    <cellStyle name="20% - Акцент3 3 14" xfId="948"/>
    <cellStyle name="20% - Акцент3 3 14 2" xfId="949"/>
    <cellStyle name="20% - Акцент3 3 14 2 2" xfId="950"/>
    <cellStyle name="20% - Акцент3 3 14 2 2 2" xfId="31455"/>
    <cellStyle name="20% - Акцент3 3 14 2 3" xfId="31456"/>
    <cellStyle name="20% - Акцент3 3 14 3" xfId="951"/>
    <cellStyle name="20% - Акцент3 3 14 3 2" xfId="31457"/>
    <cellStyle name="20% - Акцент3 3 14 4" xfId="31458"/>
    <cellStyle name="20% - Акцент3 3 15" xfId="952"/>
    <cellStyle name="20% - Акцент3 3 15 2" xfId="953"/>
    <cellStyle name="20% - Акцент3 3 15 2 2" xfId="954"/>
    <cellStyle name="20% - Акцент3 3 15 2 2 2" xfId="31459"/>
    <cellStyle name="20% - Акцент3 3 15 2 3" xfId="31460"/>
    <cellStyle name="20% - Акцент3 3 15 3" xfId="955"/>
    <cellStyle name="20% - Акцент3 3 15 3 2" xfId="31461"/>
    <cellStyle name="20% - Акцент3 3 15 4" xfId="31462"/>
    <cellStyle name="20% - Акцент3 3 16" xfId="956"/>
    <cellStyle name="20% - Акцент3 3 16 2" xfId="957"/>
    <cellStyle name="20% - Акцент3 3 16 2 2" xfId="958"/>
    <cellStyle name="20% - Акцент3 3 16 2 2 2" xfId="31463"/>
    <cellStyle name="20% - Акцент3 3 16 2 3" xfId="31464"/>
    <cellStyle name="20% - Акцент3 3 16 3" xfId="959"/>
    <cellStyle name="20% - Акцент3 3 16 3 2" xfId="31465"/>
    <cellStyle name="20% - Акцент3 3 16 4" xfId="31466"/>
    <cellStyle name="20% - Акцент3 3 17" xfId="960"/>
    <cellStyle name="20% - Акцент3 3 17 2" xfId="961"/>
    <cellStyle name="20% - Акцент3 3 17 2 2" xfId="962"/>
    <cellStyle name="20% - Акцент3 3 17 2 2 2" xfId="31467"/>
    <cellStyle name="20% - Акцент3 3 17 2 3" xfId="31468"/>
    <cellStyle name="20% - Акцент3 3 17 3" xfId="963"/>
    <cellStyle name="20% - Акцент3 3 17 3 2" xfId="31469"/>
    <cellStyle name="20% - Акцент3 3 17 4" xfId="31470"/>
    <cellStyle name="20% - Акцент3 3 18" xfId="964"/>
    <cellStyle name="20% - Акцент3 3 18 2" xfId="965"/>
    <cellStyle name="20% - Акцент3 3 18 2 2" xfId="966"/>
    <cellStyle name="20% - Акцент3 3 18 2 2 2" xfId="31471"/>
    <cellStyle name="20% - Акцент3 3 18 2 3" xfId="31472"/>
    <cellStyle name="20% - Акцент3 3 18 3" xfId="967"/>
    <cellStyle name="20% - Акцент3 3 18 3 2" xfId="31473"/>
    <cellStyle name="20% - Акцент3 3 18 4" xfId="31474"/>
    <cellStyle name="20% - Акцент3 3 19" xfId="968"/>
    <cellStyle name="20% - Акцент3 3 19 2" xfId="969"/>
    <cellStyle name="20% - Акцент3 3 19 2 2" xfId="970"/>
    <cellStyle name="20% - Акцент3 3 19 2 2 2" xfId="31475"/>
    <cellStyle name="20% - Акцент3 3 19 2 3" xfId="31476"/>
    <cellStyle name="20% - Акцент3 3 19 3" xfId="971"/>
    <cellStyle name="20% - Акцент3 3 19 3 2" xfId="31477"/>
    <cellStyle name="20% - Акцент3 3 19 4" xfId="31478"/>
    <cellStyle name="20% - Акцент3 3 2" xfId="972"/>
    <cellStyle name="20% - Акцент3 3 2 2" xfId="31479"/>
    <cellStyle name="20% - Акцент3 3 20" xfId="973"/>
    <cellStyle name="20% - Акцент3 3 20 2" xfId="974"/>
    <cellStyle name="20% - Акцент3 3 20 2 2" xfId="975"/>
    <cellStyle name="20% - Акцент3 3 20 2 2 2" xfId="31480"/>
    <cellStyle name="20% - Акцент3 3 20 2 3" xfId="31481"/>
    <cellStyle name="20% - Акцент3 3 20 3" xfId="976"/>
    <cellStyle name="20% - Акцент3 3 20 3 2" xfId="31482"/>
    <cellStyle name="20% - Акцент3 3 20 4" xfId="31483"/>
    <cellStyle name="20% - Акцент3 3 21" xfId="977"/>
    <cellStyle name="20% - Акцент3 3 21 2" xfId="978"/>
    <cellStyle name="20% - Акцент3 3 21 2 2" xfId="979"/>
    <cellStyle name="20% - Акцент3 3 21 2 2 2" xfId="31484"/>
    <cellStyle name="20% - Акцент3 3 21 2 3" xfId="31485"/>
    <cellStyle name="20% - Акцент3 3 21 3" xfId="980"/>
    <cellStyle name="20% - Акцент3 3 21 3 2" xfId="31486"/>
    <cellStyle name="20% - Акцент3 3 21 4" xfId="31487"/>
    <cellStyle name="20% - Акцент3 3 22" xfId="981"/>
    <cellStyle name="20% - Акцент3 3 22 2" xfId="982"/>
    <cellStyle name="20% - Акцент3 3 22 2 2" xfId="983"/>
    <cellStyle name="20% - Акцент3 3 22 2 2 2" xfId="31488"/>
    <cellStyle name="20% - Акцент3 3 22 2 3" xfId="31489"/>
    <cellStyle name="20% - Акцент3 3 22 3" xfId="984"/>
    <cellStyle name="20% - Акцент3 3 22 3 2" xfId="31490"/>
    <cellStyle name="20% - Акцент3 3 22 4" xfId="31491"/>
    <cellStyle name="20% - Акцент3 3 23" xfId="985"/>
    <cellStyle name="20% - Акцент3 3 23 2" xfId="986"/>
    <cellStyle name="20% - Акцент3 3 23 2 2" xfId="987"/>
    <cellStyle name="20% - Акцент3 3 23 2 2 2" xfId="31492"/>
    <cellStyle name="20% - Акцент3 3 23 2 3" xfId="31493"/>
    <cellStyle name="20% - Акцент3 3 23 3" xfId="988"/>
    <cellStyle name="20% - Акцент3 3 23 3 2" xfId="31494"/>
    <cellStyle name="20% - Акцент3 3 23 4" xfId="31495"/>
    <cellStyle name="20% - Акцент3 3 24" xfId="989"/>
    <cellStyle name="20% - Акцент3 3 24 2" xfId="990"/>
    <cellStyle name="20% - Акцент3 3 24 2 2" xfId="991"/>
    <cellStyle name="20% - Акцент3 3 24 2 2 2" xfId="31496"/>
    <cellStyle name="20% - Акцент3 3 24 2 3" xfId="31497"/>
    <cellStyle name="20% - Акцент3 3 24 3" xfId="992"/>
    <cellStyle name="20% - Акцент3 3 24 3 2" xfId="31498"/>
    <cellStyle name="20% - Акцент3 3 24 4" xfId="31499"/>
    <cellStyle name="20% - Акцент3 3 25" xfId="31500"/>
    <cellStyle name="20% - Акцент3 3 3" xfId="993"/>
    <cellStyle name="20% - Акцент3 3 3 2" xfId="994"/>
    <cellStyle name="20% - Акцент3 3 3 2 2" xfId="995"/>
    <cellStyle name="20% - Акцент3 3 3 2 2 2" xfId="31501"/>
    <cellStyle name="20% - Акцент3 3 3 2 3" xfId="31502"/>
    <cellStyle name="20% - Акцент3 3 3 3" xfId="996"/>
    <cellStyle name="20% - Акцент3 3 3 3 2" xfId="31503"/>
    <cellStyle name="20% - Акцент3 3 3 4" xfId="31504"/>
    <cellStyle name="20% - Акцент3 3 4" xfId="997"/>
    <cellStyle name="20% - Акцент3 3 4 2" xfId="998"/>
    <cellStyle name="20% - Акцент3 3 4 2 2" xfId="999"/>
    <cellStyle name="20% - Акцент3 3 4 2 2 2" xfId="31505"/>
    <cellStyle name="20% - Акцент3 3 4 2 3" xfId="31506"/>
    <cellStyle name="20% - Акцент3 3 4 3" xfId="1000"/>
    <cellStyle name="20% - Акцент3 3 4 3 2" xfId="31507"/>
    <cellStyle name="20% - Акцент3 3 4 4" xfId="31508"/>
    <cellStyle name="20% - Акцент3 3 5" xfId="1001"/>
    <cellStyle name="20% - Акцент3 3 5 2" xfId="1002"/>
    <cellStyle name="20% - Акцент3 3 5 2 2" xfId="1003"/>
    <cellStyle name="20% - Акцент3 3 5 2 2 2" xfId="31509"/>
    <cellStyle name="20% - Акцент3 3 5 2 3" xfId="31510"/>
    <cellStyle name="20% - Акцент3 3 5 3" xfId="1004"/>
    <cellStyle name="20% - Акцент3 3 5 3 2" xfId="31511"/>
    <cellStyle name="20% - Акцент3 3 5 4" xfId="31512"/>
    <cellStyle name="20% - Акцент3 3 6" xfId="1005"/>
    <cellStyle name="20% - Акцент3 3 6 2" xfId="1006"/>
    <cellStyle name="20% - Акцент3 3 6 2 2" xfId="1007"/>
    <cellStyle name="20% - Акцент3 3 6 2 2 2" xfId="31513"/>
    <cellStyle name="20% - Акцент3 3 6 2 3" xfId="31514"/>
    <cellStyle name="20% - Акцент3 3 6 3" xfId="1008"/>
    <cellStyle name="20% - Акцент3 3 6 3 2" xfId="31515"/>
    <cellStyle name="20% - Акцент3 3 6 4" xfId="31516"/>
    <cellStyle name="20% - Акцент3 3 7" xfId="1009"/>
    <cellStyle name="20% - Акцент3 3 7 2" xfId="1010"/>
    <cellStyle name="20% - Акцент3 3 7 2 2" xfId="1011"/>
    <cellStyle name="20% - Акцент3 3 7 2 2 2" xfId="31517"/>
    <cellStyle name="20% - Акцент3 3 7 2 3" xfId="31518"/>
    <cellStyle name="20% - Акцент3 3 7 3" xfId="1012"/>
    <cellStyle name="20% - Акцент3 3 7 3 2" xfId="31519"/>
    <cellStyle name="20% - Акцент3 3 7 4" xfId="31520"/>
    <cellStyle name="20% - Акцент3 3 8" xfId="1013"/>
    <cellStyle name="20% - Акцент3 3 8 2" xfId="1014"/>
    <cellStyle name="20% - Акцент3 3 8 2 2" xfId="1015"/>
    <cellStyle name="20% - Акцент3 3 8 2 2 2" xfId="31521"/>
    <cellStyle name="20% - Акцент3 3 8 2 3" xfId="31522"/>
    <cellStyle name="20% - Акцент3 3 8 3" xfId="1016"/>
    <cellStyle name="20% - Акцент3 3 8 3 2" xfId="31523"/>
    <cellStyle name="20% - Акцент3 3 8 4" xfId="31524"/>
    <cellStyle name="20% - Акцент3 3 9" xfId="1017"/>
    <cellStyle name="20% - Акцент3 3 9 2" xfId="1018"/>
    <cellStyle name="20% - Акцент3 3 9 2 2" xfId="1019"/>
    <cellStyle name="20% - Акцент3 3 9 2 2 2" xfId="31525"/>
    <cellStyle name="20% - Акцент3 3 9 2 3" xfId="31526"/>
    <cellStyle name="20% - Акцент3 3 9 3" xfId="1020"/>
    <cellStyle name="20% - Акцент3 3 9 3 2" xfId="31527"/>
    <cellStyle name="20% - Акцент3 3 9 4" xfId="31528"/>
    <cellStyle name="20% - Акцент3 4" xfId="1021"/>
    <cellStyle name="20% - Акцент3 4 10" xfId="1022"/>
    <cellStyle name="20% - Акцент3 4 10 2" xfId="1023"/>
    <cellStyle name="20% - Акцент3 4 10 2 2" xfId="1024"/>
    <cellStyle name="20% - Акцент3 4 10 2 2 2" xfId="31529"/>
    <cellStyle name="20% - Акцент3 4 10 2 3" xfId="31530"/>
    <cellStyle name="20% - Акцент3 4 10 3" xfId="1025"/>
    <cellStyle name="20% - Акцент3 4 10 3 2" xfId="31531"/>
    <cellStyle name="20% - Акцент3 4 10 4" xfId="31532"/>
    <cellStyle name="20% - Акцент3 4 11" xfId="1026"/>
    <cellStyle name="20% - Акцент3 4 11 2" xfId="1027"/>
    <cellStyle name="20% - Акцент3 4 11 2 2" xfId="1028"/>
    <cellStyle name="20% - Акцент3 4 11 2 2 2" xfId="31533"/>
    <cellStyle name="20% - Акцент3 4 11 2 3" xfId="31534"/>
    <cellStyle name="20% - Акцент3 4 11 3" xfId="1029"/>
    <cellStyle name="20% - Акцент3 4 11 3 2" xfId="31535"/>
    <cellStyle name="20% - Акцент3 4 11 4" xfId="31536"/>
    <cellStyle name="20% - Акцент3 4 12" xfId="1030"/>
    <cellStyle name="20% - Акцент3 4 12 2" xfId="1031"/>
    <cellStyle name="20% - Акцент3 4 12 2 2" xfId="1032"/>
    <cellStyle name="20% - Акцент3 4 12 2 2 2" xfId="31537"/>
    <cellStyle name="20% - Акцент3 4 12 2 3" xfId="31538"/>
    <cellStyle name="20% - Акцент3 4 12 3" xfId="1033"/>
    <cellStyle name="20% - Акцент3 4 12 3 2" xfId="31539"/>
    <cellStyle name="20% - Акцент3 4 12 4" xfId="31540"/>
    <cellStyle name="20% - Акцент3 4 13" xfId="1034"/>
    <cellStyle name="20% - Акцент3 4 13 2" xfId="1035"/>
    <cellStyle name="20% - Акцент3 4 13 2 2" xfId="1036"/>
    <cellStyle name="20% - Акцент3 4 13 2 2 2" xfId="31541"/>
    <cellStyle name="20% - Акцент3 4 13 2 3" xfId="31542"/>
    <cellStyle name="20% - Акцент3 4 13 3" xfId="1037"/>
    <cellStyle name="20% - Акцент3 4 13 3 2" xfId="31543"/>
    <cellStyle name="20% - Акцент3 4 13 4" xfId="31544"/>
    <cellStyle name="20% - Акцент3 4 14" xfId="1038"/>
    <cellStyle name="20% - Акцент3 4 14 2" xfId="1039"/>
    <cellStyle name="20% - Акцент3 4 14 2 2" xfId="1040"/>
    <cellStyle name="20% - Акцент3 4 14 2 2 2" xfId="31545"/>
    <cellStyle name="20% - Акцент3 4 14 2 3" xfId="31546"/>
    <cellStyle name="20% - Акцент3 4 14 3" xfId="1041"/>
    <cellStyle name="20% - Акцент3 4 14 3 2" xfId="31547"/>
    <cellStyle name="20% - Акцент3 4 14 4" xfId="31548"/>
    <cellStyle name="20% - Акцент3 4 15" xfId="1042"/>
    <cellStyle name="20% - Акцент3 4 15 2" xfId="1043"/>
    <cellStyle name="20% - Акцент3 4 15 2 2" xfId="1044"/>
    <cellStyle name="20% - Акцент3 4 15 2 2 2" xfId="31549"/>
    <cellStyle name="20% - Акцент3 4 15 2 3" xfId="31550"/>
    <cellStyle name="20% - Акцент3 4 15 3" xfId="1045"/>
    <cellStyle name="20% - Акцент3 4 15 3 2" xfId="31551"/>
    <cellStyle name="20% - Акцент3 4 15 4" xfId="31552"/>
    <cellStyle name="20% - Акцент3 4 16" xfId="1046"/>
    <cellStyle name="20% - Акцент3 4 16 2" xfId="1047"/>
    <cellStyle name="20% - Акцент3 4 16 2 2" xfId="1048"/>
    <cellStyle name="20% - Акцент3 4 16 2 2 2" xfId="31553"/>
    <cellStyle name="20% - Акцент3 4 16 2 3" xfId="31554"/>
    <cellStyle name="20% - Акцент3 4 16 3" xfId="1049"/>
    <cellStyle name="20% - Акцент3 4 16 3 2" xfId="31555"/>
    <cellStyle name="20% - Акцент3 4 16 4" xfId="31556"/>
    <cellStyle name="20% - Акцент3 4 17" xfId="1050"/>
    <cellStyle name="20% - Акцент3 4 17 2" xfId="1051"/>
    <cellStyle name="20% - Акцент3 4 17 2 2" xfId="1052"/>
    <cellStyle name="20% - Акцент3 4 17 2 2 2" xfId="31557"/>
    <cellStyle name="20% - Акцент3 4 17 2 3" xfId="31558"/>
    <cellStyle name="20% - Акцент3 4 17 3" xfId="1053"/>
    <cellStyle name="20% - Акцент3 4 17 3 2" xfId="31559"/>
    <cellStyle name="20% - Акцент3 4 17 4" xfId="31560"/>
    <cellStyle name="20% - Акцент3 4 18" xfId="1054"/>
    <cellStyle name="20% - Акцент3 4 18 2" xfId="1055"/>
    <cellStyle name="20% - Акцент3 4 18 2 2" xfId="1056"/>
    <cellStyle name="20% - Акцент3 4 18 2 2 2" xfId="31561"/>
    <cellStyle name="20% - Акцент3 4 18 2 3" xfId="31562"/>
    <cellStyle name="20% - Акцент3 4 18 3" xfId="1057"/>
    <cellStyle name="20% - Акцент3 4 18 3 2" xfId="31563"/>
    <cellStyle name="20% - Акцент3 4 18 4" xfId="31564"/>
    <cellStyle name="20% - Акцент3 4 19" xfId="1058"/>
    <cellStyle name="20% - Акцент3 4 19 2" xfId="1059"/>
    <cellStyle name="20% - Акцент3 4 19 2 2" xfId="1060"/>
    <cellStyle name="20% - Акцент3 4 19 2 2 2" xfId="31565"/>
    <cellStyle name="20% - Акцент3 4 19 2 3" xfId="31566"/>
    <cellStyle name="20% - Акцент3 4 19 3" xfId="1061"/>
    <cellStyle name="20% - Акцент3 4 19 3 2" xfId="31567"/>
    <cellStyle name="20% - Акцент3 4 19 4" xfId="31568"/>
    <cellStyle name="20% - Акцент3 4 2" xfId="1062"/>
    <cellStyle name="20% - Акцент3 4 2 2" xfId="31569"/>
    <cellStyle name="20% - Акцент3 4 20" xfId="1063"/>
    <cellStyle name="20% - Акцент3 4 20 2" xfId="1064"/>
    <cellStyle name="20% - Акцент3 4 20 2 2" xfId="1065"/>
    <cellStyle name="20% - Акцент3 4 20 2 2 2" xfId="31570"/>
    <cellStyle name="20% - Акцент3 4 20 2 3" xfId="31571"/>
    <cellStyle name="20% - Акцент3 4 20 3" xfId="1066"/>
    <cellStyle name="20% - Акцент3 4 20 3 2" xfId="31572"/>
    <cellStyle name="20% - Акцент3 4 20 4" xfId="31573"/>
    <cellStyle name="20% - Акцент3 4 21" xfId="1067"/>
    <cellStyle name="20% - Акцент3 4 21 2" xfId="1068"/>
    <cellStyle name="20% - Акцент3 4 21 2 2" xfId="1069"/>
    <cellStyle name="20% - Акцент3 4 21 2 2 2" xfId="31574"/>
    <cellStyle name="20% - Акцент3 4 21 2 3" xfId="31575"/>
    <cellStyle name="20% - Акцент3 4 21 3" xfId="1070"/>
    <cellStyle name="20% - Акцент3 4 21 3 2" xfId="31576"/>
    <cellStyle name="20% - Акцент3 4 21 4" xfId="31577"/>
    <cellStyle name="20% - Акцент3 4 22" xfId="1071"/>
    <cellStyle name="20% - Акцент3 4 22 2" xfId="1072"/>
    <cellStyle name="20% - Акцент3 4 22 2 2" xfId="1073"/>
    <cellStyle name="20% - Акцент3 4 22 2 2 2" xfId="31578"/>
    <cellStyle name="20% - Акцент3 4 22 2 3" xfId="31579"/>
    <cellStyle name="20% - Акцент3 4 22 3" xfId="1074"/>
    <cellStyle name="20% - Акцент3 4 22 3 2" xfId="31580"/>
    <cellStyle name="20% - Акцент3 4 22 4" xfId="31581"/>
    <cellStyle name="20% - Акцент3 4 23" xfId="1075"/>
    <cellStyle name="20% - Акцент3 4 23 2" xfId="1076"/>
    <cellStyle name="20% - Акцент3 4 23 2 2" xfId="1077"/>
    <cellStyle name="20% - Акцент3 4 23 2 2 2" xfId="31582"/>
    <cellStyle name="20% - Акцент3 4 23 2 3" xfId="31583"/>
    <cellStyle name="20% - Акцент3 4 23 3" xfId="1078"/>
    <cellStyle name="20% - Акцент3 4 23 3 2" xfId="31584"/>
    <cellStyle name="20% - Акцент3 4 23 4" xfId="31585"/>
    <cellStyle name="20% - Акцент3 4 24" xfId="1079"/>
    <cellStyle name="20% - Акцент3 4 24 2" xfId="1080"/>
    <cellStyle name="20% - Акцент3 4 24 2 2" xfId="1081"/>
    <cellStyle name="20% - Акцент3 4 24 2 2 2" xfId="31586"/>
    <cellStyle name="20% - Акцент3 4 24 2 3" xfId="31587"/>
    <cellStyle name="20% - Акцент3 4 24 3" xfId="1082"/>
    <cellStyle name="20% - Акцент3 4 24 3 2" xfId="31588"/>
    <cellStyle name="20% - Акцент3 4 24 4" xfId="31589"/>
    <cellStyle name="20% - Акцент3 4 25" xfId="31590"/>
    <cellStyle name="20% - Акцент3 4 3" xfId="1083"/>
    <cellStyle name="20% - Акцент3 4 3 2" xfId="1084"/>
    <cellStyle name="20% - Акцент3 4 3 2 2" xfId="1085"/>
    <cellStyle name="20% - Акцент3 4 3 2 2 2" xfId="31591"/>
    <cellStyle name="20% - Акцент3 4 3 2 3" xfId="31592"/>
    <cellStyle name="20% - Акцент3 4 3 3" xfId="1086"/>
    <cellStyle name="20% - Акцент3 4 3 3 2" xfId="31593"/>
    <cellStyle name="20% - Акцент3 4 3 4" xfId="31594"/>
    <cellStyle name="20% - Акцент3 4 4" xfId="1087"/>
    <cellStyle name="20% - Акцент3 4 4 2" xfId="1088"/>
    <cellStyle name="20% - Акцент3 4 4 2 2" xfId="1089"/>
    <cellStyle name="20% - Акцент3 4 4 2 2 2" xfId="31595"/>
    <cellStyle name="20% - Акцент3 4 4 2 3" xfId="31596"/>
    <cellStyle name="20% - Акцент3 4 4 3" xfId="1090"/>
    <cellStyle name="20% - Акцент3 4 4 3 2" xfId="31597"/>
    <cellStyle name="20% - Акцент3 4 4 4" xfId="31598"/>
    <cellStyle name="20% - Акцент3 4 5" xfId="1091"/>
    <cellStyle name="20% - Акцент3 4 5 2" xfId="1092"/>
    <cellStyle name="20% - Акцент3 4 5 2 2" xfId="1093"/>
    <cellStyle name="20% - Акцент3 4 5 2 2 2" xfId="31599"/>
    <cellStyle name="20% - Акцент3 4 5 2 3" xfId="31600"/>
    <cellStyle name="20% - Акцент3 4 5 3" xfId="1094"/>
    <cellStyle name="20% - Акцент3 4 5 3 2" xfId="31601"/>
    <cellStyle name="20% - Акцент3 4 5 4" xfId="31602"/>
    <cellStyle name="20% - Акцент3 4 6" xfId="1095"/>
    <cellStyle name="20% - Акцент3 4 6 2" xfId="1096"/>
    <cellStyle name="20% - Акцент3 4 6 2 2" xfId="1097"/>
    <cellStyle name="20% - Акцент3 4 6 2 2 2" xfId="31603"/>
    <cellStyle name="20% - Акцент3 4 6 2 3" xfId="31604"/>
    <cellStyle name="20% - Акцент3 4 6 3" xfId="1098"/>
    <cellStyle name="20% - Акцент3 4 6 3 2" xfId="31605"/>
    <cellStyle name="20% - Акцент3 4 6 4" xfId="31606"/>
    <cellStyle name="20% - Акцент3 4 7" xfId="1099"/>
    <cellStyle name="20% - Акцент3 4 7 2" xfId="1100"/>
    <cellStyle name="20% - Акцент3 4 7 2 2" xfId="1101"/>
    <cellStyle name="20% - Акцент3 4 7 2 2 2" xfId="31607"/>
    <cellStyle name="20% - Акцент3 4 7 2 3" xfId="31608"/>
    <cellStyle name="20% - Акцент3 4 7 3" xfId="1102"/>
    <cellStyle name="20% - Акцент3 4 7 3 2" xfId="31609"/>
    <cellStyle name="20% - Акцент3 4 7 4" xfId="31610"/>
    <cellStyle name="20% - Акцент3 4 8" xfId="1103"/>
    <cellStyle name="20% - Акцент3 4 8 2" xfId="1104"/>
    <cellStyle name="20% - Акцент3 4 8 2 2" xfId="1105"/>
    <cellStyle name="20% - Акцент3 4 8 2 2 2" xfId="31611"/>
    <cellStyle name="20% - Акцент3 4 8 2 3" xfId="31612"/>
    <cellStyle name="20% - Акцент3 4 8 3" xfId="1106"/>
    <cellStyle name="20% - Акцент3 4 8 3 2" xfId="31613"/>
    <cellStyle name="20% - Акцент3 4 8 4" xfId="31614"/>
    <cellStyle name="20% - Акцент3 4 9" xfId="1107"/>
    <cellStyle name="20% - Акцент3 4 9 2" xfId="1108"/>
    <cellStyle name="20% - Акцент3 4 9 2 2" xfId="1109"/>
    <cellStyle name="20% - Акцент3 4 9 2 2 2" xfId="31615"/>
    <cellStyle name="20% - Акцент3 4 9 2 3" xfId="31616"/>
    <cellStyle name="20% - Акцент3 4 9 3" xfId="1110"/>
    <cellStyle name="20% - Акцент3 4 9 3 2" xfId="31617"/>
    <cellStyle name="20% - Акцент3 4 9 4" xfId="31618"/>
    <cellStyle name="20% - Акцент3 5" xfId="1111"/>
    <cellStyle name="20% - Акцент3 5 2" xfId="1112"/>
    <cellStyle name="20% - Акцент3 5 2 2" xfId="31619"/>
    <cellStyle name="20% - Акцент3 5 3" xfId="31620"/>
    <cellStyle name="20% - Акцент3 6" xfId="1113"/>
    <cellStyle name="20% - Акцент3 6 2" xfId="31621"/>
    <cellStyle name="20% - Акцент3 7" xfId="1114"/>
    <cellStyle name="20% - Акцент3 7 2" xfId="1115"/>
    <cellStyle name="20% - Акцент3 7 2 2" xfId="1116"/>
    <cellStyle name="20% - Акцент3 7 2 2 2" xfId="31622"/>
    <cellStyle name="20% - Акцент3 7 2 3" xfId="31623"/>
    <cellStyle name="20% - Акцент3 7 3" xfId="1117"/>
    <cellStyle name="20% - Акцент3 7 3 2" xfId="31624"/>
    <cellStyle name="20% - Акцент3 7 4" xfId="31625"/>
    <cellStyle name="20% - Акцент3 8" xfId="1118"/>
    <cellStyle name="20% - Акцент3 8 2" xfId="1119"/>
    <cellStyle name="20% - Акцент3 8 2 2" xfId="1120"/>
    <cellStyle name="20% - Акцент3 8 2 2 2" xfId="31626"/>
    <cellStyle name="20% - Акцент3 8 2 3" xfId="31627"/>
    <cellStyle name="20% - Акцент3 8 3" xfId="1121"/>
    <cellStyle name="20% - Акцент3 8 3 2" xfId="31628"/>
    <cellStyle name="20% - Акцент3 8 4" xfId="31629"/>
    <cellStyle name="20% - Акцент3 9" xfId="1122"/>
    <cellStyle name="20% - Акцент3 9 2" xfId="1123"/>
    <cellStyle name="20% - Акцент3 9 2 2" xfId="1124"/>
    <cellStyle name="20% - Акцент3 9 2 2 2" xfId="31630"/>
    <cellStyle name="20% - Акцент3 9 2 3" xfId="31631"/>
    <cellStyle name="20% - Акцент3 9 3" xfId="1125"/>
    <cellStyle name="20% - Акцент3 9 3 2" xfId="31632"/>
    <cellStyle name="20% - Акцент3 9 4" xfId="31633"/>
    <cellStyle name="20% - Акцент4 10" xfId="1126"/>
    <cellStyle name="20% - Акцент4 10 2" xfId="1127"/>
    <cellStyle name="20% - Акцент4 10 2 2" xfId="1128"/>
    <cellStyle name="20% - Акцент4 10 2 2 2" xfId="31634"/>
    <cellStyle name="20% - Акцент4 10 2 3" xfId="31635"/>
    <cellStyle name="20% - Акцент4 10 3" xfId="1129"/>
    <cellStyle name="20% - Акцент4 10 3 2" xfId="31636"/>
    <cellStyle name="20% - Акцент4 10 4" xfId="31637"/>
    <cellStyle name="20% - Акцент4 11" xfId="1130"/>
    <cellStyle name="20% - Акцент4 11 2" xfId="1131"/>
    <cellStyle name="20% - Акцент4 11 2 2" xfId="1132"/>
    <cellStyle name="20% - Акцент4 11 2 2 2" xfId="31638"/>
    <cellStyle name="20% - Акцент4 11 2 3" xfId="31639"/>
    <cellStyle name="20% - Акцент4 11 3" xfId="1133"/>
    <cellStyle name="20% - Акцент4 11 3 2" xfId="31640"/>
    <cellStyle name="20% - Акцент4 11 4" xfId="31641"/>
    <cellStyle name="20% - Акцент4 12" xfId="1134"/>
    <cellStyle name="20% - Акцент4 12 2" xfId="1135"/>
    <cellStyle name="20% - Акцент4 12 2 2" xfId="1136"/>
    <cellStyle name="20% - Акцент4 12 2 2 2" xfId="31642"/>
    <cellStyle name="20% - Акцент4 12 2 3" xfId="31643"/>
    <cellStyle name="20% - Акцент4 12 3" xfId="1137"/>
    <cellStyle name="20% - Акцент4 12 3 2" xfId="31644"/>
    <cellStyle name="20% - Акцент4 12 4" xfId="31645"/>
    <cellStyle name="20% - Акцент4 13" xfId="1138"/>
    <cellStyle name="20% - Акцент4 13 2" xfId="1139"/>
    <cellStyle name="20% - Акцент4 13 2 2" xfId="1140"/>
    <cellStyle name="20% - Акцент4 13 2 2 2" xfId="31646"/>
    <cellStyle name="20% - Акцент4 13 2 3" xfId="31647"/>
    <cellStyle name="20% - Акцент4 13 3" xfId="1141"/>
    <cellStyle name="20% - Акцент4 13 3 2" xfId="31648"/>
    <cellStyle name="20% - Акцент4 13 4" xfId="31649"/>
    <cellStyle name="20% - Акцент4 14" xfId="1142"/>
    <cellStyle name="20% - Акцент4 14 2" xfId="1143"/>
    <cellStyle name="20% - Акцент4 14 2 2" xfId="1144"/>
    <cellStyle name="20% - Акцент4 14 2 2 2" xfId="31650"/>
    <cellStyle name="20% - Акцент4 14 2 3" xfId="31651"/>
    <cellStyle name="20% - Акцент4 14 3" xfId="1145"/>
    <cellStyle name="20% - Акцент4 14 3 2" xfId="31652"/>
    <cellStyle name="20% - Акцент4 14 4" xfId="31653"/>
    <cellStyle name="20% - Акцент4 15" xfId="1146"/>
    <cellStyle name="20% - Акцент4 15 2" xfId="1147"/>
    <cellStyle name="20% - Акцент4 15 2 2" xfId="1148"/>
    <cellStyle name="20% - Акцент4 15 2 2 2" xfId="31654"/>
    <cellStyle name="20% - Акцент4 15 2 3" xfId="31655"/>
    <cellStyle name="20% - Акцент4 15 3" xfId="1149"/>
    <cellStyle name="20% - Акцент4 15 3 2" xfId="31656"/>
    <cellStyle name="20% - Акцент4 15 4" xfId="31657"/>
    <cellStyle name="20% - Акцент4 16" xfId="1150"/>
    <cellStyle name="20% - Акцент4 16 2" xfId="1151"/>
    <cellStyle name="20% - Акцент4 16 2 2" xfId="1152"/>
    <cellStyle name="20% - Акцент4 16 2 2 2" xfId="31658"/>
    <cellStyle name="20% - Акцент4 16 2 3" xfId="31659"/>
    <cellStyle name="20% - Акцент4 16 3" xfId="1153"/>
    <cellStyle name="20% - Акцент4 16 3 2" xfId="31660"/>
    <cellStyle name="20% - Акцент4 16 4" xfId="31661"/>
    <cellStyle name="20% - Акцент4 17" xfId="1154"/>
    <cellStyle name="20% - Акцент4 17 2" xfId="1155"/>
    <cellStyle name="20% - Акцент4 17 2 2" xfId="1156"/>
    <cellStyle name="20% - Акцент4 17 2 2 2" xfId="31662"/>
    <cellStyle name="20% - Акцент4 17 2 3" xfId="31663"/>
    <cellStyle name="20% - Акцент4 17 3" xfId="1157"/>
    <cellStyle name="20% - Акцент4 17 3 2" xfId="31664"/>
    <cellStyle name="20% - Акцент4 17 4" xfId="31665"/>
    <cellStyle name="20% - Акцент4 18" xfId="1158"/>
    <cellStyle name="20% - Акцент4 18 2" xfId="1159"/>
    <cellStyle name="20% - Акцент4 18 2 2" xfId="31666"/>
    <cellStyle name="20% - Акцент4 18 3" xfId="31667"/>
    <cellStyle name="20% - Акцент4 19" xfId="1160"/>
    <cellStyle name="20% - Акцент4 19 2" xfId="31668"/>
    <cellStyle name="20% - Акцент4 2" xfId="1161"/>
    <cellStyle name="20% - Акцент4 2 10" xfId="1162"/>
    <cellStyle name="20% - Акцент4 2 10 2" xfId="1163"/>
    <cellStyle name="20% - Акцент4 2 10 2 2" xfId="1164"/>
    <cellStyle name="20% - Акцент4 2 10 2 2 2" xfId="31669"/>
    <cellStyle name="20% - Акцент4 2 10 2 3" xfId="31670"/>
    <cellStyle name="20% - Акцент4 2 10 3" xfId="1165"/>
    <cellStyle name="20% - Акцент4 2 10 3 2" xfId="31671"/>
    <cellStyle name="20% - Акцент4 2 10 4" xfId="31672"/>
    <cellStyle name="20% - Акцент4 2 11" xfId="1166"/>
    <cellStyle name="20% - Акцент4 2 11 2" xfId="1167"/>
    <cellStyle name="20% - Акцент4 2 11 2 2" xfId="1168"/>
    <cellStyle name="20% - Акцент4 2 11 2 2 2" xfId="31673"/>
    <cellStyle name="20% - Акцент4 2 11 2 3" xfId="31674"/>
    <cellStyle name="20% - Акцент4 2 11 3" xfId="1169"/>
    <cellStyle name="20% - Акцент4 2 11 3 2" xfId="31675"/>
    <cellStyle name="20% - Акцент4 2 11 4" xfId="31676"/>
    <cellStyle name="20% - Акцент4 2 12" xfId="1170"/>
    <cellStyle name="20% - Акцент4 2 12 2" xfId="1171"/>
    <cellStyle name="20% - Акцент4 2 12 2 2" xfId="1172"/>
    <cellStyle name="20% - Акцент4 2 12 2 2 2" xfId="31677"/>
    <cellStyle name="20% - Акцент4 2 12 2 3" xfId="31678"/>
    <cellStyle name="20% - Акцент4 2 12 3" xfId="1173"/>
    <cellStyle name="20% - Акцент4 2 12 3 2" xfId="31679"/>
    <cellStyle name="20% - Акцент4 2 12 4" xfId="31680"/>
    <cellStyle name="20% - Акцент4 2 13" xfId="1174"/>
    <cellStyle name="20% - Акцент4 2 13 2" xfId="1175"/>
    <cellStyle name="20% - Акцент4 2 13 2 2" xfId="1176"/>
    <cellStyle name="20% - Акцент4 2 13 2 2 2" xfId="31681"/>
    <cellStyle name="20% - Акцент4 2 13 2 3" xfId="31682"/>
    <cellStyle name="20% - Акцент4 2 13 3" xfId="1177"/>
    <cellStyle name="20% - Акцент4 2 13 3 2" xfId="31683"/>
    <cellStyle name="20% - Акцент4 2 13 4" xfId="31684"/>
    <cellStyle name="20% - Акцент4 2 14" xfId="1178"/>
    <cellStyle name="20% - Акцент4 2 14 2" xfId="1179"/>
    <cellStyle name="20% - Акцент4 2 14 2 2" xfId="1180"/>
    <cellStyle name="20% - Акцент4 2 14 2 2 2" xfId="31685"/>
    <cellStyle name="20% - Акцент4 2 14 2 3" xfId="31686"/>
    <cellStyle name="20% - Акцент4 2 14 3" xfId="1181"/>
    <cellStyle name="20% - Акцент4 2 14 3 2" xfId="31687"/>
    <cellStyle name="20% - Акцент4 2 14 4" xfId="31688"/>
    <cellStyle name="20% - Акцент4 2 15" xfId="1182"/>
    <cellStyle name="20% - Акцент4 2 15 2" xfId="1183"/>
    <cellStyle name="20% - Акцент4 2 15 2 2" xfId="1184"/>
    <cellStyle name="20% - Акцент4 2 15 2 2 2" xfId="31689"/>
    <cellStyle name="20% - Акцент4 2 15 2 3" xfId="31690"/>
    <cellStyle name="20% - Акцент4 2 15 3" xfId="1185"/>
    <cellStyle name="20% - Акцент4 2 15 3 2" xfId="31691"/>
    <cellStyle name="20% - Акцент4 2 15 4" xfId="31692"/>
    <cellStyle name="20% - Акцент4 2 16" xfId="1186"/>
    <cellStyle name="20% - Акцент4 2 16 2" xfId="1187"/>
    <cellStyle name="20% - Акцент4 2 16 2 2" xfId="1188"/>
    <cellStyle name="20% - Акцент4 2 16 2 2 2" xfId="31693"/>
    <cellStyle name="20% - Акцент4 2 16 2 3" xfId="31694"/>
    <cellStyle name="20% - Акцент4 2 16 3" xfId="1189"/>
    <cellStyle name="20% - Акцент4 2 16 3 2" xfId="31695"/>
    <cellStyle name="20% - Акцент4 2 16 4" xfId="31696"/>
    <cellStyle name="20% - Акцент4 2 17" xfId="1190"/>
    <cellStyle name="20% - Акцент4 2 17 2" xfId="1191"/>
    <cellStyle name="20% - Акцент4 2 17 2 2" xfId="1192"/>
    <cellStyle name="20% - Акцент4 2 17 2 2 2" xfId="31697"/>
    <cellStyle name="20% - Акцент4 2 17 2 3" xfId="31698"/>
    <cellStyle name="20% - Акцент4 2 17 3" xfId="1193"/>
    <cellStyle name="20% - Акцент4 2 17 3 2" xfId="31699"/>
    <cellStyle name="20% - Акцент4 2 17 4" xfId="31700"/>
    <cellStyle name="20% - Акцент4 2 18" xfId="1194"/>
    <cellStyle name="20% - Акцент4 2 18 2" xfId="1195"/>
    <cellStyle name="20% - Акцент4 2 18 2 2" xfId="1196"/>
    <cellStyle name="20% - Акцент4 2 18 2 2 2" xfId="31701"/>
    <cellStyle name="20% - Акцент4 2 18 2 3" xfId="31702"/>
    <cellStyle name="20% - Акцент4 2 18 3" xfId="1197"/>
    <cellStyle name="20% - Акцент4 2 18 3 2" xfId="31703"/>
    <cellStyle name="20% - Акцент4 2 18 4" xfId="31704"/>
    <cellStyle name="20% - Акцент4 2 19" xfId="1198"/>
    <cellStyle name="20% - Акцент4 2 19 2" xfId="1199"/>
    <cellStyle name="20% - Акцент4 2 19 2 2" xfId="1200"/>
    <cellStyle name="20% - Акцент4 2 19 2 2 2" xfId="31705"/>
    <cellStyle name="20% - Акцент4 2 19 2 3" xfId="31706"/>
    <cellStyle name="20% - Акцент4 2 19 3" xfId="1201"/>
    <cellStyle name="20% - Акцент4 2 19 3 2" xfId="31707"/>
    <cellStyle name="20% - Акцент4 2 19 4" xfId="31708"/>
    <cellStyle name="20% - Акцент4 2 2" xfId="1202"/>
    <cellStyle name="20% - Акцент4 2 2 2" xfId="31709"/>
    <cellStyle name="20% - Акцент4 2 2 3" xfId="60346"/>
    <cellStyle name="20% - Акцент4 2 20" xfId="1203"/>
    <cellStyle name="20% - Акцент4 2 20 2" xfId="1204"/>
    <cellStyle name="20% - Акцент4 2 20 2 2" xfId="1205"/>
    <cellStyle name="20% - Акцент4 2 20 2 2 2" xfId="31710"/>
    <cellStyle name="20% - Акцент4 2 20 2 3" xfId="31711"/>
    <cellStyle name="20% - Акцент4 2 20 3" xfId="1206"/>
    <cellStyle name="20% - Акцент4 2 20 3 2" xfId="31712"/>
    <cellStyle name="20% - Акцент4 2 20 4" xfId="31713"/>
    <cellStyle name="20% - Акцент4 2 21" xfId="1207"/>
    <cellStyle name="20% - Акцент4 2 21 2" xfId="1208"/>
    <cellStyle name="20% - Акцент4 2 21 2 2" xfId="1209"/>
    <cellStyle name="20% - Акцент4 2 21 2 2 2" xfId="31714"/>
    <cellStyle name="20% - Акцент4 2 21 2 3" xfId="31715"/>
    <cellStyle name="20% - Акцент4 2 21 3" xfId="1210"/>
    <cellStyle name="20% - Акцент4 2 21 3 2" xfId="31716"/>
    <cellStyle name="20% - Акцент4 2 21 4" xfId="31717"/>
    <cellStyle name="20% - Акцент4 2 22" xfId="1211"/>
    <cellStyle name="20% - Акцент4 2 22 2" xfId="1212"/>
    <cellStyle name="20% - Акцент4 2 22 2 2" xfId="1213"/>
    <cellStyle name="20% - Акцент4 2 22 2 2 2" xfId="31718"/>
    <cellStyle name="20% - Акцент4 2 22 2 3" xfId="31719"/>
    <cellStyle name="20% - Акцент4 2 22 3" xfId="1214"/>
    <cellStyle name="20% - Акцент4 2 22 3 2" xfId="31720"/>
    <cellStyle name="20% - Акцент4 2 22 4" xfId="31721"/>
    <cellStyle name="20% - Акцент4 2 23" xfId="1215"/>
    <cellStyle name="20% - Акцент4 2 23 2" xfId="1216"/>
    <cellStyle name="20% - Акцент4 2 23 2 2" xfId="1217"/>
    <cellStyle name="20% - Акцент4 2 23 2 2 2" xfId="31722"/>
    <cellStyle name="20% - Акцент4 2 23 2 3" xfId="31723"/>
    <cellStyle name="20% - Акцент4 2 23 3" xfId="1218"/>
    <cellStyle name="20% - Акцент4 2 23 3 2" xfId="31724"/>
    <cellStyle name="20% - Акцент4 2 23 4" xfId="31725"/>
    <cellStyle name="20% - Акцент4 2 24" xfId="1219"/>
    <cellStyle name="20% - Акцент4 2 24 2" xfId="1220"/>
    <cellStyle name="20% - Акцент4 2 24 2 2" xfId="1221"/>
    <cellStyle name="20% - Акцент4 2 24 2 2 2" xfId="31726"/>
    <cellStyle name="20% - Акцент4 2 24 2 3" xfId="31727"/>
    <cellStyle name="20% - Акцент4 2 24 3" xfId="1222"/>
    <cellStyle name="20% - Акцент4 2 24 3 2" xfId="31728"/>
    <cellStyle name="20% - Акцент4 2 24 4" xfId="31729"/>
    <cellStyle name="20% - Акцент4 2 25" xfId="31730"/>
    <cellStyle name="20% - Акцент4 2 26" xfId="60347"/>
    <cellStyle name="20% - Акцент4 2 3" xfId="1223"/>
    <cellStyle name="20% - Акцент4 2 3 2" xfId="1224"/>
    <cellStyle name="20% - Акцент4 2 3 2 2" xfId="1225"/>
    <cellStyle name="20% - Акцент4 2 3 2 2 2" xfId="31731"/>
    <cellStyle name="20% - Акцент4 2 3 2 3" xfId="31732"/>
    <cellStyle name="20% - Акцент4 2 3 3" xfId="1226"/>
    <cellStyle name="20% - Акцент4 2 3 3 2" xfId="31733"/>
    <cellStyle name="20% - Акцент4 2 3 4" xfId="31734"/>
    <cellStyle name="20% - Акцент4 2 3 5" xfId="60348"/>
    <cellStyle name="20% - Акцент4 2 4" xfId="1227"/>
    <cellStyle name="20% - Акцент4 2 4 2" xfId="1228"/>
    <cellStyle name="20% - Акцент4 2 4 2 2" xfId="1229"/>
    <cellStyle name="20% - Акцент4 2 4 2 2 2" xfId="31735"/>
    <cellStyle name="20% - Акцент4 2 4 2 3" xfId="31736"/>
    <cellStyle name="20% - Акцент4 2 4 3" xfId="1230"/>
    <cellStyle name="20% - Акцент4 2 4 3 2" xfId="31737"/>
    <cellStyle name="20% - Акцент4 2 4 4" xfId="31738"/>
    <cellStyle name="20% - Акцент4 2 4 5" xfId="60349"/>
    <cellStyle name="20% - Акцент4 2 5" xfId="1231"/>
    <cellStyle name="20% - Акцент4 2 5 2" xfId="1232"/>
    <cellStyle name="20% - Акцент4 2 5 2 2" xfId="1233"/>
    <cellStyle name="20% - Акцент4 2 5 2 2 2" xfId="31739"/>
    <cellStyle name="20% - Акцент4 2 5 2 3" xfId="31740"/>
    <cellStyle name="20% - Акцент4 2 5 3" xfId="1234"/>
    <cellStyle name="20% - Акцент4 2 5 3 2" xfId="31741"/>
    <cellStyle name="20% - Акцент4 2 5 4" xfId="31742"/>
    <cellStyle name="20% - Акцент4 2 5 5" xfId="60350"/>
    <cellStyle name="20% - Акцент4 2 6" xfId="1235"/>
    <cellStyle name="20% - Акцент4 2 6 2" xfId="1236"/>
    <cellStyle name="20% - Акцент4 2 6 2 2" xfId="1237"/>
    <cellStyle name="20% - Акцент4 2 6 2 2 2" xfId="31743"/>
    <cellStyle name="20% - Акцент4 2 6 2 3" xfId="31744"/>
    <cellStyle name="20% - Акцент4 2 6 3" xfId="1238"/>
    <cellStyle name="20% - Акцент4 2 6 3 2" xfId="31745"/>
    <cellStyle name="20% - Акцент4 2 6 4" xfId="31746"/>
    <cellStyle name="20% - Акцент4 2 7" xfId="1239"/>
    <cellStyle name="20% - Акцент4 2 7 2" xfId="1240"/>
    <cellStyle name="20% - Акцент4 2 7 2 2" xfId="1241"/>
    <cellStyle name="20% - Акцент4 2 7 2 2 2" xfId="31747"/>
    <cellStyle name="20% - Акцент4 2 7 2 3" xfId="31748"/>
    <cellStyle name="20% - Акцент4 2 7 3" xfId="1242"/>
    <cellStyle name="20% - Акцент4 2 7 3 2" xfId="31749"/>
    <cellStyle name="20% - Акцент4 2 7 4" xfId="31750"/>
    <cellStyle name="20% - Акцент4 2 8" xfId="1243"/>
    <cellStyle name="20% - Акцент4 2 8 2" xfId="1244"/>
    <cellStyle name="20% - Акцент4 2 8 2 2" xfId="1245"/>
    <cellStyle name="20% - Акцент4 2 8 2 2 2" xfId="31751"/>
    <cellStyle name="20% - Акцент4 2 8 2 3" xfId="31752"/>
    <cellStyle name="20% - Акцент4 2 8 3" xfId="1246"/>
    <cellStyle name="20% - Акцент4 2 8 3 2" xfId="31753"/>
    <cellStyle name="20% - Акцент4 2 8 4" xfId="31754"/>
    <cellStyle name="20% - Акцент4 2 9" xfId="1247"/>
    <cellStyle name="20% - Акцент4 2 9 2" xfId="1248"/>
    <cellStyle name="20% - Акцент4 2 9 2 2" xfId="1249"/>
    <cellStyle name="20% - Акцент4 2 9 2 2 2" xfId="31755"/>
    <cellStyle name="20% - Акцент4 2 9 2 3" xfId="31756"/>
    <cellStyle name="20% - Акцент4 2 9 3" xfId="1250"/>
    <cellStyle name="20% - Акцент4 2 9 3 2" xfId="31757"/>
    <cellStyle name="20% - Акцент4 2 9 4" xfId="31758"/>
    <cellStyle name="20% - Акцент4 20" xfId="60351"/>
    <cellStyle name="20% - Акцент4 3" xfId="1251"/>
    <cellStyle name="20% - Акцент4 3 10" xfId="1252"/>
    <cellStyle name="20% - Акцент4 3 10 2" xfId="1253"/>
    <cellStyle name="20% - Акцент4 3 10 2 2" xfId="1254"/>
    <cellStyle name="20% - Акцент4 3 10 2 2 2" xfId="31759"/>
    <cellStyle name="20% - Акцент4 3 10 2 3" xfId="31760"/>
    <cellStyle name="20% - Акцент4 3 10 3" xfId="1255"/>
    <cellStyle name="20% - Акцент4 3 10 3 2" xfId="31761"/>
    <cellStyle name="20% - Акцент4 3 10 4" xfId="31762"/>
    <cellStyle name="20% - Акцент4 3 11" xfId="1256"/>
    <cellStyle name="20% - Акцент4 3 11 2" xfId="1257"/>
    <cellStyle name="20% - Акцент4 3 11 2 2" xfId="1258"/>
    <cellStyle name="20% - Акцент4 3 11 2 2 2" xfId="31763"/>
    <cellStyle name="20% - Акцент4 3 11 2 3" xfId="31764"/>
    <cellStyle name="20% - Акцент4 3 11 3" xfId="1259"/>
    <cellStyle name="20% - Акцент4 3 11 3 2" xfId="31765"/>
    <cellStyle name="20% - Акцент4 3 11 4" xfId="31766"/>
    <cellStyle name="20% - Акцент4 3 12" xfId="1260"/>
    <cellStyle name="20% - Акцент4 3 12 2" xfId="1261"/>
    <cellStyle name="20% - Акцент4 3 12 2 2" xfId="1262"/>
    <cellStyle name="20% - Акцент4 3 12 2 2 2" xfId="31767"/>
    <cellStyle name="20% - Акцент4 3 12 2 3" xfId="31768"/>
    <cellStyle name="20% - Акцент4 3 12 3" xfId="1263"/>
    <cellStyle name="20% - Акцент4 3 12 3 2" xfId="31769"/>
    <cellStyle name="20% - Акцент4 3 12 4" xfId="31770"/>
    <cellStyle name="20% - Акцент4 3 13" xfId="1264"/>
    <cellStyle name="20% - Акцент4 3 13 2" xfId="1265"/>
    <cellStyle name="20% - Акцент4 3 13 2 2" xfId="1266"/>
    <cellStyle name="20% - Акцент4 3 13 2 2 2" xfId="31771"/>
    <cellStyle name="20% - Акцент4 3 13 2 3" xfId="31772"/>
    <cellStyle name="20% - Акцент4 3 13 3" xfId="1267"/>
    <cellStyle name="20% - Акцент4 3 13 3 2" xfId="31773"/>
    <cellStyle name="20% - Акцент4 3 13 4" xfId="31774"/>
    <cellStyle name="20% - Акцент4 3 14" xfId="1268"/>
    <cellStyle name="20% - Акцент4 3 14 2" xfId="1269"/>
    <cellStyle name="20% - Акцент4 3 14 2 2" xfId="1270"/>
    <cellStyle name="20% - Акцент4 3 14 2 2 2" xfId="31775"/>
    <cellStyle name="20% - Акцент4 3 14 2 3" xfId="31776"/>
    <cellStyle name="20% - Акцент4 3 14 3" xfId="1271"/>
    <cellStyle name="20% - Акцент4 3 14 3 2" xfId="31777"/>
    <cellStyle name="20% - Акцент4 3 14 4" xfId="31778"/>
    <cellStyle name="20% - Акцент4 3 15" xfId="1272"/>
    <cellStyle name="20% - Акцент4 3 15 2" xfId="1273"/>
    <cellStyle name="20% - Акцент4 3 15 2 2" xfId="1274"/>
    <cellStyle name="20% - Акцент4 3 15 2 2 2" xfId="31779"/>
    <cellStyle name="20% - Акцент4 3 15 2 3" xfId="31780"/>
    <cellStyle name="20% - Акцент4 3 15 3" xfId="1275"/>
    <cellStyle name="20% - Акцент4 3 15 3 2" xfId="31781"/>
    <cellStyle name="20% - Акцент4 3 15 4" xfId="31782"/>
    <cellStyle name="20% - Акцент4 3 16" xfId="1276"/>
    <cellStyle name="20% - Акцент4 3 16 2" xfId="1277"/>
    <cellStyle name="20% - Акцент4 3 16 2 2" xfId="1278"/>
    <cellStyle name="20% - Акцент4 3 16 2 2 2" xfId="31783"/>
    <cellStyle name="20% - Акцент4 3 16 2 3" xfId="31784"/>
    <cellStyle name="20% - Акцент4 3 16 3" xfId="1279"/>
    <cellStyle name="20% - Акцент4 3 16 3 2" xfId="31785"/>
    <cellStyle name="20% - Акцент4 3 16 4" xfId="31786"/>
    <cellStyle name="20% - Акцент4 3 17" xfId="1280"/>
    <cellStyle name="20% - Акцент4 3 17 2" xfId="1281"/>
    <cellStyle name="20% - Акцент4 3 17 2 2" xfId="1282"/>
    <cellStyle name="20% - Акцент4 3 17 2 2 2" xfId="31787"/>
    <cellStyle name="20% - Акцент4 3 17 2 3" xfId="31788"/>
    <cellStyle name="20% - Акцент4 3 17 3" xfId="1283"/>
    <cellStyle name="20% - Акцент4 3 17 3 2" xfId="31789"/>
    <cellStyle name="20% - Акцент4 3 17 4" xfId="31790"/>
    <cellStyle name="20% - Акцент4 3 18" xfId="1284"/>
    <cellStyle name="20% - Акцент4 3 18 2" xfId="1285"/>
    <cellStyle name="20% - Акцент4 3 18 2 2" xfId="1286"/>
    <cellStyle name="20% - Акцент4 3 18 2 2 2" xfId="31791"/>
    <cellStyle name="20% - Акцент4 3 18 2 3" xfId="31792"/>
    <cellStyle name="20% - Акцент4 3 18 3" xfId="1287"/>
    <cellStyle name="20% - Акцент4 3 18 3 2" xfId="31793"/>
    <cellStyle name="20% - Акцент4 3 18 4" xfId="31794"/>
    <cellStyle name="20% - Акцент4 3 19" xfId="1288"/>
    <cellStyle name="20% - Акцент4 3 19 2" xfId="1289"/>
    <cellStyle name="20% - Акцент4 3 19 2 2" xfId="1290"/>
    <cellStyle name="20% - Акцент4 3 19 2 2 2" xfId="31795"/>
    <cellStyle name="20% - Акцент4 3 19 2 3" xfId="31796"/>
    <cellStyle name="20% - Акцент4 3 19 3" xfId="1291"/>
    <cellStyle name="20% - Акцент4 3 19 3 2" xfId="31797"/>
    <cellStyle name="20% - Акцент4 3 19 4" xfId="31798"/>
    <cellStyle name="20% - Акцент4 3 2" xfId="1292"/>
    <cellStyle name="20% - Акцент4 3 2 2" xfId="31799"/>
    <cellStyle name="20% - Акцент4 3 20" xfId="1293"/>
    <cellStyle name="20% - Акцент4 3 20 2" xfId="1294"/>
    <cellStyle name="20% - Акцент4 3 20 2 2" xfId="1295"/>
    <cellStyle name="20% - Акцент4 3 20 2 2 2" xfId="31800"/>
    <cellStyle name="20% - Акцент4 3 20 2 3" xfId="31801"/>
    <cellStyle name="20% - Акцент4 3 20 3" xfId="1296"/>
    <cellStyle name="20% - Акцент4 3 20 3 2" xfId="31802"/>
    <cellStyle name="20% - Акцент4 3 20 4" xfId="31803"/>
    <cellStyle name="20% - Акцент4 3 21" xfId="1297"/>
    <cellStyle name="20% - Акцент4 3 21 2" xfId="1298"/>
    <cellStyle name="20% - Акцент4 3 21 2 2" xfId="1299"/>
    <cellStyle name="20% - Акцент4 3 21 2 2 2" xfId="31804"/>
    <cellStyle name="20% - Акцент4 3 21 2 3" xfId="31805"/>
    <cellStyle name="20% - Акцент4 3 21 3" xfId="1300"/>
    <cellStyle name="20% - Акцент4 3 21 3 2" xfId="31806"/>
    <cellStyle name="20% - Акцент4 3 21 4" xfId="31807"/>
    <cellStyle name="20% - Акцент4 3 22" xfId="1301"/>
    <cellStyle name="20% - Акцент4 3 22 2" xfId="1302"/>
    <cellStyle name="20% - Акцент4 3 22 2 2" xfId="1303"/>
    <cellStyle name="20% - Акцент4 3 22 2 2 2" xfId="31808"/>
    <cellStyle name="20% - Акцент4 3 22 2 3" xfId="31809"/>
    <cellStyle name="20% - Акцент4 3 22 3" xfId="1304"/>
    <cellStyle name="20% - Акцент4 3 22 3 2" xfId="31810"/>
    <cellStyle name="20% - Акцент4 3 22 4" xfId="31811"/>
    <cellStyle name="20% - Акцент4 3 23" xfId="1305"/>
    <cellStyle name="20% - Акцент4 3 23 2" xfId="1306"/>
    <cellStyle name="20% - Акцент4 3 23 2 2" xfId="1307"/>
    <cellStyle name="20% - Акцент4 3 23 2 2 2" xfId="31812"/>
    <cellStyle name="20% - Акцент4 3 23 2 3" xfId="31813"/>
    <cellStyle name="20% - Акцент4 3 23 3" xfId="1308"/>
    <cellStyle name="20% - Акцент4 3 23 3 2" xfId="31814"/>
    <cellStyle name="20% - Акцент4 3 23 4" xfId="31815"/>
    <cellStyle name="20% - Акцент4 3 24" xfId="1309"/>
    <cellStyle name="20% - Акцент4 3 24 2" xfId="1310"/>
    <cellStyle name="20% - Акцент4 3 24 2 2" xfId="1311"/>
    <cellStyle name="20% - Акцент4 3 24 2 2 2" xfId="31816"/>
    <cellStyle name="20% - Акцент4 3 24 2 3" xfId="31817"/>
    <cellStyle name="20% - Акцент4 3 24 3" xfId="1312"/>
    <cellStyle name="20% - Акцент4 3 24 3 2" xfId="31818"/>
    <cellStyle name="20% - Акцент4 3 24 4" xfId="31819"/>
    <cellStyle name="20% - Акцент4 3 25" xfId="31820"/>
    <cellStyle name="20% - Акцент4 3 3" xfId="1313"/>
    <cellStyle name="20% - Акцент4 3 3 2" xfId="1314"/>
    <cellStyle name="20% - Акцент4 3 3 2 2" xfId="1315"/>
    <cellStyle name="20% - Акцент4 3 3 2 2 2" xfId="31821"/>
    <cellStyle name="20% - Акцент4 3 3 2 3" xfId="31822"/>
    <cellStyle name="20% - Акцент4 3 3 3" xfId="1316"/>
    <cellStyle name="20% - Акцент4 3 3 3 2" xfId="31823"/>
    <cellStyle name="20% - Акцент4 3 3 4" xfId="31824"/>
    <cellStyle name="20% - Акцент4 3 4" xfId="1317"/>
    <cellStyle name="20% - Акцент4 3 4 2" xfId="1318"/>
    <cellStyle name="20% - Акцент4 3 4 2 2" xfId="1319"/>
    <cellStyle name="20% - Акцент4 3 4 2 2 2" xfId="31825"/>
    <cellStyle name="20% - Акцент4 3 4 2 3" xfId="31826"/>
    <cellStyle name="20% - Акцент4 3 4 3" xfId="1320"/>
    <cellStyle name="20% - Акцент4 3 4 3 2" xfId="31827"/>
    <cellStyle name="20% - Акцент4 3 4 4" xfId="31828"/>
    <cellStyle name="20% - Акцент4 3 5" xfId="1321"/>
    <cellStyle name="20% - Акцент4 3 5 2" xfId="1322"/>
    <cellStyle name="20% - Акцент4 3 5 2 2" xfId="1323"/>
    <cellStyle name="20% - Акцент4 3 5 2 2 2" xfId="31829"/>
    <cellStyle name="20% - Акцент4 3 5 2 3" xfId="31830"/>
    <cellStyle name="20% - Акцент4 3 5 3" xfId="1324"/>
    <cellStyle name="20% - Акцент4 3 5 3 2" xfId="31831"/>
    <cellStyle name="20% - Акцент4 3 5 4" xfId="31832"/>
    <cellStyle name="20% - Акцент4 3 6" xfId="1325"/>
    <cellStyle name="20% - Акцент4 3 6 2" xfId="1326"/>
    <cellStyle name="20% - Акцент4 3 6 2 2" xfId="1327"/>
    <cellStyle name="20% - Акцент4 3 6 2 2 2" xfId="31833"/>
    <cellStyle name="20% - Акцент4 3 6 2 3" xfId="31834"/>
    <cellStyle name="20% - Акцент4 3 6 3" xfId="1328"/>
    <cellStyle name="20% - Акцент4 3 6 3 2" xfId="31835"/>
    <cellStyle name="20% - Акцент4 3 6 4" xfId="31836"/>
    <cellStyle name="20% - Акцент4 3 7" xfId="1329"/>
    <cellStyle name="20% - Акцент4 3 7 2" xfId="1330"/>
    <cellStyle name="20% - Акцент4 3 7 2 2" xfId="1331"/>
    <cellStyle name="20% - Акцент4 3 7 2 2 2" xfId="31837"/>
    <cellStyle name="20% - Акцент4 3 7 2 3" xfId="31838"/>
    <cellStyle name="20% - Акцент4 3 7 3" xfId="1332"/>
    <cellStyle name="20% - Акцент4 3 7 3 2" xfId="31839"/>
    <cellStyle name="20% - Акцент4 3 7 4" xfId="31840"/>
    <cellStyle name="20% - Акцент4 3 8" xfId="1333"/>
    <cellStyle name="20% - Акцент4 3 8 2" xfId="1334"/>
    <cellStyle name="20% - Акцент4 3 8 2 2" xfId="1335"/>
    <cellStyle name="20% - Акцент4 3 8 2 2 2" xfId="31841"/>
    <cellStyle name="20% - Акцент4 3 8 2 3" xfId="31842"/>
    <cellStyle name="20% - Акцент4 3 8 3" xfId="1336"/>
    <cellStyle name="20% - Акцент4 3 8 3 2" xfId="31843"/>
    <cellStyle name="20% - Акцент4 3 8 4" xfId="31844"/>
    <cellStyle name="20% - Акцент4 3 9" xfId="1337"/>
    <cellStyle name="20% - Акцент4 3 9 2" xfId="1338"/>
    <cellStyle name="20% - Акцент4 3 9 2 2" xfId="1339"/>
    <cellStyle name="20% - Акцент4 3 9 2 2 2" xfId="31845"/>
    <cellStyle name="20% - Акцент4 3 9 2 3" xfId="31846"/>
    <cellStyle name="20% - Акцент4 3 9 3" xfId="1340"/>
    <cellStyle name="20% - Акцент4 3 9 3 2" xfId="31847"/>
    <cellStyle name="20% - Акцент4 3 9 4" xfId="31848"/>
    <cellStyle name="20% - Акцент4 4" xfId="1341"/>
    <cellStyle name="20% - Акцент4 4 10" xfId="1342"/>
    <cellStyle name="20% - Акцент4 4 10 2" xfId="1343"/>
    <cellStyle name="20% - Акцент4 4 10 2 2" xfId="1344"/>
    <cellStyle name="20% - Акцент4 4 10 2 2 2" xfId="31849"/>
    <cellStyle name="20% - Акцент4 4 10 2 3" xfId="31850"/>
    <cellStyle name="20% - Акцент4 4 10 3" xfId="1345"/>
    <cellStyle name="20% - Акцент4 4 10 3 2" xfId="31851"/>
    <cellStyle name="20% - Акцент4 4 10 4" xfId="31852"/>
    <cellStyle name="20% - Акцент4 4 11" xfId="1346"/>
    <cellStyle name="20% - Акцент4 4 11 2" xfId="1347"/>
    <cellStyle name="20% - Акцент4 4 11 2 2" xfId="1348"/>
    <cellStyle name="20% - Акцент4 4 11 2 2 2" xfId="31853"/>
    <cellStyle name="20% - Акцент4 4 11 2 3" xfId="31854"/>
    <cellStyle name="20% - Акцент4 4 11 3" xfId="1349"/>
    <cellStyle name="20% - Акцент4 4 11 3 2" xfId="31855"/>
    <cellStyle name="20% - Акцент4 4 11 4" xfId="31856"/>
    <cellStyle name="20% - Акцент4 4 12" xfId="1350"/>
    <cellStyle name="20% - Акцент4 4 12 2" xfId="1351"/>
    <cellStyle name="20% - Акцент4 4 12 2 2" xfId="1352"/>
    <cellStyle name="20% - Акцент4 4 12 2 2 2" xfId="31857"/>
    <cellStyle name="20% - Акцент4 4 12 2 3" xfId="31858"/>
    <cellStyle name="20% - Акцент4 4 12 3" xfId="1353"/>
    <cellStyle name="20% - Акцент4 4 12 3 2" xfId="31859"/>
    <cellStyle name="20% - Акцент4 4 12 4" xfId="31860"/>
    <cellStyle name="20% - Акцент4 4 13" xfId="1354"/>
    <cellStyle name="20% - Акцент4 4 13 2" xfId="1355"/>
    <cellStyle name="20% - Акцент4 4 13 2 2" xfId="1356"/>
    <cellStyle name="20% - Акцент4 4 13 2 2 2" xfId="31861"/>
    <cellStyle name="20% - Акцент4 4 13 2 3" xfId="31862"/>
    <cellStyle name="20% - Акцент4 4 13 3" xfId="1357"/>
    <cellStyle name="20% - Акцент4 4 13 3 2" xfId="31863"/>
    <cellStyle name="20% - Акцент4 4 13 4" xfId="31864"/>
    <cellStyle name="20% - Акцент4 4 14" xfId="1358"/>
    <cellStyle name="20% - Акцент4 4 14 2" xfId="1359"/>
    <cellStyle name="20% - Акцент4 4 14 2 2" xfId="1360"/>
    <cellStyle name="20% - Акцент4 4 14 2 2 2" xfId="31865"/>
    <cellStyle name="20% - Акцент4 4 14 2 3" xfId="31866"/>
    <cellStyle name="20% - Акцент4 4 14 3" xfId="1361"/>
    <cellStyle name="20% - Акцент4 4 14 3 2" xfId="31867"/>
    <cellStyle name="20% - Акцент4 4 14 4" xfId="31868"/>
    <cellStyle name="20% - Акцент4 4 15" xfId="1362"/>
    <cellStyle name="20% - Акцент4 4 15 2" xfId="1363"/>
    <cellStyle name="20% - Акцент4 4 15 2 2" xfId="1364"/>
    <cellStyle name="20% - Акцент4 4 15 2 2 2" xfId="31869"/>
    <cellStyle name="20% - Акцент4 4 15 2 3" xfId="31870"/>
    <cellStyle name="20% - Акцент4 4 15 3" xfId="1365"/>
    <cellStyle name="20% - Акцент4 4 15 3 2" xfId="31871"/>
    <cellStyle name="20% - Акцент4 4 15 4" xfId="31872"/>
    <cellStyle name="20% - Акцент4 4 16" xfId="1366"/>
    <cellStyle name="20% - Акцент4 4 16 2" xfId="1367"/>
    <cellStyle name="20% - Акцент4 4 16 2 2" xfId="1368"/>
    <cellStyle name="20% - Акцент4 4 16 2 2 2" xfId="31873"/>
    <cellStyle name="20% - Акцент4 4 16 2 3" xfId="31874"/>
    <cellStyle name="20% - Акцент4 4 16 3" xfId="1369"/>
    <cellStyle name="20% - Акцент4 4 16 3 2" xfId="31875"/>
    <cellStyle name="20% - Акцент4 4 16 4" xfId="31876"/>
    <cellStyle name="20% - Акцент4 4 17" xfId="1370"/>
    <cellStyle name="20% - Акцент4 4 17 2" xfId="1371"/>
    <cellStyle name="20% - Акцент4 4 17 2 2" xfId="1372"/>
    <cellStyle name="20% - Акцент4 4 17 2 2 2" xfId="31877"/>
    <cellStyle name="20% - Акцент4 4 17 2 3" xfId="31878"/>
    <cellStyle name="20% - Акцент4 4 17 3" xfId="1373"/>
    <cellStyle name="20% - Акцент4 4 17 3 2" xfId="31879"/>
    <cellStyle name="20% - Акцент4 4 17 4" xfId="31880"/>
    <cellStyle name="20% - Акцент4 4 18" xfId="1374"/>
    <cellStyle name="20% - Акцент4 4 18 2" xfId="1375"/>
    <cellStyle name="20% - Акцент4 4 18 2 2" xfId="1376"/>
    <cellStyle name="20% - Акцент4 4 18 2 2 2" xfId="31881"/>
    <cellStyle name="20% - Акцент4 4 18 2 3" xfId="31882"/>
    <cellStyle name="20% - Акцент4 4 18 3" xfId="1377"/>
    <cellStyle name="20% - Акцент4 4 18 3 2" xfId="31883"/>
    <cellStyle name="20% - Акцент4 4 18 4" xfId="31884"/>
    <cellStyle name="20% - Акцент4 4 19" xfId="1378"/>
    <cellStyle name="20% - Акцент4 4 19 2" xfId="1379"/>
    <cellStyle name="20% - Акцент4 4 19 2 2" xfId="1380"/>
    <cellStyle name="20% - Акцент4 4 19 2 2 2" xfId="31885"/>
    <cellStyle name="20% - Акцент4 4 19 2 3" xfId="31886"/>
    <cellStyle name="20% - Акцент4 4 19 3" xfId="1381"/>
    <cellStyle name="20% - Акцент4 4 19 3 2" xfId="31887"/>
    <cellStyle name="20% - Акцент4 4 19 4" xfId="31888"/>
    <cellStyle name="20% - Акцент4 4 2" xfId="1382"/>
    <cellStyle name="20% - Акцент4 4 2 2" xfId="31889"/>
    <cellStyle name="20% - Акцент4 4 20" xfId="1383"/>
    <cellStyle name="20% - Акцент4 4 20 2" xfId="1384"/>
    <cellStyle name="20% - Акцент4 4 20 2 2" xfId="1385"/>
    <cellStyle name="20% - Акцент4 4 20 2 2 2" xfId="31890"/>
    <cellStyle name="20% - Акцент4 4 20 2 3" xfId="31891"/>
    <cellStyle name="20% - Акцент4 4 20 3" xfId="1386"/>
    <cellStyle name="20% - Акцент4 4 20 3 2" xfId="31892"/>
    <cellStyle name="20% - Акцент4 4 20 4" xfId="31893"/>
    <cellStyle name="20% - Акцент4 4 21" xfId="1387"/>
    <cellStyle name="20% - Акцент4 4 21 2" xfId="1388"/>
    <cellStyle name="20% - Акцент4 4 21 2 2" xfId="1389"/>
    <cellStyle name="20% - Акцент4 4 21 2 2 2" xfId="31894"/>
    <cellStyle name="20% - Акцент4 4 21 2 3" xfId="31895"/>
    <cellStyle name="20% - Акцент4 4 21 3" xfId="1390"/>
    <cellStyle name="20% - Акцент4 4 21 3 2" xfId="31896"/>
    <cellStyle name="20% - Акцент4 4 21 4" xfId="31897"/>
    <cellStyle name="20% - Акцент4 4 22" xfId="1391"/>
    <cellStyle name="20% - Акцент4 4 22 2" xfId="1392"/>
    <cellStyle name="20% - Акцент4 4 22 2 2" xfId="1393"/>
    <cellStyle name="20% - Акцент4 4 22 2 2 2" xfId="31898"/>
    <cellStyle name="20% - Акцент4 4 22 2 3" xfId="31899"/>
    <cellStyle name="20% - Акцент4 4 22 3" xfId="1394"/>
    <cellStyle name="20% - Акцент4 4 22 3 2" xfId="31900"/>
    <cellStyle name="20% - Акцент4 4 22 4" xfId="31901"/>
    <cellStyle name="20% - Акцент4 4 23" xfId="1395"/>
    <cellStyle name="20% - Акцент4 4 23 2" xfId="1396"/>
    <cellStyle name="20% - Акцент4 4 23 2 2" xfId="1397"/>
    <cellStyle name="20% - Акцент4 4 23 2 2 2" xfId="31902"/>
    <cellStyle name="20% - Акцент4 4 23 2 3" xfId="31903"/>
    <cellStyle name="20% - Акцент4 4 23 3" xfId="1398"/>
    <cellStyle name="20% - Акцент4 4 23 3 2" xfId="31904"/>
    <cellStyle name="20% - Акцент4 4 23 4" xfId="31905"/>
    <cellStyle name="20% - Акцент4 4 24" xfId="1399"/>
    <cellStyle name="20% - Акцент4 4 24 2" xfId="1400"/>
    <cellStyle name="20% - Акцент4 4 24 2 2" xfId="1401"/>
    <cellStyle name="20% - Акцент4 4 24 2 2 2" xfId="31906"/>
    <cellStyle name="20% - Акцент4 4 24 2 3" xfId="31907"/>
    <cellStyle name="20% - Акцент4 4 24 3" xfId="1402"/>
    <cellStyle name="20% - Акцент4 4 24 3 2" xfId="31908"/>
    <cellStyle name="20% - Акцент4 4 24 4" xfId="31909"/>
    <cellStyle name="20% - Акцент4 4 25" xfId="31910"/>
    <cellStyle name="20% - Акцент4 4 3" xfId="1403"/>
    <cellStyle name="20% - Акцент4 4 3 2" xfId="1404"/>
    <cellStyle name="20% - Акцент4 4 3 2 2" xfId="1405"/>
    <cellStyle name="20% - Акцент4 4 3 2 2 2" xfId="31911"/>
    <cellStyle name="20% - Акцент4 4 3 2 3" xfId="31912"/>
    <cellStyle name="20% - Акцент4 4 3 3" xfId="1406"/>
    <cellStyle name="20% - Акцент4 4 3 3 2" xfId="31913"/>
    <cellStyle name="20% - Акцент4 4 3 4" xfId="31914"/>
    <cellStyle name="20% - Акцент4 4 4" xfId="1407"/>
    <cellStyle name="20% - Акцент4 4 4 2" xfId="1408"/>
    <cellStyle name="20% - Акцент4 4 4 2 2" xfId="1409"/>
    <cellStyle name="20% - Акцент4 4 4 2 2 2" xfId="31915"/>
    <cellStyle name="20% - Акцент4 4 4 2 3" xfId="31916"/>
    <cellStyle name="20% - Акцент4 4 4 3" xfId="1410"/>
    <cellStyle name="20% - Акцент4 4 4 3 2" xfId="31917"/>
    <cellStyle name="20% - Акцент4 4 4 4" xfId="31918"/>
    <cellStyle name="20% - Акцент4 4 5" xfId="1411"/>
    <cellStyle name="20% - Акцент4 4 5 2" xfId="1412"/>
    <cellStyle name="20% - Акцент4 4 5 2 2" xfId="1413"/>
    <cellStyle name="20% - Акцент4 4 5 2 2 2" xfId="31919"/>
    <cellStyle name="20% - Акцент4 4 5 2 3" xfId="31920"/>
    <cellStyle name="20% - Акцент4 4 5 3" xfId="1414"/>
    <cellStyle name="20% - Акцент4 4 5 3 2" xfId="31921"/>
    <cellStyle name="20% - Акцент4 4 5 4" xfId="31922"/>
    <cellStyle name="20% - Акцент4 4 6" xfId="1415"/>
    <cellStyle name="20% - Акцент4 4 6 2" xfId="1416"/>
    <cellStyle name="20% - Акцент4 4 6 2 2" xfId="1417"/>
    <cellStyle name="20% - Акцент4 4 6 2 2 2" xfId="31923"/>
    <cellStyle name="20% - Акцент4 4 6 2 3" xfId="31924"/>
    <cellStyle name="20% - Акцент4 4 6 3" xfId="1418"/>
    <cellStyle name="20% - Акцент4 4 6 3 2" xfId="31925"/>
    <cellStyle name="20% - Акцент4 4 6 4" xfId="31926"/>
    <cellStyle name="20% - Акцент4 4 7" xfId="1419"/>
    <cellStyle name="20% - Акцент4 4 7 2" xfId="1420"/>
    <cellStyle name="20% - Акцент4 4 7 2 2" xfId="1421"/>
    <cellStyle name="20% - Акцент4 4 7 2 2 2" xfId="31927"/>
    <cellStyle name="20% - Акцент4 4 7 2 3" xfId="31928"/>
    <cellStyle name="20% - Акцент4 4 7 3" xfId="1422"/>
    <cellStyle name="20% - Акцент4 4 7 3 2" xfId="31929"/>
    <cellStyle name="20% - Акцент4 4 7 4" xfId="31930"/>
    <cellStyle name="20% - Акцент4 4 8" xfId="1423"/>
    <cellStyle name="20% - Акцент4 4 8 2" xfId="1424"/>
    <cellStyle name="20% - Акцент4 4 8 2 2" xfId="1425"/>
    <cellStyle name="20% - Акцент4 4 8 2 2 2" xfId="31931"/>
    <cellStyle name="20% - Акцент4 4 8 2 3" xfId="31932"/>
    <cellStyle name="20% - Акцент4 4 8 3" xfId="1426"/>
    <cellStyle name="20% - Акцент4 4 8 3 2" xfId="31933"/>
    <cellStyle name="20% - Акцент4 4 8 4" xfId="31934"/>
    <cellStyle name="20% - Акцент4 4 9" xfId="1427"/>
    <cellStyle name="20% - Акцент4 4 9 2" xfId="1428"/>
    <cellStyle name="20% - Акцент4 4 9 2 2" xfId="1429"/>
    <cellStyle name="20% - Акцент4 4 9 2 2 2" xfId="31935"/>
    <cellStyle name="20% - Акцент4 4 9 2 3" xfId="31936"/>
    <cellStyle name="20% - Акцент4 4 9 3" xfId="1430"/>
    <cellStyle name="20% - Акцент4 4 9 3 2" xfId="31937"/>
    <cellStyle name="20% - Акцент4 4 9 4" xfId="31938"/>
    <cellStyle name="20% - Акцент4 5" xfId="1431"/>
    <cellStyle name="20% - Акцент4 5 2" xfId="1432"/>
    <cellStyle name="20% - Акцент4 5 2 2" xfId="31939"/>
    <cellStyle name="20% - Акцент4 5 3" xfId="31940"/>
    <cellStyle name="20% - Акцент4 6" xfId="1433"/>
    <cellStyle name="20% - Акцент4 6 2" xfId="31941"/>
    <cellStyle name="20% - Акцент4 7" xfId="1434"/>
    <cellStyle name="20% - Акцент4 7 2" xfId="1435"/>
    <cellStyle name="20% - Акцент4 7 2 2" xfId="1436"/>
    <cellStyle name="20% - Акцент4 7 2 2 2" xfId="31942"/>
    <cellStyle name="20% - Акцент4 7 2 3" xfId="31943"/>
    <cellStyle name="20% - Акцент4 7 3" xfId="1437"/>
    <cellStyle name="20% - Акцент4 7 3 2" xfId="31944"/>
    <cellStyle name="20% - Акцент4 7 4" xfId="31945"/>
    <cellStyle name="20% - Акцент4 8" xfId="1438"/>
    <cellStyle name="20% - Акцент4 8 2" xfId="1439"/>
    <cellStyle name="20% - Акцент4 8 2 2" xfId="1440"/>
    <cellStyle name="20% - Акцент4 8 2 2 2" xfId="31946"/>
    <cellStyle name="20% - Акцент4 8 2 3" xfId="31947"/>
    <cellStyle name="20% - Акцент4 8 3" xfId="1441"/>
    <cellStyle name="20% - Акцент4 8 3 2" xfId="31948"/>
    <cellStyle name="20% - Акцент4 8 4" xfId="31949"/>
    <cellStyle name="20% - Акцент4 9" xfId="1442"/>
    <cellStyle name="20% - Акцент4 9 2" xfId="1443"/>
    <cellStyle name="20% - Акцент4 9 2 2" xfId="1444"/>
    <cellStyle name="20% - Акцент4 9 2 2 2" xfId="31950"/>
    <cellStyle name="20% - Акцент4 9 2 3" xfId="31951"/>
    <cellStyle name="20% - Акцент4 9 3" xfId="1445"/>
    <cellStyle name="20% - Акцент4 9 3 2" xfId="31952"/>
    <cellStyle name="20% - Акцент4 9 4" xfId="31953"/>
    <cellStyle name="20% - Акцент5 10" xfId="1446"/>
    <cellStyle name="20% - Акцент5 10 2" xfId="1447"/>
    <cellStyle name="20% - Акцент5 10 2 2" xfId="1448"/>
    <cellStyle name="20% - Акцент5 10 2 2 2" xfId="31954"/>
    <cellStyle name="20% - Акцент5 10 2 3" xfId="31955"/>
    <cellStyle name="20% - Акцент5 10 3" xfId="1449"/>
    <cellStyle name="20% - Акцент5 10 3 2" xfId="31956"/>
    <cellStyle name="20% - Акцент5 10 4" xfId="31957"/>
    <cellStyle name="20% - Акцент5 11" xfId="1450"/>
    <cellStyle name="20% - Акцент5 11 2" xfId="1451"/>
    <cellStyle name="20% - Акцент5 11 2 2" xfId="1452"/>
    <cellStyle name="20% - Акцент5 11 2 2 2" xfId="31958"/>
    <cellStyle name="20% - Акцент5 11 2 3" xfId="31959"/>
    <cellStyle name="20% - Акцент5 11 3" xfId="1453"/>
    <cellStyle name="20% - Акцент5 11 3 2" xfId="31960"/>
    <cellStyle name="20% - Акцент5 11 4" xfId="31961"/>
    <cellStyle name="20% - Акцент5 12" xfId="1454"/>
    <cellStyle name="20% - Акцент5 12 2" xfId="1455"/>
    <cellStyle name="20% - Акцент5 12 2 2" xfId="1456"/>
    <cellStyle name="20% - Акцент5 12 2 2 2" xfId="31962"/>
    <cellStyle name="20% - Акцент5 12 2 3" xfId="31963"/>
    <cellStyle name="20% - Акцент5 12 3" xfId="1457"/>
    <cellStyle name="20% - Акцент5 12 3 2" xfId="31964"/>
    <cellStyle name="20% - Акцент5 12 4" xfId="31965"/>
    <cellStyle name="20% - Акцент5 13" xfId="1458"/>
    <cellStyle name="20% - Акцент5 13 2" xfId="1459"/>
    <cellStyle name="20% - Акцент5 13 2 2" xfId="1460"/>
    <cellStyle name="20% - Акцент5 13 2 2 2" xfId="31966"/>
    <cellStyle name="20% - Акцент5 13 2 3" xfId="31967"/>
    <cellStyle name="20% - Акцент5 13 3" xfId="1461"/>
    <cellStyle name="20% - Акцент5 13 3 2" xfId="31968"/>
    <cellStyle name="20% - Акцент5 13 4" xfId="31969"/>
    <cellStyle name="20% - Акцент5 14" xfId="1462"/>
    <cellStyle name="20% - Акцент5 14 2" xfId="1463"/>
    <cellStyle name="20% - Акцент5 14 2 2" xfId="1464"/>
    <cellStyle name="20% - Акцент5 14 2 2 2" xfId="31970"/>
    <cellStyle name="20% - Акцент5 14 2 3" xfId="31971"/>
    <cellStyle name="20% - Акцент5 14 3" xfId="1465"/>
    <cellStyle name="20% - Акцент5 14 3 2" xfId="31972"/>
    <cellStyle name="20% - Акцент5 14 4" xfId="31973"/>
    <cellStyle name="20% - Акцент5 15" xfId="1466"/>
    <cellStyle name="20% - Акцент5 15 2" xfId="1467"/>
    <cellStyle name="20% - Акцент5 15 2 2" xfId="1468"/>
    <cellStyle name="20% - Акцент5 15 2 2 2" xfId="31974"/>
    <cellStyle name="20% - Акцент5 15 2 3" xfId="31975"/>
    <cellStyle name="20% - Акцент5 15 3" xfId="1469"/>
    <cellStyle name="20% - Акцент5 15 3 2" xfId="31976"/>
    <cellStyle name="20% - Акцент5 15 4" xfId="31977"/>
    <cellStyle name="20% - Акцент5 16" xfId="1470"/>
    <cellStyle name="20% - Акцент5 16 2" xfId="1471"/>
    <cellStyle name="20% - Акцент5 16 2 2" xfId="1472"/>
    <cellStyle name="20% - Акцент5 16 2 2 2" xfId="31978"/>
    <cellStyle name="20% - Акцент5 16 2 3" xfId="31979"/>
    <cellStyle name="20% - Акцент5 16 3" xfId="1473"/>
    <cellStyle name="20% - Акцент5 16 3 2" xfId="31980"/>
    <cellStyle name="20% - Акцент5 16 4" xfId="31981"/>
    <cellStyle name="20% - Акцент5 17" xfId="1474"/>
    <cellStyle name="20% - Акцент5 17 2" xfId="1475"/>
    <cellStyle name="20% - Акцент5 17 2 2" xfId="1476"/>
    <cellStyle name="20% - Акцент5 17 2 2 2" xfId="31982"/>
    <cellStyle name="20% - Акцент5 17 2 3" xfId="31983"/>
    <cellStyle name="20% - Акцент5 17 3" xfId="1477"/>
    <cellStyle name="20% - Акцент5 17 3 2" xfId="31984"/>
    <cellStyle name="20% - Акцент5 17 4" xfId="31985"/>
    <cellStyle name="20% - Акцент5 18" xfId="1478"/>
    <cellStyle name="20% - Акцент5 18 2" xfId="1479"/>
    <cellStyle name="20% - Акцент5 18 2 2" xfId="31986"/>
    <cellStyle name="20% - Акцент5 18 3" xfId="31987"/>
    <cellStyle name="20% - Акцент5 19" xfId="1480"/>
    <cellStyle name="20% - Акцент5 19 2" xfId="31988"/>
    <cellStyle name="20% - Акцент5 2" xfId="1481"/>
    <cellStyle name="20% - Акцент5 2 10" xfId="1482"/>
    <cellStyle name="20% - Акцент5 2 10 2" xfId="1483"/>
    <cellStyle name="20% - Акцент5 2 10 2 2" xfId="1484"/>
    <cellStyle name="20% - Акцент5 2 10 2 2 2" xfId="31989"/>
    <cellStyle name="20% - Акцент5 2 10 2 3" xfId="31990"/>
    <cellStyle name="20% - Акцент5 2 10 3" xfId="1485"/>
    <cellStyle name="20% - Акцент5 2 10 3 2" xfId="31991"/>
    <cellStyle name="20% - Акцент5 2 10 4" xfId="31992"/>
    <cellStyle name="20% - Акцент5 2 11" xfId="1486"/>
    <cellStyle name="20% - Акцент5 2 11 2" xfId="1487"/>
    <cellStyle name="20% - Акцент5 2 11 2 2" xfId="1488"/>
    <cellStyle name="20% - Акцент5 2 11 2 2 2" xfId="31993"/>
    <cellStyle name="20% - Акцент5 2 11 2 3" xfId="31994"/>
    <cellStyle name="20% - Акцент5 2 11 3" xfId="1489"/>
    <cellStyle name="20% - Акцент5 2 11 3 2" xfId="31995"/>
    <cellStyle name="20% - Акцент5 2 11 4" xfId="31996"/>
    <cellStyle name="20% - Акцент5 2 12" xfId="1490"/>
    <cellStyle name="20% - Акцент5 2 12 2" xfId="1491"/>
    <cellStyle name="20% - Акцент5 2 12 2 2" xfId="1492"/>
    <cellStyle name="20% - Акцент5 2 12 2 2 2" xfId="31997"/>
    <cellStyle name="20% - Акцент5 2 12 2 3" xfId="31998"/>
    <cellStyle name="20% - Акцент5 2 12 3" xfId="1493"/>
    <cellStyle name="20% - Акцент5 2 12 3 2" xfId="31999"/>
    <cellStyle name="20% - Акцент5 2 12 4" xfId="32000"/>
    <cellStyle name="20% - Акцент5 2 13" xfId="1494"/>
    <cellStyle name="20% - Акцент5 2 13 2" xfId="1495"/>
    <cellStyle name="20% - Акцент5 2 13 2 2" xfId="1496"/>
    <cellStyle name="20% - Акцент5 2 13 2 2 2" xfId="32001"/>
    <cellStyle name="20% - Акцент5 2 13 2 3" xfId="32002"/>
    <cellStyle name="20% - Акцент5 2 13 3" xfId="1497"/>
    <cellStyle name="20% - Акцент5 2 13 3 2" xfId="32003"/>
    <cellStyle name="20% - Акцент5 2 13 4" xfId="32004"/>
    <cellStyle name="20% - Акцент5 2 14" xfId="1498"/>
    <cellStyle name="20% - Акцент5 2 14 2" xfId="1499"/>
    <cellStyle name="20% - Акцент5 2 14 2 2" xfId="1500"/>
    <cellStyle name="20% - Акцент5 2 14 2 2 2" xfId="32005"/>
    <cellStyle name="20% - Акцент5 2 14 2 3" xfId="32006"/>
    <cellStyle name="20% - Акцент5 2 14 3" xfId="1501"/>
    <cellStyle name="20% - Акцент5 2 14 3 2" xfId="32007"/>
    <cellStyle name="20% - Акцент5 2 14 4" xfId="32008"/>
    <cellStyle name="20% - Акцент5 2 15" xfId="1502"/>
    <cellStyle name="20% - Акцент5 2 15 2" xfId="1503"/>
    <cellStyle name="20% - Акцент5 2 15 2 2" xfId="1504"/>
    <cellStyle name="20% - Акцент5 2 15 2 2 2" xfId="32009"/>
    <cellStyle name="20% - Акцент5 2 15 2 3" xfId="32010"/>
    <cellStyle name="20% - Акцент5 2 15 3" xfId="1505"/>
    <cellStyle name="20% - Акцент5 2 15 3 2" xfId="32011"/>
    <cellStyle name="20% - Акцент5 2 15 4" xfId="32012"/>
    <cellStyle name="20% - Акцент5 2 16" xfId="1506"/>
    <cellStyle name="20% - Акцент5 2 16 2" xfId="1507"/>
    <cellStyle name="20% - Акцент5 2 16 2 2" xfId="1508"/>
    <cellStyle name="20% - Акцент5 2 16 2 2 2" xfId="32013"/>
    <cellStyle name="20% - Акцент5 2 16 2 3" xfId="32014"/>
    <cellStyle name="20% - Акцент5 2 16 3" xfId="1509"/>
    <cellStyle name="20% - Акцент5 2 16 3 2" xfId="32015"/>
    <cellStyle name="20% - Акцент5 2 16 4" xfId="32016"/>
    <cellStyle name="20% - Акцент5 2 17" xfId="1510"/>
    <cellStyle name="20% - Акцент5 2 17 2" xfId="1511"/>
    <cellStyle name="20% - Акцент5 2 17 2 2" xfId="1512"/>
    <cellStyle name="20% - Акцент5 2 17 2 2 2" xfId="32017"/>
    <cellStyle name="20% - Акцент5 2 17 2 3" xfId="32018"/>
    <cellStyle name="20% - Акцент5 2 17 3" xfId="1513"/>
    <cellStyle name="20% - Акцент5 2 17 3 2" xfId="32019"/>
    <cellStyle name="20% - Акцент5 2 17 4" xfId="32020"/>
    <cellStyle name="20% - Акцент5 2 18" xfId="1514"/>
    <cellStyle name="20% - Акцент5 2 18 2" xfId="1515"/>
    <cellStyle name="20% - Акцент5 2 18 2 2" xfId="1516"/>
    <cellStyle name="20% - Акцент5 2 18 2 2 2" xfId="32021"/>
    <cellStyle name="20% - Акцент5 2 18 2 3" xfId="32022"/>
    <cellStyle name="20% - Акцент5 2 18 3" xfId="1517"/>
    <cellStyle name="20% - Акцент5 2 18 3 2" xfId="32023"/>
    <cellStyle name="20% - Акцент5 2 18 4" xfId="32024"/>
    <cellStyle name="20% - Акцент5 2 19" xfId="1518"/>
    <cellStyle name="20% - Акцент5 2 19 2" xfId="1519"/>
    <cellStyle name="20% - Акцент5 2 19 2 2" xfId="1520"/>
    <cellStyle name="20% - Акцент5 2 19 2 2 2" xfId="32025"/>
    <cellStyle name="20% - Акцент5 2 19 2 3" xfId="32026"/>
    <cellStyle name="20% - Акцент5 2 19 3" xfId="1521"/>
    <cellStyle name="20% - Акцент5 2 19 3 2" xfId="32027"/>
    <cellStyle name="20% - Акцент5 2 19 4" xfId="32028"/>
    <cellStyle name="20% - Акцент5 2 2" xfId="1522"/>
    <cellStyle name="20% - Акцент5 2 2 2" xfId="32029"/>
    <cellStyle name="20% - Акцент5 2 2 3" xfId="60352"/>
    <cellStyle name="20% - Акцент5 2 20" xfId="1523"/>
    <cellStyle name="20% - Акцент5 2 20 2" xfId="1524"/>
    <cellStyle name="20% - Акцент5 2 20 2 2" xfId="1525"/>
    <cellStyle name="20% - Акцент5 2 20 2 2 2" xfId="32030"/>
    <cellStyle name="20% - Акцент5 2 20 2 3" xfId="32031"/>
    <cellStyle name="20% - Акцент5 2 20 3" xfId="1526"/>
    <cellStyle name="20% - Акцент5 2 20 3 2" xfId="32032"/>
    <cellStyle name="20% - Акцент5 2 20 4" xfId="32033"/>
    <cellStyle name="20% - Акцент5 2 21" xfId="1527"/>
    <cellStyle name="20% - Акцент5 2 21 2" xfId="1528"/>
    <cellStyle name="20% - Акцент5 2 21 2 2" xfId="1529"/>
    <cellStyle name="20% - Акцент5 2 21 2 2 2" xfId="32034"/>
    <cellStyle name="20% - Акцент5 2 21 2 3" xfId="32035"/>
    <cellStyle name="20% - Акцент5 2 21 3" xfId="1530"/>
    <cellStyle name="20% - Акцент5 2 21 3 2" xfId="32036"/>
    <cellStyle name="20% - Акцент5 2 21 4" xfId="32037"/>
    <cellStyle name="20% - Акцент5 2 22" xfId="1531"/>
    <cellStyle name="20% - Акцент5 2 22 2" xfId="1532"/>
    <cellStyle name="20% - Акцент5 2 22 2 2" xfId="1533"/>
    <cellStyle name="20% - Акцент5 2 22 2 2 2" xfId="32038"/>
    <cellStyle name="20% - Акцент5 2 22 2 3" xfId="32039"/>
    <cellStyle name="20% - Акцент5 2 22 3" xfId="1534"/>
    <cellStyle name="20% - Акцент5 2 22 3 2" xfId="32040"/>
    <cellStyle name="20% - Акцент5 2 22 4" xfId="32041"/>
    <cellStyle name="20% - Акцент5 2 23" xfId="1535"/>
    <cellStyle name="20% - Акцент5 2 23 2" xfId="1536"/>
    <cellStyle name="20% - Акцент5 2 23 2 2" xfId="1537"/>
    <cellStyle name="20% - Акцент5 2 23 2 2 2" xfId="32042"/>
    <cellStyle name="20% - Акцент5 2 23 2 3" xfId="32043"/>
    <cellStyle name="20% - Акцент5 2 23 3" xfId="1538"/>
    <cellStyle name="20% - Акцент5 2 23 3 2" xfId="32044"/>
    <cellStyle name="20% - Акцент5 2 23 4" xfId="32045"/>
    <cellStyle name="20% - Акцент5 2 24" xfId="1539"/>
    <cellStyle name="20% - Акцент5 2 24 2" xfId="1540"/>
    <cellStyle name="20% - Акцент5 2 24 2 2" xfId="1541"/>
    <cellStyle name="20% - Акцент5 2 24 2 2 2" xfId="32046"/>
    <cellStyle name="20% - Акцент5 2 24 2 3" xfId="32047"/>
    <cellStyle name="20% - Акцент5 2 24 3" xfId="1542"/>
    <cellStyle name="20% - Акцент5 2 24 3 2" xfId="32048"/>
    <cellStyle name="20% - Акцент5 2 24 4" xfId="32049"/>
    <cellStyle name="20% - Акцент5 2 25" xfId="32050"/>
    <cellStyle name="20% - Акцент5 2 26" xfId="60353"/>
    <cellStyle name="20% - Акцент5 2 3" xfId="1543"/>
    <cellStyle name="20% - Акцент5 2 3 2" xfId="1544"/>
    <cellStyle name="20% - Акцент5 2 3 2 2" xfId="1545"/>
    <cellStyle name="20% - Акцент5 2 3 2 2 2" xfId="32051"/>
    <cellStyle name="20% - Акцент5 2 3 2 3" xfId="32052"/>
    <cellStyle name="20% - Акцент5 2 3 3" xfId="1546"/>
    <cellStyle name="20% - Акцент5 2 3 3 2" xfId="32053"/>
    <cellStyle name="20% - Акцент5 2 3 4" xfId="32054"/>
    <cellStyle name="20% - Акцент5 2 3 5" xfId="60354"/>
    <cellStyle name="20% - Акцент5 2 4" xfId="1547"/>
    <cellStyle name="20% - Акцент5 2 4 2" xfId="1548"/>
    <cellStyle name="20% - Акцент5 2 4 2 2" xfId="1549"/>
    <cellStyle name="20% - Акцент5 2 4 2 2 2" xfId="32055"/>
    <cellStyle name="20% - Акцент5 2 4 2 3" xfId="32056"/>
    <cellStyle name="20% - Акцент5 2 4 3" xfId="1550"/>
    <cellStyle name="20% - Акцент5 2 4 3 2" xfId="32057"/>
    <cellStyle name="20% - Акцент5 2 4 4" xfId="32058"/>
    <cellStyle name="20% - Акцент5 2 4 5" xfId="60355"/>
    <cellStyle name="20% - Акцент5 2 5" xfId="1551"/>
    <cellStyle name="20% - Акцент5 2 5 2" xfId="1552"/>
    <cellStyle name="20% - Акцент5 2 5 2 2" xfId="1553"/>
    <cellStyle name="20% - Акцент5 2 5 2 2 2" xfId="32059"/>
    <cellStyle name="20% - Акцент5 2 5 2 3" xfId="32060"/>
    <cellStyle name="20% - Акцент5 2 5 3" xfId="1554"/>
    <cellStyle name="20% - Акцент5 2 5 3 2" xfId="32061"/>
    <cellStyle name="20% - Акцент5 2 5 4" xfId="32062"/>
    <cellStyle name="20% - Акцент5 2 5 5" xfId="60356"/>
    <cellStyle name="20% - Акцент5 2 6" xfId="1555"/>
    <cellStyle name="20% - Акцент5 2 6 2" xfId="1556"/>
    <cellStyle name="20% - Акцент5 2 6 2 2" xfId="1557"/>
    <cellStyle name="20% - Акцент5 2 6 2 2 2" xfId="32063"/>
    <cellStyle name="20% - Акцент5 2 6 2 3" xfId="32064"/>
    <cellStyle name="20% - Акцент5 2 6 3" xfId="1558"/>
    <cellStyle name="20% - Акцент5 2 6 3 2" xfId="32065"/>
    <cellStyle name="20% - Акцент5 2 6 4" xfId="32066"/>
    <cellStyle name="20% - Акцент5 2 7" xfId="1559"/>
    <cellStyle name="20% - Акцент5 2 7 2" xfId="1560"/>
    <cellStyle name="20% - Акцент5 2 7 2 2" xfId="1561"/>
    <cellStyle name="20% - Акцент5 2 7 2 2 2" xfId="32067"/>
    <cellStyle name="20% - Акцент5 2 7 2 3" xfId="32068"/>
    <cellStyle name="20% - Акцент5 2 7 3" xfId="1562"/>
    <cellStyle name="20% - Акцент5 2 7 3 2" xfId="32069"/>
    <cellStyle name="20% - Акцент5 2 7 4" xfId="32070"/>
    <cellStyle name="20% - Акцент5 2 8" xfId="1563"/>
    <cellStyle name="20% - Акцент5 2 8 2" xfId="1564"/>
    <cellStyle name="20% - Акцент5 2 8 2 2" xfId="1565"/>
    <cellStyle name="20% - Акцент5 2 8 2 2 2" xfId="32071"/>
    <cellStyle name="20% - Акцент5 2 8 2 3" xfId="32072"/>
    <cellStyle name="20% - Акцент5 2 8 3" xfId="1566"/>
    <cellStyle name="20% - Акцент5 2 8 3 2" xfId="32073"/>
    <cellStyle name="20% - Акцент5 2 8 4" xfId="32074"/>
    <cellStyle name="20% - Акцент5 2 9" xfId="1567"/>
    <cellStyle name="20% - Акцент5 2 9 2" xfId="1568"/>
    <cellStyle name="20% - Акцент5 2 9 2 2" xfId="1569"/>
    <cellStyle name="20% - Акцент5 2 9 2 2 2" xfId="32075"/>
    <cellStyle name="20% - Акцент5 2 9 2 3" xfId="32076"/>
    <cellStyle name="20% - Акцент5 2 9 3" xfId="1570"/>
    <cellStyle name="20% - Акцент5 2 9 3 2" xfId="32077"/>
    <cellStyle name="20% - Акцент5 2 9 4" xfId="32078"/>
    <cellStyle name="20% - Акцент5 20" xfId="60357"/>
    <cellStyle name="20% - Акцент5 3" xfId="1571"/>
    <cellStyle name="20% - Акцент5 3 10" xfId="1572"/>
    <cellStyle name="20% - Акцент5 3 10 2" xfId="1573"/>
    <cellStyle name="20% - Акцент5 3 10 2 2" xfId="1574"/>
    <cellStyle name="20% - Акцент5 3 10 2 2 2" xfId="32079"/>
    <cellStyle name="20% - Акцент5 3 10 2 3" xfId="32080"/>
    <cellStyle name="20% - Акцент5 3 10 3" xfId="1575"/>
    <cellStyle name="20% - Акцент5 3 10 3 2" xfId="32081"/>
    <cellStyle name="20% - Акцент5 3 10 4" xfId="32082"/>
    <cellStyle name="20% - Акцент5 3 11" xfId="1576"/>
    <cellStyle name="20% - Акцент5 3 11 2" xfId="1577"/>
    <cellStyle name="20% - Акцент5 3 11 2 2" xfId="1578"/>
    <cellStyle name="20% - Акцент5 3 11 2 2 2" xfId="32083"/>
    <cellStyle name="20% - Акцент5 3 11 2 3" xfId="32084"/>
    <cellStyle name="20% - Акцент5 3 11 3" xfId="1579"/>
    <cellStyle name="20% - Акцент5 3 11 3 2" xfId="32085"/>
    <cellStyle name="20% - Акцент5 3 11 4" xfId="32086"/>
    <cellStyle name="20% - Акцент5 3 12" xfId="1580"/>
    <cellStyle name="20% - Акцент5 3 12 2" xfId="1581"/>
    <cellStyle name="20% - Акцент5 3 12 2 2" xfId="1582"/>
    <cellStyle name="20% - Акцент5 3 12 2 2 2" xfId="32087"/>
    <cellStyle name="20% - Акцент5 3 12 2 3" xfId="32088"/>
    <cellStyle name="20% - Акцент5 3 12 3" xfId="1583"/>
    <cellStyle name="20% - Акцент5 3 12 3 2" xfId="32089"/>
    <cellStyle name="20% - Акцент5 3 12 4" xfId="32090"/>
    <cellStyle name="20% - Акцент5 3 13" xfId="1584"/>
    <cellStyle name="20% - Акцент5 3 13 2" xfId="1585"/>
    <cellStyle name="20% - Акцент5 3 13 2 2" xfId="1586"/>
    <cellStyle name="20% - Акцент5 3 13 2 2 2" xfId="32091"/>
    <cellStyle name="20% - Акцент5 3 13 2 3" xfId="32092"/>
    <cellStyle name="20% - Акцент5 3 13 3" xfId="1587"/>
    <cellStyle name="20% - Акцент5 3 13 3 2" xfId="32093"/>
    <cellStyle name="20% - Акцент5 3 13 4" xfId="32094"/>
    <cellStyle name="20% - Акцент5 3 14" xfId="1588"/>
    <cellStyle name="20% - Акцент5 3 14 2" xfId="1589"/>
    <cellStyle name="20% - Акцент5 3 14 2 2" xfId="1590"/>
    <cellStyle name="20% - Акцент5 3 14 2 2 2" xfId="32095"/>
    <cellStyle name="20% - Акцент5 3 14 2 3" xfId="32096"/>
    <cellStyle name="20% - Акцент5 3 14 3" xfId="1591"/>
    <cellStyle name="20% - Акцент5 3 14 3 2" xfId="32097"/>
    <cellStyle name="20% - Акцент5 3 14 4" xfId="32098"/>
    <cellStyle name="20% - Акцент5 3 15" xfId="1592"/>
    <cellStyle name="20% - Акцент5 3 15 2" xfId="1593"/>
    <cellStyle name="20% - Акцент5 3 15 2 2" xfId="1594"/>
    <cellStyle name="20% - Акцент5 3 15 2 2 2" xfId="32099"/>
    <cellStyle name="20% - Акцент5 3 15 2 3" xfId="32100"/>
    <cellStyle name="20% - Акцент5 3 15 3" xfId="1595"/>
    <cellStyle name="20% - Акцент5 3 15 3 2" xfId="32101"/>
    <cellStyle name="20% - Акцент5 3 15 4" xfId="32102"/>
    <cellStyle name="20% - Акцент5 3 16" xfId="1596"/>
    <cellStyle name="20% - Акцент5 3 16 2" xfId="1597"/>
    <cellStyle name="20% - Акцент5 3 16 2 2" xfId="1598"/>
    <cellStyle name="20% - Акцент5 3 16 2 2 2" xfId="32103"/>
    <cellStyle name="20% - Акцент5 3 16 2 3" xfId="32104"/>
    <cellStyle name="20% - Акцент5 3 16 3" xfId="1599"/>
    <cellStyle name="20% - Акцент5 3 16 3 2" xfId="32105"/>
    <cellStyle name="20% - Акцент5 3 16 4" xfId="32106"/>
    <cellStyle name="20% - Акцент5 3 17" xfId="1600"/>
    <cellStyle name="20% - Акцент5 3 17 2" xfId="1601"/>
    <cellStyle name="20% - Акцент5 3 17 2 2" xfId="1602"/>
    <cellStyle name="20% - Акцент5 3 17 2 2 2" xfId="32107"/>
    <cellStyle name="20% - Акцент5 3 17 2 3" xfId="32108"/>
    <cellStyle name="20% - Акцент5 3 17 3" xfId="1603"/>
    <cellStyle name="20% - Акцент5 3 17 3 2" xfId="32109"/>
    <cellStyle name="20% - Акцент5 3 17 4" xfId="32110"/>
    <cellStyle name="20% - Акцент5 3 18" xfId="1604"/>
    <cellStyle name="20% - Акцент5 3 18 2" xfId="1605"/>
    <cellStyle name="20% - Акцент5 3 18 2 2" xfId="1606"/>
    <cellStyle name="20% - Акцент5 3 18 2 2 2" xfId="32111"/>
    <cellStyle name="20% - Акцент5 3 18 2 3" xfId="32112"/>
    <cellStyle name="20% - Акцент5 3 18 3" xfId="1607"/>
    <cellStyle name="20% - Акцент5 3 18 3 2" xfId="32113"/>
    <cellStyle name="20% - Акцент5 3 18 4" xfId="32114"/>
    <cellStyle name="20% - Акцент5 3 19" xfId="1608"/>
    <cellStyle name="20% - Акцент5 3 19 2" xfId="1609"/>
    <cellStyle name="20% - Акцент5 3 19 2 2" xfId="1610"/>
    <cellStyle name="20% - Акцент5 3 19 2 2 2" xfId="32115"/>
    <cellStyle name="20% - Акцент5 3 19 2 3" xfId="32116"/>
    <cellStyle name="20% - Акцент5 3 19 3" xfId="1611"/>
    <cellStyle name="20% - Акцент5 3 19 3 2" xfId="32117"/>
    <cellStyle name="20% - Акцент5 3 19 4" xfId="32118"/>
    <cellStyle name="20% - Акцент5 3 2" xfId="1612"/>
    <cellStyle name="20% - Акцент5 3 2 2" xfId="32119"/>
    <cellStyle name="20% - Акцент5 3 20" xfId="1613"/>
    <cellStyle name="20% - Акцент5 3 20 2" xfId="1614"/>
    <cellStyle name="20% - Акцент5 3 20 2 2" xfId="1615"/>
    <cellStyle name="20% - Акцент5 3 20 2 2 2" xfId="32120"/>
    <cellStyle name="20% - Акцент5 3 20 2 3" xfId="32121"/>
    <cellStyle name="20% - Акцент5 3 20 3" xfId="1616"/>
    <cellStyle name="20% - Акцент5 3 20 3 2" xfId="32122"/>
    <cellStyle name="20% - Акцент5 3 20 4" xfId="32123"/>
    <cellStyle name="20% - Акцент5 3 21" xfId="1617"/>
    <cellStyle name="20% - Акцент5 3 21 2" xfId="1618"/>
    <cellStyle name="20% - Акцент5 3 21 2 2" xfId="1619"/>
    <cellStyle name="20% - Акцент5 3 21 2 2 2" xfId="32124"/>
    <cellStyle name="20% - Акцент5 3 21 2 3" xfId="32125"/>
    <cellStyle name="20% - Акцент5 3 21 3" xfId="1620"/>
    <cellStyle name="20% - Акцент5 3 21 3 2" xfId="32126"/>
    <cellStyle name="20% - Акцент5 3 21 4" xfId="32127"/>
    <cellStyle name="20% - Акцент5 3 22" xfId="1621"/>
    <cellStyle name="20% - Акцент5 3 22 2" xfId="1622"/>
    <cellStyle name="20% - Акцент5 3 22 2 2" xfId="1623"/>
    <cellStyle name="20% - Акцент5 3 22 2 2 2" xfId="32128"/>
    <cellStyle name="20% - Акцент5 3 22 2 3" xfId="32129"/>
    <cellStyle name="20% - Акцент5 3 22 3" xfId="1624"/>
    <cellStyle name="20% - Акцент5 3 22 3 2" xfId="32130"/>
    <cellStyle name="20% - Акцент5 3 22 4" xfId="32131"/>
    <cellStyle name="20% - Акцент5 3 23" xfId="1625"/>
    <cellStyle name="20% - Акцент5 3 23 2" xfId="1626"/>
    <cellStyle name="20% - Акцент5 3 23 2 2" xfId="1627"/>
    <cellStyle name="20% - Акцент5 3 23 2 2 2" xfId="32132"/>
    <cellStyle name="20% - Акцент5 3 23 2 3" xfId="32133"/>
    <cellStyle name="20% - Акцент5 3 23 3" xfId="1628"/>
    <cellStyle name="20% - Акцент5 3 23 3 2" xfId="32134"/>
    <cellStyle name="20% - Акцент5 3 23 4" xfId="32135"/>
    <cellStyle name="20% - Акцент5 3 24" xfId="1629"/>
    <cellStyle name="20% - Акцент5 3 24 2" xfId="1630"/>
    <cellStyle name="20% - Акцент5 3 24 2 2" xfId="1631"/>
    <cellStyle name="20% - Акцент5 3 24 2 2 2" xfId="32136"/>
    <cellStyle name="20% - Акцент5 3 24 2 3" xfId="32137"/>
    <cellStyle name="20% - Акцент5 3 24 3" xfId="1632"/>
    <cellStyle name="20% - Акцент5 3 24 3 2" xfId="32138"/>
    <cellStyle name="20% - Акцент5 3 24 4" xfId="32139"/>
    <cellStyle name="20% - Акцент5 3 25" xfId="32140"/>
    <cellStyle name="20% - Акцент5 3 3" xfId="1633"/>
    <cellStyle name="20% - Акцент5 3 3 2" xfId="1634"/>
    <cellStyle name="20% - Акцент5 3 3 2 2" xfId="1635"/>
    <cellStyle name="20% - Акцент5 3 3 2 2 2" xfId="32141"/>
    <cellStyle name="20% - Акцент5 3 3 2 3" xfId="32142"/>
    <cellStyle name="20% - Акцент5 3 3 3" xfId="1636"/>
    <cellStyle name="20% - Акцент5 3 3 3 2" xfId="32143"/>
    <cellStyle name="20% - Акцент5 3 3 4" xfId="32144"/>
    <cellStyle name="20% - Акцент5 3 4" xfId="1637"/>
    <cellStyle name="20% - Акцент5 3 4 2" xfId="1638"/>
    <cellStyle name="20% - Акцент5 3 4 2 2" xfId="1639"/>
    <cellStyle name="20% - Акцент5 3 4 2 2 2" xfId="32145"/>
    <cellStyle name="20% - Акцент5 3 4 2 3" xfId="32146"/>
    <cellStyle name="20% - Акцент5 3 4 3" xfId="1640"/>
    <cellStyle name="20% - Акцент5 3 4 3 2" xfId="32147"/>
    <cellStyle name="20% - Акцент5 3 4 4" xfId="32148"/>
    <cellStyle name="20% - Акцент5 3 5" xfId="1641"/>
    <cellStyle name="20% - Акцент5 3 5 2" xfId="1642"/>
    <cellStyle name="20% - Акцент5 3 5 2 2" xfId="1643"/>
    <cellStyle name="20% - Акцент5 3 5 2 2 2" xfId="32149"/>
    <cellStyle name="20% - Акцент5 3 5 2 3" xfId="32150"/>
    <cellStyle name="20% - Акцент5 3 5 3" xfId="1644"/>
    <cellStyle name="20% - Акцент5 3 5 3 2" xfId="32151"/>
    <cellStyle name="20% - Акцент5 3 5 4" xfId="32152"/>
    <cellStyle name="20% - Акцент5 3 6" xfId="1645"/>
    <cellStyle name="20% - Акцент5 3 6 2" xfId="1646"/>
    <cellStyle name="20% - Акцент5 3 6 2 2" xfId="1647"/>
    <cellStyle name="20% - Акцент5 3 6 2 2 2" xfId="32153"/>
    <cellStyle name="20% - Акцент5 3 6 2 3" xfId="32154"/>
    <cellStyle name="20% - Акцент5 3 6 3" xfId="1648"/>
    <cellStyle name="20% - Акцент5 3 6 3 2" xfId="32155"/>
    <cellStyle name="20% - Акцент5 3 6 4" xfId="32156"/>
    <cellStyle name="20% - Акцент5 3 7" xfId="1649"/>
    <cellStyle name="20% - Акцент5 3 7 2" xfId="1650"/>
    <cellStyle name="20% - Акцент5 3 7 2 2" xfId="1651"/>
    <cellStyle name="20% - Акцент5 3 7 2 2 2" xfId="32157"/>
    <cellStyle name="20% - Акцент5 3 7 2 3" xfId="32158"/>
    <cellStyle name="20% - Акцент5 3 7 3" xfId="1652"/>
    <cellStyle name="20% - Акцент5 3 7 3 2" xfId="32159"/>
    <cellStyle name="20% - Акцент5 3 7 4" xfId="32160"/>
    <cellStyle name="20% - Акцент5 3 8" xfId="1653"/>
    <cellStyle name="20% - Акцент5 3 8 2" xfId="1654"/>
    <cellStyle name="20% - Акцент5 3 8 2 2" xfId="1655"/>
    <cellStyle name="20% - Акцент5 3 8 2 2 2" xfId="32161"/>
    <cellStyle name="20% - Акцент5 3 8 2 3" xfId="32162"/>
    <cellStyle name="20% - Акцент5 3 8 3" xfId="1656"/>
    <cellStyle name="20% - Акцент5 3 8 3 2" xfId="32163"/>
    <cellStyle name="20% - Акцент5 3 8 4" xfId="32164"/>
    <cellStyle name="20% - Акцент5 3 9" xfId="1657"/>
    <cellStyle name="20% - Акцент5 3 9 2" xfId="1658"/>
    <cellStyle name="20% - Акцент5 3 9 2 2" xfId="1659"/>
    <cellStyle name="20% - Акцент5 3 9 2 2 2" xfId="32165"/>
    <cellStyle name="20% - Акцент5 3 9 2 3" xfId="32166"/>
    <cellStyle name="20% - Акцент5 3 9 3" xfId="1660"/>
    <cellStyle name="20% - Акцент5 3 9 3 2" xfId="32167"/>
    <cellStyle name="20% - Акцент5 3 9 4" xfId="32168"/>
    <cellStyle name="20% - Акцент5 4" xfId="1661"/>
    <cellStyle name="20% - Акцент5 4 2" xfId="1662"/>
    <cellStyle name="20% - Акцент5 4 2 2" xfId="32169"/>
    <cellStyle name="20% - Акцент5 4 3" xfId="32170"/>
    <cellStyle name="20% - Акцент5 5" xfId="1663"/>
    <cellStyle name="20% - Акцент5 5 2" xfId="1664"/>
    <cellStyle name="20% - Акцент5 5 2 2" xfId="32171"/>
    <cellStyle name="20% - Акцент5 5 3" xfId="32172"/>
    <cellStyle name="20% - Акцент5 6" xfId="1665"/>
    <cellStyle name="20% - Акцент5 6 2" xfId="32173"/>
    <cellStyle name="20% - Акцент5 7" xfId="1666"/>
    <cellStyle name="20% - Акцент5 7 2" xfId="1667"/>
    <cellStyle name="20% - Акцент5 7 2 2" xfId="1668"/>
    <cellStyle name="20% - Акцент5 7 2 2 2" xfId="32174"/>
    <cellStyle name="20% - Акцент5 7 2 3" xfId="32175"/>
    <cellStyle name="20% - Акцент5 7 3" xfId="1669"/>
    <cellStyle name="20% - Акцент5 7 3 2" xfId="32176"/>
    <cellStyle name="20% - Акцент5 7 4" xfId="32177"/>
    <cellStyle name="20% - Акцент5 8" xfId="1670"/>
    <cellStyle name="20% - Акцент5 8 2" xfId="1671"/>
    <cellStyle name="20% - Акцент5 8 2 2" xfId="1672"/>
    <cellStyle name="20% - Акцент5 8 2 2 2" xfId="32178"/>
    <cellStyle name="20% - Акцент5 8 2 3" xfId="32179"/>
    <cellStyle name="20% - Акцент5 8 3" xfId="1673"/>
    <cellStyle name="20% - Акцент5 8 3 2" xfId="32180"/>
    <cellStyle name="20% - Акцент5 8 4" xfId="32181"/>
    <cellStyle name="20% - Акцент5 9" xfId="1674"/>
    <cellStyle name="20% - Акцент5 9 2" xfId="1675"/>
    <cellStyle name="20% - Акцент5 9 2 2" xfId="1676"/>
    <cellStyle name="20% - Акцент5 9 2 2 2" xfId="32182"/>
    <cellStyle name="20% - Акцент5 9 2 3" xfId="32183"/>
    <cellStyle name="20% - Акцент5 9 3" xfId="1677"/>
    <cellStyle name="20% - Акцент5 9 3 2" xfId="32184"/>
    <cellStyle name="20% - Акцент5 9 4" xfId="32185"/>
    <cellStyle name="20% - Акцент6 10" xfId="1678"/>
    <cellStyle name="20% - Акцент6 10 2" xfId="1679"/>
    <cellStyle name="20% - Акцент6 10 2 2" xfId="1680"/>
    <cellStyle name="20% - Акцент6 10 2 2 2" xfId="32186"/>
    <cellStyle name="20% - Акцент6 10 2 3" xfId="32187"/>
    <cellStyle name="20% - Акцент6 10 3" xfId="1681"/>
    <cellStyle name="20% - Акцент6 10 3 2" xfId="32188"/>
    <cellStyle name="20% - Акцент6 10 4" xfId="32189"/>
    <cellStyle name="20% - Акцент6 11" xfId="1682"/>
    <cellStyle name="20% - Акцент6 11 2" xfId="1683"/>
    <cellStyle name="20% - Акцент6 11 2 2" xfId="1684"/>
    <cellStyle name="20% - Акцент6 11 2 2 2" xfId="32190"/>
    <cellStyle name="20% - Акцент6 11 2 3" xfId="32191"/>
    <cellStyle name="20% - Акцент6 11 3" xfId="1685"/>
    <cellStyle name="20% - Акцент6 11 3 2" xfId="32192"/>
    <cellStyle name="20% - Акцент6 11 4" xfId="32193"/>
    <cellStyle name="20% - Акцент6 12" xfId="1686"/>
    <cellStyle name="20% - Акцент6 12 2" xfId="1687"/>
    <cellStyle name="20% - Акцент6 12 2 2" xfId="1688"/>
    <cellStyle name="20% - Акцент6 12 2 2 2" xfId="32194"/>
    <cellStyle name="20% - Акцент6 12 2 3" xfId="32195"/>
    <cellStyle name="20% - Акцент6 12 3" xfId="1689"/>
    <cellStyle name="20% - Акцент6 12 3 2" xfId="32196"/>
    <cellStyle name="20% - Акцент6 12 4" xfId="32197"/>
    <cellStyle name="20% - Акцент6 13" xfId="1690"/>
    <cellStyle name="20% - Акцент6 13 2" xfId="1691"/>
    <cellStyle name="20% - Акцент6 13 2 2" xfId="1692"/>
    <cellStyle name="20% - Акцент6 13 2 2 2" xfId="32198"/>
    <cellStyle name="20% - Акцент6 13 2 3" xfId="32199"/>
    <cellStyle name="20% - Акцент6 13 3" xfId="1693"/>
    <cellStyle name="20% - Акцент6 13 3 2" xfId="32200"/>
    <cellStyle name="20% - Акцент6 13 4" xfId="32201"/>
    <cellStyle name="20% - Акцент6 14" xfId="1694"/>
    <cellStyle name="20% - Акцент6 14 2" xfId="1695"/>
    <cellStyle name="20% - Акцент6 14 2 2" xfId="1696"/>
    <cellStyle name="20% - Акцент6 14 2 2 2" xfId="32202"/>
    <cellStyle name="20% - Акцент6 14 2 3" xfId="32203"/>
    <cellStyle name="20% - Акцент6 14 3" xfId="1697"/>
    <cellStyle name="20% - Акцент6 14 3 2" xfId="32204"/>
    <cellStyle name="20% - Акцент6 14 4" xfId="32205"/>
    <cellStyle name="20% - Акцент6 15" xfId="1698"/>
    <cellStyle name="20% - Акцент6 15 2" xfId="1699"/>
    <cellStyle name="20% - Акцент6 15 2 2" xfId="1700"/>
    <cellStyle name="20% - Акцент6 15 2 2 2" xfId="32206"/>
    <cellStyle name="20% - Акцент6 15 2 3" xfId="32207"/>
    <cellStyle name="20% - Акцент6 15 3" xfId="1701"/>
    <cellStyle name="20% - Акцент6 15 3 2" xfId="32208"/>
    <cellStyle name="20% - Акцент6 15 4" xfId="32209"/>
    <cellStyle name="20% - Акцент6 16" xfId="1702"/>
    <cellStyle name="20% - Акцент6 16 2" xfId="1703"/>
    <cellStyle name="20% - Акцент6 16 2 2" xfId="1704"/>
    <cellStyle name="20% - Акцент6 16 2 2 2" xfId="32210"/>
    <cellStyle name="20% - Акцент6 16 2 3" xfId="32211"/>
    <cellStyle name="20% - Акцент6 16 3" xfId="1705"/>
    <cellStyle name="20% - Акцент6 16 3 2" xfId="32212"/>
    <cellStyle name="20% - Акцент6 16 4" xfId="32213"/>
    <cellStyle name="20% - Акцент6 17" xfId="1706"/>
    <cellStyle name="20% - Акцент6 17 2" xfId="1707"/>
    <cellStyle name="20% - Акцент6 17 2 2" xfId="1708"/>
    <cellStyle name="20% - Акцент6 17 2 2 2" xfId="32214"/>
    <cellStyle name="20% - Акцент6 17 2 3" xfId="32215"/>
    <cellStyle name="20% - Акцент6 17 3" xfId="1709"/>
    <cellStyle name="20% - Акцент6 17 3 2" xfId="32216"/>
    <cellStyle name="20% - Акцент6 17 4" xfId="32217"/>
    <cellStyle name="20% - Акцент6 18" xfId="1710"/>
    <cellStyle name="20% - Акцент6 18 2" xfId="1711"/>
    <cellStyle name="20% - Акцент6 18 2 2" xfId="32218"/>
    <cellStyle name="20% - Акцент6 18 3" xfId="32219"/>
    <cellStyle name="20% - Акцент6 19" xfId="1712"/>
    <cellStyle name="20% - Акцент6 19 2" xfId="32220"/>
    <cellStyle name="20% - Акцент6 2" xfId="1713"/>
    <cellStyle name="20% - Акцент6 2 10" xfId="1714"/>
    <cellStyle name="20% - Акцент6 2 10 2" xfId="1715"/>
    <cellStyle name="20% - Акцент6 2 10 2 2" xfId="1716"/>
    <cellStyle name="20% - Акцент6 2 10 2 2 2" xfId="32221"/>
    <cellStyle name="20% - Акцент6 2 10 2 3" xfId="32222"/>
    <cellStyle name="20% - Акцент6 2 10 3" xfId="1717"/>
    <cellStyle name="20% - Акцент6 2 10 3 2" xfId="32223"/>
    <cellStyle name="20% - Акцент6 2 10 4" xfId="32224"/>
    <cellStyle name="20% - Акцент6 2 11" xfId="1718"/>
    <cellStyle name="20% - Акцент6 2 11 2" xfId="1719"/>
    <cellStyle name="20% - Акцент6 2 11 2 2" xfId="1720"/>
    <cellStyle name="20% - Акцент6 2 11 2 2 2" xfId="32225"/>
    <cellStyle name="20% - Акцент6 2 11 2 3" xfId="32226"/>
    <cellStyle name="20% - Акцент6 2 11 3" xfId="1721"/>
    <cellStyle name="20% - Акцент6 2 11 3 2" xfId="32227"/>
    <cellStyle name="20% - Акцент6 2 11 4" xfId="32228"/>
    <cellStyle name="20% - Акцент6 2 12" xfId="1722"/>
    <cellStyle name="20% - Акцент6 2 12 2" xfId="1723"/>
    <cellStyle name="20% - Акцент6 2 12 2 2" xfId="1724"/>
    <cellStyle name="20% - Акцент6 2 12 2 2 2" xfId="32229"/>
    <cellStyle name="20% - Акцент6 2 12 2 3" xfId="32230"/>
    <cellStyle name="20% - Акцент6 2 12 3" xfId="1725"/>
    <cellStyle name="20% - Акцент6 2 12 3 2" xfId="32231"/>
    <cellStyle name="20% - Акцент6 2 12 4" xfId="32232"/>
    <cellStyle name="20% - Акцент6 2 13" xfId="1726"/>
    <cellStyle name="20% - Акцент6 2 13 2" xfId="1727"/>
    <cellStyle name="20% - Акцент6 2 13 2 2" xfId="1728"/>
    <cellStyle name="20% - Акцент6 2 13 2 2 2" xfId="32233"/>
    <cellStyle name="20% - Акцент6 2 13 2 3" xfId="32234"/>
    <cellStyle name="20% - Акцент6 2 13 3" xfId="1729"/>
    <cellStyle name="20% - Акцент6 2 13 3 2" xfId="32235"/>
    <cellStyle name="20% - Акцент6 2 13 4" xfId="32236"/>
    <cellStyle name="20% - Акцент6 2 14" xfId="1730"/>
    <cellStyle name="20% - Акцент6 2 14 2" xfId="1731"/>
    <cellStyle name="20% - Акцент6 2 14 2 2" xfId="1732"/>
    <cellStyle name="20% - Акцент6 2 14 2 2 2" xfId="32237"/>
    <cellStyle name="20% - Акцент6 2 14 2 3" xfId="32238"/>
    <cellStyle name="20% - Акцент6 2 14 3" xfId="1733"/>
    <cellStyle name="20% - Акцент6 2 14 3 2" xfId="32239"/>
    <cellStyle name="20% - Акцент6 2 14 4" xfId="32240"/>
    <cellStyle name="20% - Акцент6 2 15" xfId="1734"/>
    <cellStyle name="20% - Акцент6 2 15 2" xfId="1735"/>
    <cellStyle name="20% - Акцент6 2 15 2 2" xfId="1736"/>
    <cellStyle name="20% - Акцент6 2 15 2 2 2" xfId="32241"/>
    <cellStyle name="20% - Акцент6 2 15 2 3" xfId="32242"/>
    <cellStyle name="20% - Акцент6 2 15 3" xfId="1737"/>
    <cellStyle name="20% - Акцент6 2 15 3 2" xfId="32243"/>
    <cellStyle name="20% - Акцент6 2 15 4" xfId="32244"/>
    <cellStyle name="20% - Акцент6 2 16" xfId="1738"/>
    <cellStyle name="20% - Акцент6 2 16 2" xfId="1739"/>
    <cellStyle name="20% - Акцент6 2 16 2 2" xfId="1740"/>
    <cellStyle name="20% - Акцент6 2 16 2 2 2" xfId="32245"/>
    <cellStyle name="20% - Акцент6 2 16 2 3" xfId="32246"/>
    <cellStyle name="20% - Акцент6 2 16 3" xfId="1741"/>
    <cellStyle name="20% - Акцент6 2 16 3 2" xfId="32247"/>
    <cellStyle name="20% - Акцент6 2 16 4" xfId="32248"/>
    <cellStyle name="20% - Акцент6 2 17" xfId="1742"/>
    <cellStyle name="20% - Акцент6 2 17 2" xfId="1743"/>
    <cellStyle name="20% - Акцент6 2 17 2 2" xfId="1744"/>
    <cellStyle name="20% - Акцент6 2 17 2 2 2" xfId="32249"/>
    <cellStyle name="20% - Акцент6 2 17 2 3" xfId="32250"/>
    <cellStyle name="20% - Акцент6 2 17 3" xfId="1745"/>
    <cellStyle name="20% - Акцент6 2 17 3 2" xfId="32251"/>
    <cellStyle name="20% - Акцент6 2 17 4" xfId="32252"/>
    <cellStyle name="20% - Акцент6 2 18" xfId="1746"/>
    <cellStyle name="20% - Акцент6 2 18 2" xfId="1747"/>
    <cellStyle name="20% - Акцент6 2 18 2 2" xfId="1748"/>
    <cellStyle name="20% - Акцент6 2 18 2 2 2" xfId="32253"/>
    <cellStyle name="20% - Акцент6 2 18 2 3" xfId="32254"/>
    <cellStyle name="20% - Акцент6 2 18 3" xfId="1749"/>
    <cellStyle name="20% - Акцент6 2 18 3 2" xfId="32255"/>
    <cellStyle name="20% - Акцент6 2 18 4" xfId="32256"/>
    <cellStyle name="20% - Акцент6 2 19" xfId="1750"/>
    <cellStyle name="20% - Акцент6 2 19 2" xfId="1751"/>
    <cellStyle name="20% - Акцент6 2 19 2 2" xfId="1752"/>
    <cellStyle name="20% - Акцент6 2 19 2 2 2" xfId="32257"/>
    <cellStyle name="20% - Акцент6 2 19 2 3" xfId="32258"/>
    <cellStyle name="20% - Акцент6 2 19 3" xfId="1753"/>
    <cellStyle name="20% - Акцент6 2 19 3 2" xfId="32259"/>
    <cellStyle name="20% - Акцент6 2 19 4" xfId="32260"/>
    <cellStyle name="20% - Акцент6 2 2" xfId="1754"/>
    <cellStyle name="20% - Акцент6 2 2 2" xfId="32261"/>
    <cellStyle name="20% - Акцент6 2 2 3" xfId="60358"/>
    <cellStyle name="20% - Акцент6 2 20" xfId="1755"/>
    <cellStyle name="20% - Акцент6 2 20 2" xfId="1756"/>
    <cellStyle name="20% - Акцент6 2 20 2 2" xfId="1757"/>
    <cellStyle name="20% - Акцент6 2 20 2 2 2" xfId="32262"/>
    <cellStyle name="20% - Акцент6 2 20 2 3" xfId="32263"/>
    <cellStyle name="20% - Акцент6 2 20 3" xfId="1758"/>
    <cellStyle name="20% - Акцент6 2 20 3 2" xfId="32264"/>
    <cellStyle name="20% - Акцент6 2 20 4" xfId="32265"/>
    <cellStyle name="20% - Акцент6 2 21" xfId="1759"/>
    <cellStyle name="20% - Акцент6 2 21 2" xfId="1760"/>
    <cellStyle name="20% - Акцент6 2 21 2 2" xfId="1761"/>
    <cellStyle name="20% - Акцент6 2 21 2 2 2" xfId="32266"/>
    <cellStyle name="20% - Акцент6 2 21 2 3" xfId="32267"/>
    <cellStyle name="20% - Акцент6 2 21 3" xfId="1762"/>
    <cellStyle name="20% - Акцент6 2 21 3 2" xfId="32268"/>
    <cellStyle name="20% - Акцент6 2 21 4" xfId="32269"/>
    <cellStyle name="20% - Акцент6 2 22" xfId="1763"/>
    <cellStyle name="20% - Акцент6 2 22 2" xfId="1764"/>
    <cellStyle name="20% - Акцент6 2 22 2 2" xfId="1765"/>
    <cellStyle name="20% - Акцент6 2 22 2 2 2" xfId="32270"/>
    <cellStyle name="20% - Акцент6 2 22 2 3" xfId="32271"/>
    <cellStyle name="20% - Акцент6 2 22 3" xfId="1766"/>
    <cellStyle name="20% - Акцент6 2 22 3 2" xfId="32272"/>
    <cellStyle name="20% - Акцент6 2 22 4" xfId="32273"/>
    <cellStyle name="20% - Акцент6 2 23" xfId="1767"/>
    <cellStyle name="20% - Акцент6 2 23 2" xfId="1768"/>
    <cellStyle name="20% - Акцент6 2 23 2 2" xfId="1769"/>
    <cellStyle name="20% - Акцент6 2 23 2 2 2" xfId="32274"/>
    <cellStyle name="20% - Акцент6 2 23 2 3" xfId="32275"/>
    <cellStyle name="20% - Акцент6 2 23 3" xfId="1770"/>
    <cellStyle name="20% - Акцент6 2 23 3 2" xfId="32276"/>
    <cellStyle name="20% - Акцент6 2 23 4" xfId="32277"/>
    <cellStyle name="20% - Акцент6 2 24" xfId="1771"/>
    <cellStyle name="20% - Акцент6 2 24 2" xfId="1772"/>
    <cellStyle name="20% - Акцент6 2 24 2 2" xfId="1773"/>
    <cellStyle name="20% - Акцент6 2 24 2 2 2" xfId="32278"/>
    <cellStyle name="20% - Акцент6 2 24 2 3" xfId="32279"/>
    <cellStyle name="20% - Акцент6 2 24 3" xfId="1774"/>
    <cellStyle name="20% - Акцент6 2 24 3 2" xfId="32280"/>
    <cellStyle name="20% - Акцент6 2 24 4" xfId="32281"/>
    <cellStyle name="20% - Акцент6 2 25" xfId="32282"/>
    <cellStyle name="20% - Акцент6 2 26" xfId="60359"/>
    <cellStyle name="20% - Акцент6 2 3" xfId="1775"/>
    <cellStyle name="20% - Акцент6 2 3 2" xfId="1776"/>
    <cellStyle name="20% - Акцент6 2 3 2 2" xfId="1777"/>
    <cellStyle name="20% - Акцент6 2 3 2 2 2" xfId="32283"/>
    <cellStyle name="20% - Акцент6 2 3 2 3" xfId="32284"/>
    <cellStyle name="20% - Акцент6 2 3 3" xfId="1778"/>
    <cellStyle name="20% - Акцент6 2 3 3 2" xfId="32285"/>
    <cellStyle name="20% - Акцент6 2 3 4" xfId="32286"/>
    <cellStyle name="20% - Акцент6 2 3 5" xfId="60360"/>
    <cellStyle name="20% - Акцент6 2 4" xfId="1779"/>
    <cellStyle name="20% - Акцент6 2 4 2" xfId="1780"/>
    <cellStyle name="20% - Акцент6 2 4 2 2" xfId="1781"/>
    <cellStyle name="20% - Акцент6 2 4 2 2 2" xfId="32287"/>
    <cellStyle name="20% - Акцент6 2 4 2 3" xfId="32288"/>
    <cellStyle name="20% - Акцент6 2 4 3" xfId="1782"/>
    <cellStyle name="20% - Акцент6 2 4 3 2" xfId="32289"/>
    <cellStyle name="20% - Акцент6 2 4 4" xfId="32290"/>
    <cellStyle name="20% - Акцент6 2 4 5" xfId="60361"/>
    <cellStyle name="20% - Акцент6 2 5" xfId="1783"/>
    <cellStyle name="20% - Акцент6 2 5 2" xfId="1784"/>
    <cellStyle name="20% - Акцент6 2 5 2 2" xfId="1785"/>
    <cellStyle name="20% - Акцент6 2 5 2 2 2" xfId="32291"/>
    <cellStyle name="20% - Акцент6 2 5 2 3" xfId="32292"/>
    <cellStyle name="20% - Акцент6 2 5 3" xfId="1786"/>
    <cellStyle name="20% - Акцент6 2 5 3 2" xfId="32293"/>
    <cellStyle name="20% - Акцент6 2 5 4" xfId="32294"/>
    <cellStyle name="20% - Акцент6 2 5 5" xfId="60362"/>
    <cellStyle name="20% - Акцент6 2 6" xfId="1787"/>
    <cellStyle name="20% - Акцент6 2 6 2" xfId="1788"/>
    <cellStyle name="20% - Акцент6 2 6 2 2" xfId="1789"/>
    <cellStyle name="20% - Акцент6 2 6 2 2 2" xfId="32295"/>
    <cellStyle name="20% - Акцент6 2 6 2 3" xfId="32296"/>
    <cellStyle name="20% - Акцент6 2 6 3" xfId="1790"/>
    <cellStyle name="20% - Акцент6 2 6 3 2" xfId="32297"/>
    <cellStyle name="20% - Акцент6 2 6 4" xfId="32298"/>
    <cellStyle name="20% - Акцент6 2 7" xfId="1791"/>
    <cellStyle name="20% - Акцент6 2 7 2" xfId="1792"/>
    <cellStyle name="20% - Акцент6 2 7 2 2" xfId="1793"/>
    <cellStyle name="20% - Акцент6 2 7 2 2 2" xfId="32299"/>
    <cellStyle name="20% - Акцент6 2 7 2 3" xfId="32300"/>
    <cellStyle name="20% - Акцент6 2 7 3" xfId="1794"/>
    <cellStyle name="20% - Акцент6 2 7 3 2" xfId="32301"/>
    <cellStyle name="20% - Акцент6 2 7 4" xfId="32302"/>
    <cellStyle name="20% - Акцент6 2 8" xfId="1795"/>
    <cellStyle name="20% - Акцент6 2 8 2" xfId="1796"/>
    <cellStyle name="20% - Акцент6 2 8 2 2" xfId="1797"/>
    <cellStyle name="20% - Акцент6 2 8 2 2 2" xfId="32303"/>
    <cellStyle name="20% - Акцент6 2 8 2 3" xfId="32304"/>
    <cellStyle name="20% - Акцент6 2 8 3" xfId="1798"/>
    <cellStyle name="20% - Акцент6 2 8 3 2" xfId="32305"/>
    <cellStyle name="20% - Акцент6 2 8 4" xfId="32306"/>
    <cellStyle name="20% - Акцент6 2 9" xfId="1799"/>
    <cellStyle name="20% - Акцент6 2 9 2" xfId="1800"/>
    <cellStyle name="20% - Акцент6 2 9 2 2" xfId="1801"/>
    <cellStyle name="20% - Акцент6 2 9 2 2 2" xfId="32307"/>
    <cellStyle name="20% - Акцент6 2 9 2 3" xfId="32308"/>
    <cellStyle name="20% - Акцент6 2 9 3" xfId="1802"/>
    <cellStyle name="20% - Акцент6 2 9 3 2" xfId="32309"/>
    <cellStyle name="20% - Акцент6 2 9 4" xfId="32310"/>
    <cellStyle name="20% - Акцент6 20" xfId="60363"/>
    <cellStyle name="20% - Акцент6 3" xfId="1803"/>
    <cellStyle name="20% - Акцент6 3 10" xfId="1804"/>
    <cellStyle name="20% - Акцент6 3 10 2" xfId="1805"/>
    <cellStyle name="20% - Акцент6 3 10 2 2" xfId="1806"/>
    <cellStyle name="20% - Акцент6 3 10 2 2 2" xfId="32311"/>
    <cellStyle name="20% - Акцент6 3 10 2 3" xfId="32312"/>
    <cellStyle name="20% - Акцент6 3 10 3" xfId="1807"/>
    <cellStyle name="20% - Акцент6 3 10 3 2" xfId="32313"/>
    <cellStyle name="20% - Акцент6 3 10 4" xfId="32314"/>
    <cellStyle name="20% - Акцент6 3 11" xfId="1808"/>
    <cellStyle name="20% - Акцент6 3 11 2" xfId="1809"/>
    <cellStyle name="20% - Акцент6 3 11 2 2" xfId="1810"/>
    <cellStyle name="20% - Акцент6 3 11 2 2 2" xfId="32315"/>
    <cellStyle name="20% - Акцент6 3 11 2 3" xfId="32316"/>
    <cellStyle name="20% - Акцент6 3 11 3" xfId="1811"/>
    <cellStyle name="20% - Акцент6 3 11 3 2" xfId="32317"/>
    <cellStyle name="20% - Акцент6 3 11 4" xfId="32318"/>
    <cellStyle name="20% - Акцент6 3 12" xfId="1812"/>
    <cellStyle name="20% - Акцент6 3 12 2" xfId="1813"/>
    <cellStyle name="20% - Акцент6 3 12 2 2" xfId="1814"/>
    <cellStyle name="20% - Акцент6 3 12 2 2 2" xfId="32319"/>
    <cellStyle name="20% - Акцент6 3 12 2 3" xfId="32320"/>
    <cellStyle name="20% - Акцент6 3 12 3" xfId="1815"/>
    <cellStyle name="20% - Акцент6 3 12 3 2" xfId="32321"/>
    <cellStyle name="20% - Акцент6 3 12 4" xfId="32322"/>
    <cellStyle name="20% - Акцент6 3 13" xfId="1816"/>
    <cellStyle name="20% - Акцент6 3 13 2" xfId="1817"/>
    <cellStyle name="20% - Акцент6 3 13 2 2" xfId="1818"/>
    <cellStyle name="20% - Акцент6 3 13 2 2 2" xfId="32323"/>
    <cellStyle name="20% - Акцент6 3 13 2 3" xfId="32324"/>
    <cellStyle name="20% - Акцент6 3 13 3" xfId="1819"/>
    <cellStyle name="20% - Акцент6 3 13 3 2" xfId="32325"/>
    <cellStyle name="20% - Акцент6 3 13 4" xfId="32326"/>
    <cellStyle name="20% - Акцент6 3 14" xfId="1820"/>
    <cellStyle name="20% - Акцент6 3 14 2" xfId="1821"/>
    <cellStyle name="20% - Акцент6 3 14 2 2" xfId="1822"/>
    <cellStyle name="20% - Акцент6 3 14 2 2 2" xfId="32327"/>
    <cellStyle name="20% - Акцент6 3 14 2 3" xfId="32328"/>
    <cellStyle name="20% - Акцент6 3 14 3" xfId="1823"/>
    <cellStyle name="20% - Акцент6 3 14 3 2" xfId="32329"/>
    <cellStyle name="20% - Акцент6 3 14 4" xfId="32330"/>
    <cellStyle name="20% - Акцент6 3 15" xfId="1824"/>
    <cellStyle name="20% - Акцент6 3 15 2" xfId="1825"/>
    <cellStyle name="20% - Акцент6 3 15 2 2" xfId="1826"/>
    <cellStyle name="20% - Акцент6 3 15 2 2 2" xfId="32331"/>
    <cellStyle name="20% - Акцент6 3 15 2 3" xfId="32332"/>
    <cellStyle name="20% - Акцент6 3 15 3" xfId="1827"/>
    <cellStyle name="20% - Акцент6 3 15 3 2" xfId="32333"/>
    <cellStyle name="20% - Акцент6 3 15 4" xfId="32334"/>
    <cellStyle name="20% - Акцент6 3 16" xfId="1828"/>
    <cellStyle name="20% - Акцент6 3 16 2" xfId="1829"/>
    <cellStyle name="20% - Акцент6 3 16 2 2" xfId="1830"/>
    <cellStyle name="20% - Акцент6 3 16 2 2 2" xfId="32335"/>
    <cellStyle name="20% - Акцент6 3 16 2 3" xfId="32336"/>
    <cellStyle name="20% - Акцент6 3 16 3" xfId="1831"/>
    <cellStyle name="20% - Акцент6 3 16 3 2" xfId="32337"/>
    <cellStyle name="20% - Акцент6 3 16 4" xfId="32338"/>
    <cellStyle name="20% - Акцент6 3 17" xfId="1832"/>
    <cellStyle name="20% - Акцент6 3 17 2" xfId="1833"/>
    <cellStyle name="20% - Акцент6 3 17 2 2" xfId="1834"/>
    <cellStyle name="20% - Акцент6 3 17 2 2 2" xfId="32339"/>
    <cellStyle name="20% - Акцент6 3 17 2 3" xfId="32340"/>
    <cellStyle name="20% - Акцент6 3 17 3" xfId="1835"/>
    <cellStyle name="20% - Акцент6 3 17 3 2" xfId="32341"/>
    <cellStyle name="20% - Акцент6 3 17 4" xfId="32342"/>
    <cellStyle name="20% - Акцент6 3 18" xfId="1836"/>
    <cellStyle name="20% - Акцент6 3 18 2" xfId="1837"/>
    <cellStyle name="20% - Акцент6 3 18 2 2" xfId="1838"/>
    <cellStyle name="20% - Акцент6 3 18 2 2 2" xfId="32343"/>
    <cellStyle name="20% - Акцент6 3 18 2 3" xfId="32344"/>
    <cellStyle name="20% - Акцент6 3 18 3" xfId="1839"/>
    <cellStyle name="20% - Акцент6 3 18 3 2" xfId="32345"/>
    <cellStyle name="20% - Акцент6 3 18 4" xfId="32346"/>
    <cellStyle name="20% - Акцент6 3 19" xfId="1840"/>
    <cellStyle name="20% - Акцент6 3 19 2" xfId="1841"/>
    <cellStyle name="20% - Акцент6 3 19 2 2" xfId="1842"/>
    <cellStyle name="20% - Акцент6 3 19 2 2 2" xfId="32347"/>
    <cellStyle name="20% - Акцент6 3 19 2 3" xfId="32348"/>
    <cellStyle name="20% - Акцент6 3 19 3" xfId="1843"/>
    <cellStyle name="20% - Акцент6 3 19 3 2" xfId="32349"/>
    <cellStyle name="20% - Акцент6 3 19 4" xfId="32350"/>
    <cellStyle name="20% - Акцент6 3 2" xfId="1844"/>
    <cellStyle name="20% - Акцент6 3 2 2" xfId="32351"/>
    <cellStyle name="20% - Акцент6 3 20" xfId="1845"/>
    <cellStyle name="20% - Акцент6 3 20 2" xfId="1846"/>
    <cellStyle name="20% - Акцент6 3 20 2 2" xfId="1847"/>
    <cellStyle name="20% - Акцент6 3 20 2 2 2" xfId="32352"/>
    <cellStyle name="20% - Акцент6 3 20 2 3" xfId="32353"/>
    <cellStyle name="20% - Акцент6 3 20 3" xfId="1848"/>
    <cellStyle name="20% - Акцент6 3 20 3 2" xfId="32354"/>
    <cellStyle name="20% - Акцент6 3 20 4" xfId="32355"/>
    <cellStyle name="20% - Акцент6 3 21" xfId="1849"/>
    <cellStyle name="20% - Акцент6 3 21 2" xfId="1850"/>
    <cellStyle name="20% - Акцент6 3 21 2 2" xfId="1851"/>
    <cellStyle name="20% - Акцент6 3 21 2 2 2" xfId="32356"/>
    <cellStyle name="20% - Акцент6 3 21 2 3" xfId="32357"/>
    <cellStyle name="20% - Акцент6 3 21 3" xfId="1852"/>
    <cellStyle name="20% - Акцент6 3 21 3 2" xfId="32358"/>
    <cellStyle name="20% - Акцент6 3 21 4" xfId="32359"/>
    <cellStyle name="20% - Акцент6 3 22" xfId="1853"/>
    <cellStyle name="20% - Акцент6 3 22 2" xfId="1854"/>
    <cellStyle name="20% - Акцент6 3 22 2 2" xfId="1855"/>
    <cellStyle name="20% - Акцент6 3 22 2 2 2" xfId="32360"/>
    <cellStyle name="20% - Акцент6 3 22 2 3" xfId="32361"/>
    <cellStyle name="20% - Акцент6 3 22 3" xfId="1856"/>
    <cellStyle name="20% - Акцент6 3 22 3 2" xfId="32362"/>
    <cellStyle name="20% - Акцент6 3 22 4" xfId="32363"/>
    <cellStyle name="20% - Акцент6 3 23" xfId="1857"/>
    <cellStyle name="20% - Акцент6 3 23 2" xfId="1858"/>
    <cellStyle name="20% - Акцент6 3 23 2 2" xfId="1859"/>
    <cellStyle name="20% - Акцент6 3 23 2 2 2" xfId="32364"/>
    <cellStyle name="20% - Акцент6 3 23 2 3" xfId="32365"/>
    <cellStyle name="20% - Акцент6 3 23 3" xfId="1860"/>
    <cellStyle name="20% - Акцент6 3 23 3 2" xfId="32366"/>
    <cellStyle name="20% - Акцент6 3 23 4" xfId="32367"/>
    <cellStyle name="20% - Акцент6 3 24" xfId="1861"/>
    <cellStyle name="20% - Акцент6 3 24 2" xfId="1862"/>
    <cellStyle name="20% - Акцент6 3 24 2 2" xfId="1863"/>
    <cellStyle name="20% - Акцент6 3 24 2 2 2" xfId="32368"/>
    <cellStyle name="20% - Акцент6 3 24 2 3" xfId="32369"/>
    <cellStyle name="20% - Акцент6 3 24 3" xfId="1864"/>
    <cellStyle name="20% - Акцент6 3 24 3 2" xfId="32370"/>
    <cellStyle name="20% - Акцент6 3 24 4" xfId="32371"/>
    <cellStyle name="20% - Акцент6 3 25" xfId="32372"/>
    <cellStyle name="20% - Акцент6 3 3" xfId="1865"/>
    <cellStyle name="20% - Акцент6 3 3 2" xfId="1866"/>
    <cellStyle name="20% - Акцент6 3 3 2 2" xfId="1867"/>
    <cellStyle name="20% - Акцент6 3 3 2 2 2" xfId="32373"/>
    <cellStyle name="20% - Акцент6 3 3 2 3" xfId="32374"/>
    <cellStyle name="20% - Акцент6 3 3 3" xfId="1868"/>
    <cellStyle name="20% - Акцент6 3 3 3 2" xfId="32375"/>
    <cellStyle name="20% - Акцент6 3 3 4" xfId="32376"/>
    <cellStyle name="20% - Акцент6 3 4" xfId="1869"/>
    <cellStyle name="20% - Акцент6 3 4 2" xfId="1870"/>
    <cellStyle name="20% - Акцент6 3 4 2 2" xfId="1871"/>
    <cellStyle name="20% - Акцент6 3 4 2 2 2" xfId="32377"/>
    <cellStyle name="20% - Акцент6 3 4 2 3" xfId="32378"/>
    <cellStyle name="20% - Акцент6 3 4 3" xfId="1872"/>
    <cellStyle name="20% - Акцент6 3 4 3 2" xfId="32379"/>
    <cellStyle name="20% - Акцент6 3 4 4" xfId="32380"/>
    <cellStyle name="20% - Акцент6 3 5" xfId="1873"/>
    <cellStyle name="20% - Акцент6 3 5 2" xfId="1874"/>
    <cellStyle name="20% - Акцент6 3 5 2 2" xfId="1875"/>
    <cellStyle name="20% - Акцент6 3 5 2 2 2" xfId="32381"/>
    <cellStyle name="20% - Акцент6 3 5 2 3" xfId="32382"/>
    <cellStyle name="20% - Акцент6 3 5 3" xfId="1876"/>
    <cellStyle name="20% - Акцент6 3 5 3 2" xfId="32383"/>
    <cellStyle name="20% - Акцент6 3 5 4" xfId="32384"/>
    <cellStyle name="20% - Акцент6 3 6" xfId="1877"/>
    <cellStyle name="20% - Акцент6 3 6 2" xfId="1878"/>
    <cellStyle name="20% - Акцент6 3 6 2 2" xfId="1879"/>
    <cellStyle name="20% - Акцент6 3 6 2 2 2" xfId="32385"/>
    <cellStyle name="20% - Акцент6 3 6 2 3" xfId="32386"/>
    <cellStyle name="20% - Акцент6 3 6 3" xfId="1880"/>
    <cellStyle name="20% - Акцент6 3 6 3 2" xfId="32387"/>
    <cellStyle name="20% - Акцент6 3 6 4" xfId="32388"/>
    <cellStyle name="20% - Акцент6 3 7" xfId="1881"/>
    <cellStyle name="20% - Акцент6 3 7 2" xfId="1882"/>
    <cellStyle name="20% - Акцент6 3 7 2 2" xfId="1883"/>
    <cellStyle name="20% - Акцент6 3 7 2 2 2" xfId="32389"/>
    <cellStyle name="20% - Акцент6 3 7 2 3" xfId="32390"/>
    <cellStyle name="20% - Акцент6 3 7 3" xfId="1884"/>
    <cellStyle name="20% - Акцент6 3 7 3 2" xfId="32391"/>
    <cellStyle name="20% - Акцент6 3 7 4" xfId="32392"/>
    <cellStyle name="20% - Акцент6 3 8" xfId="1885"/>
    <cellStyle name="20% - Акцент6 3 8 2" xfId="1886"/>
    <cellStyle name="20% - Акцент6 3 8 2 2" xfId="1887"/>
    <cellStyle name="20% - Акцент6 3 8 2 2 2" xfId="32393"/>
    <cellStyle name="20% - Акцент6 3 8 2 3" xfId="32394"/>
    <cellStyle name="20% - Акцент6 3 8 3" xfId="1888"/>
    <cellStyle name="20% - Акцент6 3 8 3 2" xfId="32395"/>
    <cellStyle name="20% - Акцент6 3 8 4" xfId="32396"/>
    <cellStyle name="20% - Акцент6 3 9" xfId="1889"/>
    <cellStyle name="20% - Акцент6 3 9 2" xfId="1890"/>
    <cellStyle name="20% - Акцент6 3 9 2 2" xfId="1891"/>
    <cellStyle name="20% - Акцент6 3 9 2 2 2" xfId="32397"/>
    <cellStyle name="20% - Акцент6 3 9 2 3" xfId="32398"/>
    <cellStyle name="20% - Акцент6 3 9 3" xfId="1892"/>
    <cellStyle name="20% - Акцент6 3 9 3 2" xfId="32399"/>
    <cellStyle name="20% - Акцент6 3 9 4" xfId="32400"/>
    <cellStyle name="20% - Акцент6 4" xfId="1893"/>
    <cellStyle name="20% - Акцент6 4 2" xfId="1894"/>
    <cellStyle name="20% - Акцент6 4 2 2" xfId="32401"/>
    <cellStyle name="20% - Акцент6 4 3" xfId="32402"/>
    <cellStyle name="20% - Акцент6 5" xfId="1895"/>
    <cellStyle name="20% - Акцент6 5 2" xfId="1896"/>
    <cellStyle name="20% - Акцент6 5 2 2" xfId="32403"/>
    <cellStyle name="20% - Акцент6 5 3" xfId="32404"/>
    <cellStyle name="20% - Акцент6 6" xfId="1897"/>
    <cellStyle name="20% - Акцент6 6 2" xfId="32405"/>
    <cellStyle name="20% - Акцент6 7" xfId="1898"/>
    <cellStyle name="20% - Акцент6 7 2" xfId="1899"/>
    <cellStyle name="20% - Акцент6 7 2 2" xfId="1900"/>
    <cellStyle name="20% - Акцент6 7 2 2 2" xfId="32406"/>
    <cellStyle name="20% - Акцент6 7 2 3" xfId="32407"/>
    <cellStyle name="20% - Акцент6 7 3" xfId="1901"/>
    <cellStyle name="20% - Акцент6 7 3 2" xfId="32408"/>
    <cellStyle name="20% - Акцент6 7 4" xfId="32409"/>
    <cellStyle name="20% - Акцент6 8" xfId="1902"/>
    <cellStyle name="20% - Акцент6 8 2" xfId="1903"/>
    <cellStyle name="20% - Акцент6 8 2 2" xfId="1904"/>
    <cellStyle name="20% - Акцент6 8 2 2 2" xfId="32410"/>
    <cellStyle name="20% - Акцент6 8 2 3" xfId="32411"/>
    <cellStyle name="20% - Акцент6 8 3" xfId="1905"/>
    <cellStyle name="20% - Акцент6 8 3 2" xfId="32412"/>
    <cellStyle name="20% - Акцент6 8 4" xfId="32413"/>
    <cellStyle name="20% - Акцент6 9" xfId="1906"/>
    <cellStyle name="20% - Акцент6 9 2" xfId="1907"/>
    <cellStyle name="20% - Акцент6 9 2 2" xfId="1908"/>
    <cellStyle name="20% - Акцент6 9 2 2 2" xfId="32414"/>
    <cellStyle name="20% - Акцент6 9 2 3" xfId="32415"/>
    <cellStyle name="20% - Акцент6 9 3" xfId="1909"/>
    <cellStyle name="20% - Акцент6 9 3 2" xfId="32416"/>
    <cellStyle name="20% - Акцент6 9 4" xfId="32417"/>
    <cellStyle name="40% - Accent1 10" xfId="1910"/>
    <cellStyle name="40% - Accent1 10 2" xfId="32418"/>
    <cellStyle name="40% - Accent1 11" xfId="1911"/>
    <cellStyle name="40% - Accent1 11 2" xfId="32419"/>
    <cellStyle name="40% - Accent1 12" xfId="1912"/>
    <cellStyle name="40% - Accent1 12 2" xfId="32420"/>
    <cellStyle name="40% - Accent1 13" xfId="1913"/>
    <cellStyle name="40% - Accent1 13 2" xfId="32421"/>
    <cellStyle name="40% - Accent1 2" xfId="1914"/>
    <cellStyle name="40% - Accent1 2 2" xfId="32422"/>
    <cellStyle name="40% - Accent1 3" xfId="1915"/>
    <cellStyle name="40% - Accent1 3 2" xfId="32423"/>
    <cellStyle name="40% - Accent1 4" xfId="1916"/>
    <cellStyle name="40% - Accent1 4 2" xfId="32424"/>
    <cellStyle name="40% - Accent1 5" xfId="1917"/>
    <cellStyle name="40% - Accent1 5 2" xfId="32425"/>
    <cellStyle name="40% - Accent1 6" xfId="1918"/>
    <cellStyle name="40% - Accent1 6 2" xfId="32426"/>
    <cellStyle name="40% - Accent1 7" xfId="1919"/>
    <cellStyle name="40% - Accent1 7 2" xfId="32427"/>
    <cellStyle name="40% - Accent1 8" xfId="1920"/>
    <cellStyle name="40% - Accent1 8 2" xfId="32428"/>
    <cellStyle name="40% - Accent1 9" xfId="1921"/>
    <cellStyle name="40% - Accent1 9 2" xfId="32429"/>
    <cellStyle name="40% - Accent2 10" xfId="1922"/>
    <cellStyle name="40% - Accent2 10 2" xfId="32430"/>
    <cellStyle name="40% - Accent2 11" xfId="1923"/>
    <cellStyle name="40% - Accent2 11 2" xfId="32431"/>
    <cellStyle name="40% - Accent2 12" xfId="1924"/>
    <cellStyle name="40% - Accent2 12 2" xfId="32432"/>
    <cellStyle name="40% - Accent2 13" xfId="1925"/>
    <cellStyle name="40% - Accent2 13 2" xfId="32433"/>
    <cellStyle name="40% - Accent2 2" xfId="1926"/>
    <cellStyle name="40% - Accent2 2 2" xfId="32434"/>
    <cellStyle name="40% - Accent2 3" xfId="1927"/>
    <cellStyle name="40% - Accent2 3 2" xfId="32435"/>
    <cellStyle name="40% - Accent2 4" xfId="1928"/>
    <cellStyle name="40% - Accent2 4 2" xfId="32436"/>
    <cellStyle name="40% - Accent2 5" xfId="1929"/>
    <cellStyle name="40% - Accent2 5 2" xfId="32437"/>
    <cellStyle name="40% - Accent2 6" xfId="1930"/>
    <cellStyle name="40% - Accent2 6 2" xfId="32438"/>
    <cellStyle name="40% - Accent2 7" xfId="1931"/>
    <cellStyle name="40% - Accent2 7 2" xfId="32439"/>
    <cellStyle name="40% - Accent2 8" xfId="1932"/>
    <cellStyle name="40% - Accent2 8 2" xfId="32440"/>
    <cellStyle name="40% - Accent2 9" xfId="1933"/>
    <cellStyle name="40% - Accent2 9 2" xfId="32441"/>
    <cellStyle name="40% - Accent3 10" xfId="1934"/>
    <cellStyle name="40% - Accent3 10 2" xfId="32442"/>
    <cellStyle name="40% - Accent3 11" xfId="1935"/>
    <cellStyle name="40% - Accent3 11 2" xfId="32443"/>
    <cellStyle name="40% - Accent3 12" xfId="1936"/>
    <cellStyle name="40% - Accent3 12 2" xfId="32444"/>
    <cellStyle name="40% - Accent3 13" xfId="1937"/>
    <cellStyle name="40% - Accent3 13 2" xfId="32445"/>
    <cellStyle name="40% - Accent3 2" xfId="1938"/>
    <cellStyle name="40% - Accent3 2 2" xfId="32446"/>
    <cellStyle name="40% - Accent3 3" xfId="1939"/>
    <cellStyle name="40% - Accent3 3 2" xfId="32447"/>
    <cellStyle name="40% - Accent3 4" xfId="1940"/>
    <cellStyle name="40% - Accent3 4 2" xfId="32448"/>
    <cellStyle name="40% - Accent3 5" xfId="1941"/>
    <cellStyle name="40% - Accent3 5 2" xfId="32449"/>
    <cellStyle name="40% - Accent3 6" xfId="1942"/>
    <cellStyle name="40% - Accent3 6 2" xfId="32450"/>
    <cellStyle name="40% - Accent3 7" xfId="1943"/>
    <cellStyle name="40% - Accent3 7 2" xfId="32451"/>
    <cellStyle name="40% - Accent3 8" xfId="1944"/>
    <cellStyle name="40% - Accent3 8 2" xfId="32452"/>
    <cellStyle name="40% - Accent3 9" xfId="1945"/>
    <cellStyle name="40% - Accent3 9 2" xfId="32453"/>
    <cellStyle name="40% - Accent4 10" xfId="1946"/>
    <cellStyle name="40% - Accent4 10 2" xfId="32454"/>
    <cellStyle name="40% - Accent4 11" xfId="1947"/>
    <cellStyle name="40% - Accent4 11 2" xfId="32455"/>
    <cellStyle name="40% - Accent4 12" xfId="1948"/>
    <cellStyle name="40% - Accent4 12 2" xfId="32456"/>
    <cellStyle name="40% - Accent4 13" xfId="1949"/>
    <cellStyle name="40% - Accent4 13 2" xfId="32457"/>
    <cellStyle name="40% - Accent4 2" xfId="1950"/>
    <cellStyle name="40% - Accent4 2 2" xfId="32458"/>
    <cellStyle name="40% - Accent4 3" xfId="1951"/>
    <cellStyle name="40% - Accent4 3 2" xfId="32459"/>
    <cellStyle name="40% - Accent4 4" xfId="1952"/>
    <cellStyle name="40% - Accent4 4 2" xfId="32460"/>
    <cellStyle name="40% - Accent4 5" xfId="1953"/>
    <cellStyle name="40% - Accent4 5 2" xfId="32461"/>
    <cellStyle name="40% - Accent4 6" xfId="1954"/>
    <cellStyle name="40% - Accent4 6 2" xfId="32462"/>
    <cellStyle name="40% - Accent4 7" xfId="1955"/>
    <cellStyle name="40% - Accent4 7 2" xfId="32463"/>
    <cellStyle name="40% - Accent4 8" xfId="1956"/>
    <cellStyle name="40% - Accent4 8 2" xfId="32464"/>
    <cellStyle name="40% - Accent4 9" xfId="1957"/>
    <cellStyle name="40% - Accent4 9 2" xfId="32465"/>
    <cellStyle name="40% - Accent5 10" xfId="1958"/>
    <cellStyle name="40% - Accent5 10 2" xfId="32466"/>
    <cellStyle name="40% - Accent5 11" xfId="1959"/>
    <cellStyle name="40% - Accent5 11 2" xfId="32467"/>
    <cellStyle name="40% - Accent5 12" xfId="1960"/>
    <cellStyle name="40% - Accent5 12 2" xfId="32468"/>
    <cellStyle name="40% - Accent5 13" xfId="1961"/>
    <cellStyle name="40% - Accent5 13 2" xfId="32469"/>
    <cellStyle name="40% - Accent5 2" xfId="1962"/>
    <cellStyle name="40% - Accent5 2 2" xfId="32470"/>
    <cellStyle name="40% - Accent5 3" xfId="1963"/>
    <cellStyle name="40% - Accent5 3 2" xfId="32471"/>
    <cellStyle name="40% - Accent5 4" xfId="1964"/>
    <cellStyle name="40% - Accent5 4 2" xfId="32472"/>
    <cellStyle name="40% - Accent5 5" xfId="1965"/>
    <cellStyle name="40% - Accent5 5 2" xfId="32473"/>
    <cellStyle name="40% - Accent5 6" xfId="1966"/>
    <cellStyle name="40% - Accent5 6 2" xfId="32474"/>
    <cellStyle name="40% - Accent5 7" xfId="1967"/>
    <cellStyle name="40% - Accent5 7 2" xfId="32475"/>
    <cellStyle name="40% - Accent5 8" xfId="1968"/>
    <cellStyle name="40% - Accent5 8 2" xfId="32476"/>
    <cellStyle name="40% - Accent5 9" xfId="1969"/>
    <cellStyle name="40% - Accent5 9 2" xfId="32477"/>
    <cellStyle name="40% - Accent6 10" xfId="1970"/>
    <cellStyle name="40% - Accent6 10 2" xfId="32478"/>
    <cellStyle name="40% - Accent6 11" xfId="1971"/>
    <cellStyle name="40% - Accent6 11 2" xfId="32479"/>
    <cellStyle name="40% - Accent6 12" xfId="1972"/>
    <cellStyle name="40% - Accent6 12 2" xfId="32480"/>
    <cellStyle name="40% - Accent6 13" xfId="1973"/>
    <cellStyle name="40% - Accent6 13 2" xfId="32481"/>
    <cellStyle name="40% - Accent6 2" xfId="1974"/>
    <cellStyle name="40% - Accent6 2 2" xfId="32482"/>
    <cellStyle name="40% - Accent6 3" xfId="1975"/>
    <cellStyle name="40% - Accent6 3 2" xfId="32483"/>
    <cellStyle name="40% - Accent6 4" xfId="1976"/>
    <cellStyle name="40% - Accent6 4 2" xfId="32484"/>
    <cellStyle name="40% - Accent6 5" xfId="1977"/>
    <cellStyle name="40% - Accent6 5 2" xfId="32485"/>
    <cellStyle name="40% - Accent6 6" xfId="1978"/>
    <cellStyle name="40% - Accent6 6 2" xfId="32486"/>
    <cellStyle name="40% - Accent6 7" xfId="1979"/>
    <cellStyle name="40% - Accent6 7 2" xfId="32487"/>
    <cellStyle name="40% - Accent6 8" xfId="1980"/>
    <cellStyle name="40% - Accent6 8 2" xfId="32488"/>
    <cellStyle name="40% - Accent6 9" xfId="1981"/>
    <cellStyle name="40% - Accent6 9 2" xfId="32489"/>
    <cellStyle name="40% - Акцент1 10" xfId="1982"/>
    <cellStyle name="40% - Акцент1 10 2" xfId="1983"/>
    <cellStyle name="40% - Акцент1 10 2 2" xfId="1984"/>
    <cellStyle name="40% - Акцент1 10 2 2 2" xfId="32490"/>
    <cellStyle name="40% - Акцент1 10 2 3" xfId="32491"/>
    <cellStyle name="40% - Акцент1 10 3" xfId="1985"/>
    <cellStyle name="40% - Акцент1 10 3 2" xfId="32492"/>
    <cellStyle name="40% - Акцент1 10 4" xfId="32493"/>
    <cellStyle name="40% - Акцент1 11" xfId="1986"/>
    <cellStyle name="40% - Акцент1 11 2" xfId="1987"/>
    <cellStyle name="40% - Акцент1 11 2 2" xfId="1988"/>
    <cellStyle name="40% - Акцент1 11 2 2 2" xfId="32494"/>
    <cellStyle name="40% - Акцент1 11 2 3" xfId="32495"/>
    <cellStyle name="40% - Акцент1 11 3" xfId="1989"/>
    <cellStyle name="40% - Акцент1 11 3 2" xfId="32496"/>
    <cellStyle name="40% - Акцент1 11 4" xfId="32497"/>
    <cellStyle name="40% - Акцент1 12" xfId="1990"/>
    <cellStyle name="40% - Акцент1 12 2" xfId="1991"/>
    <cellStyle name="40% - Акцент1 12 2 2" xfId="1992"/>
    <cellStyle name="40% - Акцент1 12 2 2 2" xfId="32498"/>
    <cellStyle name="40% - Акцент1 12 2 3" xfId="32499"/>
    <cellStyle name="40% - Акцент1 12 3" xfId="1993"/>
    <cellStyle name="40% - Акцент1 12 3 2" xfId="32500"/>
    <cellStyle name="40% - Акцент1 12 4" xfId="32501"/>
    <cellStyle name="40% - Акцент1 13" xfId="1994"/>
    <cellStyle name="40% - Акцент1 13 2" xfId="1995"/>
    <cellStyle name="40% - Акцент1 13 2 2" xfId="1996"/>
    <cellStyle name="40% - Акцент1 13 2 2 2" xfId="32502"/>
    <cellStyle name="40% - Акцент1 13 2 3" xfId="32503"/>
    <cellStyle name="40% - Акцент1 13 3" xfId="1997"/>
    <cellStyle name="40% - Акцент1 13 3 2" xfId="32504"/>
    <cellStyle name="40% - Акцент1 13 4" xfId="32505"/>
    <cellStyle name="40% - Акцент1 14" xfId="1998"/>
    <cellStyle name="40% - Акцент1 14 2" xfId="1999"/>
    <cellStyle name="40% - Акцент1 14 2 2" xfId="2000"/>
    <cellStyle name="40% - Акцент1 14 2 2 2" xfId="32506"/>
    <cellStyle name="40% - Акцент1 14 2 3" xfId="32507"/>
    <cellStyle name="40% - Акцент1 14 3" xfId="2001"/>
    <cellStyle name="40% - Акцент1 14 3 2" xfId="32508"/>
    <cellStyle name="40% - Акцент1 14 4" xfId="32509"/>
    <cellStyle name="40% - Акцент1 15" xfId="2002"/>
    <cellStyle name="40% - Акцент1 15 2" xfId="2003"/>
    <cellStyle name="40% - Акцент1 15 2 2" xfId="2004"/>
    <cellStyle name="40% - Акцент1 15 2 2 2" xfId="32510"/>
    <cellStyle name="40% - Акцент1 15 2 3" xfId="32511"/>
    <cellStyle name="40% - Акцент1 15 3" xfId="2005"/>
    <cellStyle name="40% - Акцент1 15 3 2" xfId="32512"/>
    <cellStyle name="40% - Акцент1 15 4" xfId="32513"/>
    <cellStyle name="40% - Акцент1 16" xfId="2006"/>
    <cellStyle name="40% - Акцент1 16 2" xfId="2007"/>
    <cellStyle name="40% - Акцент1 16 2 2" xfId="2008"/>
    <cellStyle name="40% - Акцент1 16 2 2 2" xfId="32514"/>
    <cellStyle name="40% - Акцент1 16 2 3" xfId="32515"/>
    <cellStyle name="40% - Акцент1 16 3" xfId="2009"/>
    <cellStyle name="40% - Акцент1 16 3 2" xfId="32516"/>
    <cellStyle name="40% - Акцент1 16 4" xfId="32517"/>
    <cellStyle name="40% - Акцент1 17" xfId="2010"/>
    <cellStyle name="40% - Акцент1 17 2" xfId="2011"/>
    <cellStyle name="40% - Акцент1 17 2 2" xfId="2012"/>
    <cellStyle name="40% - Акцент1 17 2 2 2" xfId="32518"/>
    <cellStyle name="40% - Акцент1 17 2 3" xfId="32519"/>
    <cellStyle name="40% - Акцент1 17 3" xfId="2013"/>
    <cellStyle name="40% - Акцент1 17 3 2" xfId="32520"/>
    <cellStyle name="40% - Акцент1 17 4" xfId="32521"/>
    <cellStyle name="40% - Акцент1 18" xfId="2014"/>
    <cellStyle name="40% - Акцент1 18 2" xfId="2015"/>
    <cellStyle name="40% - Акцент1 18 2 2" xfId="32522"/>
    <cellStyle name="40% - Акцент1 18 3" xfId="32523"/>
    <cellStyle name="40% - Акцент1 19" xfId="2016"/>
    <cellStyle name="40% - Акцент1 19 2" xfId="32524"/>
    <cellStyle name="40% - Акцент1 2" xfId="2017"/>
    <cellStyle name="40% - Акцент1 2 10" xfId="2018"/>
    <cellStyle name="40% - Акцент1 2 10 2" xfId="2019"/>
    <cellStyle name="40% - Акцент1 2 10 2 2" xfId="2020"/>
    <cellStyle name="40% - Акцент1 2 10 2 2 2" xfId="32525"/>
    <cellStyle name="40% - Акцент1 2 10 2 3" xfId="32526"/>
    <cellStyle name="40% - Акцент1 2 10 3" xfId="2021"/>
    <cellStyle name="40% - Акцент1 2 10 3 2" xfId="32527"/>
    <cellStyle name="40% - Акцент1 2 10 4" xfId="32528"/>
    <cellStyle name="40% - Акцент1 2 11" xfId="2022"/>
    <cellStyle name="40% - Акцент1 2 11 2" xfId="2023"/>
    <cellStyle name="40% - Акцент1 2 11 2 2" xfId="2024"/>
    <cellStyle name="40% - Акцент1 2 11 2 2 2" xfId="32529"/>
    <cellStyle name="40% - Акцент1 2 11 2 3" xfId="32530"/>
    <cellStyle name="40% - Акцент1 2 11 3" xfId="2025"/>
    <cellStyle name="40% - Акцент1 2 11 3 2" xfId="32531"/>
    <cellStyle name="40% - Акцент1 2 11 4" xfId="32532"/>
    <cellStyle name="40% - Акцент1 2 12" xfId="2026"/>
    <cellStyle name="40% - Акцент1 2 12 2" xfId="2027"/>
    <cellStyle name="40% - Акцент1 2 12 2 2" xfId="2028"/>
    <cellStyle name="40% - Акцент1 2 12 2 2 2" xfId="32533"/>
    <cellStyle name="40% - Акцент1 2 12 2 3" xfId="32534"/>
    <cellStyle name="40% - Акцент1 2 12 3" xfId="2029"/>
    <cellStyle name="40% - Акцент1 2 12 3 2" xfId="32535"/>
    <cellStyle name="40% - Акцент1 2 12 4" xfId="32536"/>
    <cellStyle name="40% - Акцент1 2 13" xfId="2030"/>
    <cellStyle name="40% - Акцент1 2 13 2" xfId="2031"/>
    <cellStyle name="40% - Акцент1 2 13 2 2" xfId="2032"/>
    <cellStyle name="40% - Акцент1 2 13 2 2 2" xfId="32537"/>
    <cellStyle name="40% - Акцент1 2 13 2 3" xfId="32538"/>
    <cellStyle name="40% - Акцент1 2 13 3" xfId="2033"/>
    <cellStyle name="40% - Акцент1 2 13 3 2" xfId="32539"/>
    <cellStyle name="40% - Акцент1 2 13 4" xfId="32540"/>
    <cellStyle name="40% - Акцент1 2 14" xfId="2034"/>
    <cellStyle name="40% - Акцент1 2 14 2" xfId="2035"/>
    <cellStyle name="40% - Акцент1 2 14 2 2" xfId="2036"/>
    <cellStyle name="40% - Акцент1 2 14 2 2 2" xfId="32541"/>
    <cellStyle name="40% - Акцент1 2 14 2 3" xfId="32542"/>
    <cellStyle name="40% - Акцент1 2 14 3" xfId="2037"/>
    <cellStyle name="40% - Акцент1 2 14 3 2" xfId="32543"/>
    <cellStyle name="40% - Акцент1 2 14 4" xfId="32544"/>
    <cellStyle name="40% - Акцент1 2 15" xfId="2038"/>
    <cellStyle name="40% - Акцент1 2 15 2" xfId="2039"/>
    <cellStyle name="40% - Акцент1 2 15 2 2" xfId="2040"/>
    <cellStyle name="40% - Акцент1 2 15 2 2 2" xfId="32545"/>
    <cellStyle name="40% - Акцент1 2 15 2 3" xfId="32546"/>
    <cellStyle name="40% - Акцент1 2 15 3" xfId="2041"/>
    <cellStyle name="40% - Акцент1 2 15 3 2" xfId="32547"/>
    <cellStyle name="40% - Акцент1 2 15 4" xfId="32548"/>
    <cellStyle name="40% - Акцент1 2 16" xfId="2042"/>
    <cellStyle name="40% - Акцент1 2 16 2" xfId="2043"/>
    <cellStyle name="40% - Акцент1 2 16 2 2" xfId="2044"/>
    <cellStyle name="40% - Акцент1 2 16 2 2 2" xfId="32549"/>
    <cellStyle name="40% - Акцент1 2 16 2 3" xfId="32550"/>
    <cellStyle name="40% - Акцент1 2 16 3" xfId="2045"/>
    <cellStyle name="40% - Акцент1 2 16 3 2" xfId="32551"/>
    <cellStyle name="40% - Акцент1 2 16 4" xfId="32552"/>
    <cellStyle name="40% - Акцент1 2 17" xfId="2046"/>
    <cellStyle name="40% - Акцент1 2 17 2" xfId="2047"/>
    <cellStyle name="40% - Акцент1 2 17 2 2" xfId="2048"/>
    <cellStyle name="40% - Акцент1 2 17 2 2 2" xfId="32553"/>
    <cellStyle name="40% - Акцент1 2 17 2 3" xfId="32554"/>
    <cellStyle name="40% - Акцент1 2 17 3" xfId="2049"/>
    <cellStyle name="40% - Акцент1 2 17 3 2" xfId="32555"/>
    <cellStyle name="40% - Акцент1 2 17 4" xfId="32556"/>
    <cellStyle name="40% - Акцент1 2 18" xfId="2050"/>
    <cellStyle name="40% - Акцент1 2 18 2" xfId="2051"/>
    <cellStyle name="40% - Акцент1 2 18 2 2" xfId="2052"/>
    <cellStyle name="40% - Акцент1 2 18 2 2 2" xfId="32557"/>
    <cellStyle name="40% - Акцент1 2 18 2 3" xfId="32558"/>
    <cellStyle name="40% - Акцент1 2 18 3" xfId="2053"/>
    <cellStyle name="40% - Акцент1 2 18 3 2" xfId="32559"/>
    <cellStyle name="40% - Акцент1 2 18 4" xfId="32560"/>
    <cellStyle name="40% - Акцент1 2 19" xfId="2054"/>
    <cellStyle name="40% - Акцент1 2 19 2" xfId="2055"/>
    <cellStyle name="40% - Акцент1 2 19 2 2" xfId="2056"/>
    <cellStyle name="40% - Акцент1 2 19 2 2 2" xfId="32561"/>
    <cellStyle name="40% - Акцент1 2 19 2 3" xfId="32562"/>
    <cellStyle name="40% - Акцент1 2 19 3" xfId="2057"/>
    <cellStyle name="40% - Акцент1 2 19 3 2" xfId="32563"/>
    <cellStyle name="40% - Акцент1 2 19 4" xfId="32564"/>
    <cellStyle name="40% - Акцент1 2 2" xfId="2058"/>
    <cellStyle name="40% - Акцент1 2 2 2" xfId="32565"/>
    <cellStyle name="40% - Акцент1 2 2 3" xfId="60364"/>
    <cellStyle name="40% - Акцент1 2 20" xfId="2059"/>
    <cellStyle name="40% - Акцент1 2 20 2" xfId="2060"/>
    <cellStyle name="40% - Акцент1 2 20 2 2" xfId="2061"/>
    <cellStyle name="40% - Акцент1 2 20 2 2 2" xfId="32566"/>
    <cellStyle name="40% - Акцент1 2 20 2 3" xfId="32567"/>
    <cellStyle name="40% - Акцент1 2 20 3" xfId="2062"/>
    <cellStyle name="40% - Акцент1 2 20 3 2" xfId="32568"/>
    <cellStyle name="40% - Акцент1 2 20 4" xfId="32569"/>
    <cellStyle name="40% - Акцент1 2 21" xfId="2063"/>
    <cellStyle name="40% - Акцент1 2 21 2" xfId="2064"/>
    <cellStyle name="40% - Акцент1 2 21 2 2" xfId="2065"/>
    <cellStyle name="40% - Акцент1 2 21 2 2 2" xfId="32570"/>
    <cellStyle name="40% - Акцент1 2 21 2 3" xfId="32571"/>
    <cellStyle name="40% - Акцент1 2 21 3" xfId="2066"/>
    <cellStyle name="40% - Акцент1 2 21 3 2" xfId="32572"/>
    <cellStyle name="40% - Акцент1 2 21 4" xfId="32573"/>
    <cellStyle name="40% - Акцент1 2 22" xfId="2067"/>
    <cellStyle name="40% - Акцент1 2 22 2" xfId="2068"/>
    <cellStyle name="40% - Акцент1 2 22 2 2" xfId="2069"/>
    <cellStyle name="40% - Акцент1 2 22 2 2 2" xfId="32574"/>
    <cellStyle name="40% - Акцент1 2 22 2 3" xfId="32575"/>
    <cellStyle name="40% - Акцент1 2 22 3" xfId="2070"/>
    <cellStyle name="40% - Акцент1 2 22 3 2" xfId="32576"/>
    <cellStyle name="40% - Акцент1 2 22 4" xfId="32577"/>
    <cellStyle name="40% - Акцент1 2 23" xfId="2071"/>
    <cellStyle name="40% - Акцент1 2 23 2" xfId="2072"/>
    <cellStyle name="40% - Акцент1 2 23 2 2" xfId="2073"/>
    <cellStyle name="40% - Акцент1 2 23 2 2 2" xfId="32578"/>
    <cellStyle name="40% - Акцент1 2 23 2 3" xfId="32579"/>
    <cellStyle name="40% - Акцент1 2 23 3" xfId="2074"/>
    <cellStyle name="40% - Акцент1 2 23 3 2" xfId="32580"/>
    <cellStyle name="40% - Акцент1 2 23 4" xfId="32581"/>
    <cellStyle name="40% - Акцент1 2 24" xfId="2075"/>
    <cellStyle name="40% - Акцент1 2 24 2" xfId="2076"/>
    <cellStyle name="40% - Акцент1 2 24 2 2" xfId="2077"/>
    <cellStyle name="40% - Акцент1 2 24 2 2 2" xfId="32582"/>
    <cellStyle name="40% - Акцент1 2 24 2 3" xfId="32583"/>
    <cellStyle name="40% - Акцент1 2 24 3" xfId="2078"/>
    <cellStyle name="40% - Акцент1 2 24 3 2" xfId="32584"/>
    <cellStyle name="40% - Акцент1 2 24 4" xfId="32585"/>
    <cellStyle name="40% - Акцент1 2 25" xfId="32586"/>
    <cellStyle name="40% - Акцент1 2 26" xfId="60365"/>
    <cellStyle name="40% - Акцент1 2 3" xfId="2079"/>
    <cellStyle name="40% - Акцент1 2 3 2" xfId="2080"/>
    <cellStyle name="40% - Акцент1 2 3 2 2" xfId="2081"/>
    <cellStyle name="40% - Акцент1 2 3 2 2 2" xfId="32587"/>
    <cellStyle name="40% - Акцент1 2 3 2 3" xfId="32588"/>
    <cellStyle name="40% - Акцент1 2 3 3" xfId="2082"/>
    <cellStyle name="40% - Акцент1 2 3 3 2" xfId="32589"/>
    <cellStyle name="40% - Акцент1 2 3 4" xfId="32590"/>
    <cellStyle name="40% - Акцент1 2 3 5" xfId="60366"/>
    <cellStyle name="40% - Акцент1 2 4" xfId="2083"/>
    <cellStyle name="40% - Акцент1 2 4 2" xfId="2084"/>
    <cellStyle name="40% - Акцент1 2 4 2 2" xfId="2085"/>
    <cellStyle name="40% - Акцент1 2 4 2 2 2" xfId="32591"/>
    <cellStyle name="40% - Акцент1 2 4 2 3" xfId="32592"/>
    <cellStyle name="40% - Акцент1 2 4 3" xfId="2086"/>
    <cellStyle name="40% - Акцент1 2 4 3 2" xfId="32593"/>
    <cellStyle name="40% - Акцент1 2 4 4" xfId="32594"/>
    <cellStyle name="40% - Акцент1 2 4 5" xfId="60367"/>
    <cellStyle name="40% - Акцент1 2 5" xfId="2087"/>
    <cellStyle name="40% - Акцент1 2 5 2" xfId="2088"/>
    <cellStyle name="40% - Акцент1 2 5 2 2" xfId="2089"/>
    <cellStyle name="40% - Акцент1 2 5 2 2 2" xfId="32595"/>
    <cellStyle name="40% - Акцент1 2 5 2 3" xfId="32596"/>
    <cellStyle name="40% - Акцент1 2 5 3" xfId="2090"/>
    <cellStyle name="40% - Акцент1 2 5 3 2" xfId="32597"/>
    <cellStyle name="40% - Акцент1 2 5 4" xfId="32598"/>
    <cellStyle name="40% - Акцент1 2 5 5" xfId="60368"/>
    <cellStyle name="40% - Акцент1 2 6" xfId="2091"/>
    <cellStyle name="40% - Акцент1 2 6 2" xfId="2092"/>
    <cellStyle name="40% - Акцент1 2 6 2 2" xfId="2093"/>
    <cellStyle name="40% - Акцент1 2 6 2 2 2" xfId="32599"/>
    <cellStyle name="40% - Акцент1 2 6 2 3" xfId="32600"/>
    <cellStyle name="40% - Акцент1 2 6 3" xfId="2094"/>
    <cellStyle name="40% - Акцент1 2 6 3 2" xfId="32601"/>
    <cellStyle name="40% - Акцент1 2 6 4" xfId="32602"/>
    <cellStyle name="40% - Акцент1 2 7" xfId="2095"/>
    <cellStyle name="40% - Акцент1 2 7 2" xfId="2096"/>
    <cellStyle name="40% - Акцент1 2 7 2 2" xfId="2097"/>
    <cellStyle name="40% - Акцент1 2 7 2 2 2" xfId="32603"/>
    <cellStyle name="40% - Акцент1 2 7 2 3" xfId="32604"/>
    <cellStyle name="40% - Акцент1 2 7 3" xfId="2098"/>
    <cellStyle name="40% - Акцент1 2 7 3 2" xfId="32605"/>
    <cellStyle name="40% - Акцент1 2 7 4" xfId="32606"/>
    <cellStyle name="40% - Акцент1 2 8" xfId="2099"/>
    <cellStyle name="40% - Акцент1 2 8 2" xfId="2100"/>
    <cellStyle name="40% - Акцент1 2 8 2 2" xfId="2101"/>
    <cellStyle name="40% - Акцент1 2 8 2 2 2" xfId="32607"/>
    <cellStyle name="40% - Акцент1 2 8 2 3" xfId="32608"/>
    <cellStyle name="40% - Акцент1 2 8 3" xfId="2102"/>
    <cellStyle name="40% - Акцент1 2 8 3 2" xfId="32609"/>
    <cellStyle name="40% - Акцент1 2 8 4" xfId="32610"/>
    <cellStyle name="40% - Акцент1 2 9" xfId="2103"/>
    <cellStyle name="40% - Акцент1 2 9 2" xfId="2104"/>
    <cellStyle name="40% - Акцент1 2 9 2 2" xfId="2105"/>
    <cellStyle name="40% - Акцент1 2 9 2 2 2" xfId="32611"/>
    <cellStyle name="40% - Акцент1 2 9 2 3" xfId="32612"/>
    <cellStyle name="40% - Акцент1 2 9 3" xfId="2106"/>
    <cellStyle name="40% - Акцент1 2 9 3 2" xfId="32613"/>
    <cellStyle name="40% - Акцент1 2 9 4" xfId="32614"/>
    <cellStyle name="40% - Акцент1 20" xfId="60369"/>
    <cellStyle name="40% - Акцент1 3" xfId="2107"/>
    <cellStyle name="40% - Акцент1 3 10" xfId="2108"/>
    <cellStyle name="40% - Акцент1 3 10 2" xfId="2109"/>
    <cellStyle name="40% - Акцент1 3 10 2 2" xfId="2110"/>
    <cellStyle name="40% - Акцент1 3 10 2 2 2" xfId="32615"/>
    <cellStyle name="40% - Акцент1 3 10 2 3" xfId="32616"/>
    <cellStyle name="40% - Акцент1 3 10 3" xfId="2111"/>
    <cellStyle name="40% - Акцент1 3 10 3 2" xfId="32617"/>
    <cellStyle name="40% - Акцент1 3 10 4" xfId="32618"/>
    <cellStyle name="40% - Акцент1 3 11" xfId="2112"/>
    <cellStyle name="40% - Акцент1 3 11 2" xfId="2113"/>
    <cellStyle name="40% - Акцент1 3 11 2 2" xfId="2114"/>
    <cellStyle name="40% - Акцент1 3 11 2 2 2" xfId="32619"/>
    <cellStyle name="40% - Акцент1 3 11 2 3" xfId="32620"/>
    <cellStyle name="40% - Акцент1 3 11 3" xfId="2115"/>
    <cellStyle name="40% - Акцент1 3 11 3 2" xfId="32621"/>
    <cellStyle name="40% - Акцент1 3 11 4" xfId="32622"/>
    <cellStyle name="40% - Акцент1 3 12" xfId="2116"/>
    <cellStyle name="40% - Акцент1 3 12 2" xfId="2117"/>
    <cellStyle name="40% - Акцент1 3 12 2 2" xfId="2118"/>
    <cellStyle name="40% - Акцент1 3 12 2 2 2" xfId="32623"/>
    <cellStyle name="40% - Акцент1 3 12 2 3" xfId="32624"/>
    <cellStyle name="40% - Акцент1 3 12 3" xfId="2119"/>
    <cellStyle name="40% - Акцент1 3 12 3 2" xfId="32625"/>
    <cellStyle name="40% - Акцент1 3 12 4" xfId="32626"/>
    <cellStyle name="40% - Акцент1 3 13" xfId="2120"/>
    <cellStyle name="40% - Акцент1 3 13 2" xfId="2121"/>
    <cellStyle name="40% - Акцент1 3 13 2 2" xfId="2122"/>
    <cellStyle name="40% - Акцент1 3 13 2 2 2" xfId="32627"/>
    <cellStyle name="40% - Акцент1 3 13 2 3" xfId="32628"/>
    <cellStyle name="40% - Акцент1 3 13 3" xfId="2123"/>
    <cellStyle name="40% - Акцент1 3 13 3 2" xfId="32629"/>
    <cellStyle name="40% - Акцент1 3 13 4" xfId="32630"/>
    <cellStyle name="40% - Акцент1 3 14" xfId="2124"/>
    <cellStyle name="40% - Акцент1 3 14 2" xfId="2125"/>
    <cellStyle name="40% - Акцент1 3 14 2 2" xfId="2126"/>
    <cellStyle name="40% - Акцент1 3 14 2 2 2" xfId="32631"/>
    <cellStyle name="40% - Акцент1 3 14 2 3" xfId="32632"/>
    <cellStyle name="40% - Акцент1 3 14 3" xfId="2127"/>
    <cellStyle name="40% - Акцент1 3 14 3 2" xfId="32633"/>
    <cellStyle name="40% - Акцент1 3 14 4" xfId="32634"/>
    <cellStyle name="40% - Акцент1 3 15" xfId="2128"/>
    <cellStyle name="40% - Акцент1 3 15 2" xfId="2129"/>
    <cellStyle name="40% - Акцент1 3 15 2 2" xfId="2130"/>
    <cellStyle name="40% - Акцент1 3 15 2 2 2" xfId="32635"/>
    <cellStyle name="40% - Акцент1 3 15 2 3" xfId="32636"/>
    <cellStyle name="40% - Акцент1 3 15 3" xfId="2131"/>
    <cellStyle name="40% - Акцент1 3 15 3 2" xfId="32637"/>
    <cellStyle name="40% - Акцент1 3 15 4" xfId="32638"/>
    <cellStyle name="40% - Акцент1 3 16" xfId="2132"/>
    <cellStyle name="40% - Акцент1 3 16 2" xfId="2133"/>
    <cellStyle name="40% - Акцент1 3 16 2 2" xfId="2134"/>
    <cellStyle name="40% - Акцент1 3 16 2 2 2" xfId="32639"/>
    <cellStyle name="40% - Акцент1 3 16 2 3" xfId="32640"/>
    <cellStyle name="40% - Акцент1 3 16 3" xfId="2135"/>
    <cellStyle name="40% - Акцент1 3 16 3 2" xfId="32641"/>
    <cellStyle name="40% - Акцент1 3 16 4" xfId="32642"/>
    <cellStyle name="40% - Акцент1 3 17" xfId="2136"/>
    <cellStyle name="40% - Акцент1 3 17 2" xfId="2137"/>
    <cellStyle name="40% - Акцент1 3 17 2 2" xfId="2138"/>
    <cellStyle name="40% - Акцент1 3 17 2 2 2" xfId="32643"/>
    <cellStyle name="40% - Акцент1 3 17 2 3" xfId="32644"/>
    <cellStyle name="40% - Акцент1 3 17 3" xfId="2139"/>
    <cellStyle name="40% - Акцент1 3 17 3 2" xfId="32645"/>
    <cellStyle name="40% - Акцент1 3 17 4" xfId="32646"/>
    <cellStyle name="40% - Акцент1 3 18" xfId="2140"/>
    <cellStyle name="40% - Акцент1 3 18 2" xfId="2141"/>
    <cellStyle name="40% - Акцент1 3 18 2 2" xfId="2142"/>
    <cellStyle name="40% - Акцент1 3 18 2 2 2" xfId="32647"/>
    <cellStyle name="40% - Акцент1 3 18 2 3" xfId="32648"/>
    <cellStyle name="40% - Акцент1 3 18 3" xfId="2143"/>
    <cellStyle name="40% - Акцент1 3 18 3 2" xfId="32649"/>
    <cellStyle name="40% - Акцент1 3 18 4" xfId="32650"/>
    <cellStyle name="40% - Акцент1 3 19" xfId="2144"/>
    <cellStyle name="40% - Акцент1 3 19 2" xfId="2145"/>
    <cellStyle name="40% - Акцент1 3 19 2 2" xfId="2146"/>
    <cellStyle name="40% - Акцент1 3 19 2 2 2" xfId="32651"/>
    <cellStyle name="40% - Акцент1 3 19 2 3" xfId="32652"/>
    <cellStyle name="40% - Акцент1 3 19 3" xfId="2147"/>
    <cellStyle name="40% - Акцент1 3 19 3 2" xfId="32653"/>
    <cellStyle name="40% - Акцент1 3 19 4" xfId="32654"/>
    <cellStyle name="40% - Акцент1 3 2" xfId="2148"/>
    <cellStyle name="40% - Акцент1 3 2 2" xfId="32655"/>
    <cellStyle name="40% - Акцент1 3 20" xfId="2149"/>
    <cellStyle name="40% - Акцент1 3 20 2" xfId="2150"/>
    <cellStyle name="40% - Акцент1 3 20 2 2" xfId="2151"/>
    <cellStyle name="40% - Акцент1 3 20 2 2 2" xfId="32656"/>
    <cellStyle name="40% - Акцент1 3 20 2 3" xfId="32657"/>
    <cellStyle name="40% - Акцент1 3 20 3" xfId="2152"/>
    <cellStyle name="40% - Акцент1 3 20 3 2" xfId="32658"/>
    <cellStyle name="40% - Акцент1 3 20 4" xfId="32659"/>
    <cellStyle name="40% - Акцент1 3 21" xfId="2153"/>
    <cellStyle name="40% - Акцент1 3 21 2" xfId="2154"/>
    <cellStyle name="40% - Акцент1 3 21 2 2" xfId="2155"/>
    <cellStyle name="40% - Акцент1 3 21 2 2 2" xfId="32660"/>
    <cellStyle name="40% - Акцент1 3 21 2 3" xfId="32661"/>
    <cellStyle name="40% - Акцент1 3 21 3" xfId="2156"/>
    <cellStyle name="40% - Акцент1 3 21 3 2" xfId="32662"/>
    <cellStyle name="40% - Акцент1 3 21 4" xfId="32663"/>
    <cellStyle name="40% - Акцент1 3 22" xfId="2157"/>
    <cellStyle name="40% - Акцент1 3 22 2" xfId="2158"/>
    <cellStyle name="40% - Акцент1 3 22 2 2" xfId="2159"/>
    <cellStyle name="40% - Акцент1 3 22 2 2 2" xfId="32664"/>
    <cellStyle name="40% - Акцент1 3 22 2 3" xfId="32665"/>
    <cellStyle name="40% - Акцент1 3 22 3" xfId="2160"/>
    <cellStyle name="40% - Акцент1 3 22 3 2" xfId="32666"/>
    <cellStyle name="40% - Акцент1 3 22 4" xfId="32667"/>
    <cellStyle name="40% - Акцент1 3 23" xfId="2161"/>
    <cellStyle name="40% - Акцент1 3 23 2" xfId="2162"/>
    <cellStyle name="40% - Акцент1 3 23 2 2" xfId="2163"/>
    <cellStyle name="40% - Акцент1 3 23 2 2 2" xfId="32668"/>
    <cellStyle name="40% - Акцент1 3 23 2 3" xfId="32669"/>
    <cellStyle name="40% - Акцент1 3 23 3" xfId="2164"/>
    <cellStyle name="40% - Акцент1 3 23 3 2" xfId="32670"/>
    <cellStyle name="40% - Акцент1 3 23 4" xfId="32671"/>
    <cellStyle name="40% - Акцент1 3 24" xfId="2165"/>
    <cellStyle name="40% - Акцент1 3 24 2" xfId="2166"/>
    <cellStyle name="40% - Акцент1 3 24 2 2" xfId="2167"/>
    <cellStyle name="40% - Акцент1 3 24 2 2 2" xfId="32672"/>
    <cellStyle name="40% - Акцент1 3 24 2 3" xfId="32673"/>
    <cellStyle name="40% - Акцент1 3 24 3" xfId="2168"/>
    <cellStyle name="40% - Акцент1 3 24 3 2" xfId="32674"/>
    <cellStyle name="40% - Акцент1 3 24 4" xfId="32675"/>
    <cellStyle name="40% - Акцент1 3 25" xfId="32676"/>
    <cellStyle name="40% - Акцент1 3 3" xfId="2169"/>
    <cellStyle name="40% - Акцент1 3 3 2" xfId="2170"/>
    <cellStyle name="40% - Акцент1 3 3 2 2" xfId="2171"/>
    <cellStyle name="40% - Акцент1 3 3 2 2 2" xfId="32677"/>
    <cellStyle name="40% - Акцент1 3 3 2 3" xfId="32678"/>
    <cellStyle name="40% - Акцент1 3 3 3" xfId="2172"/>
    <cellStyle name="40% - Акцент1 3 3 3 2" xfId="32679"/>
    <cellStyle name="40% - Акцент1 3 3 4" xfId="32680"/>
    <cellStyle name="40% - Акцент1 3 4" xfId="2173"/>
    <cellStyle name="40% - Акцент1 3 4 2" xfId="2174"/>
    <cellStyle name="40% - Акцент1 3 4 2 2" xfId="2175"/>
    <cellStyle name="40% - Акцент1 3 4 2 2 2" xfId="32681"/>
    <cellStyle name="40% - Акцент1 3 4 2 3" xfId="32682"/>
    <cellStyle name="40% - Акцент1 3 4 3" xfId="2176"/>
    <cellStyle name="40% - Акцент1 3 4 3 2" xfId="32683"/>
    <cellStyle name="40% - Акцент1 3 4 4" xfId="32684"/>
    <cellStyle name="40% - Акцент1 3 5" xfId="2177"/>
    <cellStyle name="40% - Акцент1 3 5 2" xfId="2178"/>
    <cellStyle name="40% - Акцент1 3 5 2 2" xfId="2179"/>
    <cellStyle name="40% - Акцент1 3 5 2 2 2" xfId="32685"/>
    <cellStyle name="40% - Акцент1 3 5 2 3" xfId="32686"/>
    <cellStyle name="40% - Акцент1 3 5 3" xfId="2180"/>
    <cellStyle name="40% - Акцент1 3 5 3 2" xfId="32687"/>
    <cellStyle name="40% - Акцент1 3 5 4" xfId="32688"/>
    <cellStyle name="40% - Акцент1 3 6" xfId="2181"/>
    <cellStyle name="40% - Акцент1 3 6 2" xfId="2182"/>
    <cellStyle name="40% - Акцент1 3 6 2 2" xfId="2183"/>
    <cellStyle name="40% - Акцент1 3 6 2 2 2" xfId="32689"/>
    <cellStyle name="40% - Акцент1 3 6 2 3" xfId="32690"/>
    <cellStyle name="40% - Акцент1 3 6 3" xfId="2184"/>
    <cellStyle name="40% - Акцент1 3 6 3 2" xfId="32691"/>
    <cellStyle name="40% - Акцент1 3 6 4" xfId="32692"/>
    <cellStyle name="40% - Акцент1 3 7" xfId="2185"/>
    <cellStyle name="40% - Акцент1 3 7 2" xfId="2186"/>
    <cellStyle name="40% - Акцент1 3 7 2 2" xfId="2187"/>
    <cellStyle name="40% - Акцент1 3 7 2 2 2" xfId="32693"/>
    <cellStyle name="40% - Акцент1 3 7 2 3" xfId="32694"/>
    <cellStyle name="40% - Акцент1 3 7 3" xfId="2188"/>
    <cellStyle name="40% - Акцент1 3 7 3 2" xfId="32695"/>
    <cellStyle name="40% - Акцент1 3 7 4" xfId="32696"/>
    <cellStyle name="40% - Акцент1 3 8" xfId="2189"/>
    <cellStyle name="40% - Акцент1 3 8 2" xfId="2190"/>
    <cellStyle name="40% - Акцент1 3 8 2 2" xfId="2191"/>
    <cellStyle name="40% - Акцент1 3 8 2 2 2" xfId="32697"/>
    <cellStyle name="40% - Акцент1 3 8 2 3" xfId="32698"/>
    <cellStyle name="40% - Акцент1 3 8 3" xfId="2192"/>
    <cellStyle name="40% - Акцент1 3 8 3 2" xfId="32699"/>
    <cellStyle name="40% - Акцент1 3 8 4" xfId="32700"/>
    <cellStyle name="40% - Акцент1 3 9" xfId="2193"/>
    <cellStyle name="40% - Акцент1 3 9 2" xfId="2194"/>
    <cellStyle name="40% - Акцент1 3 9 2 2" xfId="2195"/>
    <cellStyle name="40% - Акцент1 3 9 2 2 2" xfId="32701"/>
    <cellStyle name="40% - Акцент1 3 9 2 3" xfId="32702"/>
    <cellStyle name="40% - Акцент1 3 9 3" xfId="2196"/>
    <cellStyle name="40% - Акцент1 3 9 3 2" xfId="32703"/>
    <cellStyle name="40% - Акцент1 3 9 4" xfId="32704"/>
    <cellStyle name="40% - Акцент1 4" xfId="2197"/>
    <cellStyle name="40% - Акцент1 4 2" xfId="2198"/>
    <cellStyle name="40% - Акцент1 4 2 2" xfId="32705"/>
    <cellStyle name="40% - Акцент1 4 3" xfId="32706"/>
    <cellStyle name="40% - Акцент1 5" xfId="2199"/>
    <cellStyle name="40% - Акцент1 5 2" xfId="2200"/>
    <cellStyle name="40% - Акцент1 5 2 2" xfId="32707"/>
    <cellStyle name="40% - Акцент1 5 3" xfId="32708"/>
    <cellStyle name="40% - Акцент1 6" xfId="2201"/>
    <cellStyle name="40% - Акцент1 6 2" xfId="32709"/>
    <cellStyle name="40% - Акцент1 7" xfId="2202"/>
    <cellStyle name="40% - Акцент1 7 2" xfId="2203"/>
    <cellStyle name="40% - Акцент1 7 2 2" xfId="2204"/>
    <cellStyle name="40% - Акцент1 7 2 2 2" xfId="32710"/>
    <cellStyle name="40% - Акцент1 7 2 3" xfId="32711"/>
    <cellStyle name="40% - Акцент1 7 3" xfId="2205"/>
    <cellStyle name="40% - Акцент1 7 3 2" xfId="32712"/>
    <cellStyle name="40% - Акцент1 7 4" xfId="32713"/>
    <cellStyle name="40% - Акцент1 8" xfId="2206"/>
    <cellStyle name="40% - Акцент1 8 2" xfId="2207"/>
    <cellStyle name="40% - Акцент1 8 2 2" xfId="2208"/>
    <cellStyle name="40% - Акцент1 8 2 2 2" xfId="32714"/>
    <cellStyle name="40% - Акцент1 8 2 3" xfId="32715"/>
    <cellStyle name="40% - Акцент1 8 3" xfId="2209"/>
    <cellStyle name="40% - Акцент1 8 3 2" xfId="32716"/>
    <cellStyle name="40% - Акцент1 8 4" xfId="32717"/>
    <cellStyle name="40% - Акцент1 9" xfId="2210"/>
    <cellStyle name="40% - Акцент1 9 2" xfId="2211"/>
    <cellStyle name="40% - Акцент1 9 2 2" xfId="2212"/>
    <cellStyle name="40% - Акцент1 9 2 2 2" xfId="32718"/>
    <cellStyle name="40% - Акцент1 9 2 3" xfId="32719"/>
    <cellStyle name="40% - Акцент1 9 3" xfId="2213"/>
    <cellStyle name="40% - Акцент1 9 3 2" xfId="32720"/>
    <cellStyle name="40% - Акцент1 9 4" xfId="32721"/>
    <cellStyle name="40% - Акцент2 10" xfId="2214"/>
    <cellStyle name="40% - Акцент2 10 2" xfId="2215"/>
    <cellStyle name="40% - Акцент2 10 2 2" xfId="2216"/>
    <cellStyle name="40% - Акцент2 10 2 2 2" xfId="32722"/>
    <cellStyle name="40% - Акцент2 10 2 3" xfId="32723"/>
    <cellStyle name="40% - Акцент2 10 3" xfId="2217"/>
    <cellStyle name="40% - Акцент2 10 3 2" xfId="32724"/>
    <cellStyle name="40% - Акцент2 10 4" xfId="32725"/>
    <cellStyle name="40% - Акцент2 11" xfId="2218"/>
    <cellStyle name="40% - Акцент2 11 2" xfId="2219"/>
    <cellStyle name="40% - Акцент2 11 2 2" xfId="2220"/>
    <cellStyle name="40% - Акцент2 11 2 2 2" xfId="32726"/>
    <cellStyle name="40% - Акцент2 11 2 3" xfId="32727"/>
    <cellStyle name="40% - Акцент2 11 3" xfId="2221"/>
    <cellStyle name="40% - Акцент2 11 3 2" xfId="32728"/>
    <cellStyle name="40% - Акцент2 11 4" xfId="32729"/>
    <cellStyle name="40% - Акцент2 12" xfId="2222"/>
    <cellStyle name="40% - Акцент2 12 2" xfId="2223"/>
    <cellStyle name="40% - Акцент2 12 2 2" xfId="2224"/>
    <cellStyle name="40% - Акцент2 12 2 2 2" xfId="32730"/>
    <cellStyle name="40% - Акцент2 12 2 3" xfId="32731"/>
    <cellStyle name="40% - Акцент2 12 3" xfId="2225"/>
    <cellStyle name="40% - Акцент2 12 3 2" xfId="32732"/>
    <cellStyle name="40% - Акцент2 12 4" xfId="32733"/>
    <cellStyle name="40% - Акцент2 13" xfId="2226"/>
    <cellStyle name="40% - Акцент2 13 2" xfId="2227"/>
    <cellStyle name="40% - Акцент2 13 2 2" xfId="2228"/>
    <cellStyle name="40% - Акцент2 13 2 2 2" xfId="32734"/>
    <cellStyle name="40% - Акцент2 13 2 3" xfId="32735"/>
    <cellStyle name="40% - Акцент2 13 3" xfId="2229"/>
    <cellStyle name="40% - Акцент2 13 3 2" xfId="32736"/>
    <cellStyle name="40% - Акцент2 13 4" xfId="32737"/>
    <cellStyle name="40% - Акцент2 14" xfId="2230"/>
    <cellStyle name="40% - Акцент2 14 2" xfId="2231"/>
    <cellStyle name="40% - Акцент2 14 2 2" xfId="2232"/>
    <cellStyle name="40% - Акцент2 14 2 2 2" xfId="32738"/>
    <cellStyle name="40% - Акцент2 14 2 3" xfId="32739"/>
    <cellStyle name="40% - Акцент2 14 3" xfId="2233"/>
    <cellStyle name="40% - Акцент2 14 3 2" xfId="32740"/>
    <cellStyle name="40% - Акцент2 14 4" xfId="32741"/>
    <cellStyle name="40% - Акцент2 15" xfId="2234"/>
    <cellStyle name="40% - Акцент2 15 2" xfId="2235"/>
    <cellStyle name="40% - Акцент2 15 2 2" xfId="2236"/>
    <cellStyle name="40% - Акцент2 15 2 2 2" xfId="32742"/>
    <cellStyle name="40% - Акцент2 15 2 3" xfId="32743"/>
    <cellStyle name="40% - Акцент2 15 3" xfId="2237"/>
    <cellStyle name="40% - Акцент2 15 3 2" xfId="32744"/>
    <cellStyle name="40% - Акцент2 15 4" xfId="32745"/>
    <cellStyle name="40% - Акцент2 16" xfId="2238"/>
    <cellStyle name="40% - Акцент2 16 2" xfId="2239"/>
    <cellStyle name="40% - Акцент2 16 2 2" xfId="2240"/>
    <cellStyle name="40% - Акцент2 16 2 2 2" xfId="32746"/>
    <cellStyle name="40% - Акцент2 16 2 3" xfId="32747"/>
    <cellStyle name="40% - Акцент2 16 3" xfId="2241"/>
    <cellStyle name="40% - Акцент2 16 3 2" xfId="32748"/>
    <cellStyle name="40% - Акцент2 16 4" xfId="32749"/>
    <cellStyle name="40% - Акцент2 17" xfId="2242"/>
    <cellStyle name="40% - Акцент2 17 2" xfId="2243"/>
    <cellStyle name="40% - Акцент2 17 2 2" xfId="2244"/>
    <cellStyle name="40% - Акцент2 17 2 2 2" xfId="32750"/>
    <cellStyle name="40% - Акцент2 17 2 3" xfId="32751"/>
    <cellStyle name="40% - Акцент2 17 3" xfId="2245"/>
    <cellStyle name="40% - Акцент2 17 3 2" xfId="32752"/>
    <cellStyle name="40% - Акцент2 17 4" xfId="32753"/>
    <cellStyle name="40% - Акцент2 18" xfId="2246"/>
    <cellStyle name="40% - Акцент2 18 2" xfId="2247"/>
    <cellStyle name="40% - Акцент2 18 2 2" xfId="32754"/>
    <cellStyle name="40% - Акцент2 18 3" xfId="32755"/>
    <cellStyle name="40% - Акцент2 19" xfId="2248"/>
    <cellStyle name="40% - Акцент2 19 2" xfId="32756"/>
    <cellStyle name="40% - Акцент2 2" xfId="2249"/>
    <cellStyle name="40% - Акцент2 2 10" xfId="2250"/>
    <cellStyle name="40% - Акцент2 2 10 2" xfId="2251"/>
    <cellStyle name="40% - Акцент2 2 10 2 2" xfId="2252"/>
    <cellStyle name="40% - Акцент2 2 10 2 2 2" xfId="32757"/>
    <cellStyle name="40% - Акцент2 2 10 2 3" xfId="32758"/>
    <cellStyle name="40% - Акцент2 2 10 3" xfId="2253"/>
    <cellStyle name="40% - Акцент2 2 10 3 2" xfId="32759"/>
    <cellStyle name="40% - Акцент2 2 10 4" xfId="32760"/>
    <cellStyle name="40% - Акцент2 2 11" xfId="2254"/>
    <cellStyle name="40% - Акцент2 2 11 2" xfId="2255"/>
    <cellStyle name="40% - Акцент2 2 11 2 2" xfId="2256"/>
    <cellStyle name="40% - Акцент2 2 11 2 2 2" xfId="32761"/>
    <cellStyle name="40% - Акцент2 2 11 2 3" xfId="32762"/>
    <cellStyle name="40% - Акцент2 2 11 3" xfId="2257"/>
    <cellStyle name="40% - Акцент2 2 11 3 2" xfId="32763"/>
    <cellStyle name="40% - Акцент2 2 11 4" xfId="32764"/>
    <cellStyle name="40% - Акцент2 2 12" xfId="2258"/>
    <cellStyle name="40% - Акцент2 2 12 2" xfId="2259"/>
    <cellStyle name="40% - Акцент2 2 12 2 2" xfId="2260"/>
    <cellStyle name="40% - Акцент2 2 12 2 2 2" xfId="32765"/>
    <cellStyle name="40% - Акцент2 2 12 2 3" xfId="32766"/>
    <cellStyle name="40% - Акцент2 2 12 3" xfId="2261"/>
    <cellStyle name="40% - Акцент2 2 12 3 2" xfId="32767"/>
    <cellStyle name="40% - Акцент2 2 12 4" xfId="32768"/>
    <cellStyle name="40% - Акцент2 2 13" xfId="2262"/>
    <cellStyle name="40% - Акцент2 2 13 2" xfId="2263"/>
    <cellStyle name="40% - Акцент2 2 13 2 2" xfId="2264"/>
    <cellStyle name="40% - Акцент2 2 13 2 2 2" xfId="32769"/>
    <cellStyle name="40% - Акцент2 2 13 2 3" xfId="32770"/>
    <cellStyle name="40% - Акцент2 2 13 3" xfId="2265"/>
    <cellStyle name="40% - Акцент2 2 13 3 2" xfId="32771"/>
    <cellStyle name="40% - Акцент2 2 13 4" xfId="32772"/>
    <cellStyle name="40% - Акцент2 2 14" xfId="2266"/>
    <cellStyle name="40% - Акцент2 2 14 2" xfId="2267"/>
    <cellStyle name="40% - Акцент2 2 14 2 2" xfId="2268"/>
    <cellStyle name="40% - Акцент2 2 14 2 2 2" xfId="32773"/>
    <cellStyle name="40% - Акцент2 2 14 2 3" xfId="32774"/>
    <cellStyle name="40% - Акцент2 2 14 3" xfId="2269"/>
    <cellStyle name="40% - Акцент2 2 14 3 2" xfId="32775"/>
    <cellStyle name="40% - Акцент2 2 14 4" xfId="32776"/>
    <cellStyle name="40% - Акцент2 2 15" xfId="2270"/>
    <cellStyle name="40% - Акцент2 2 15 2" xfId="2271"/>
    <cellStyle name="40% - Акцент2 2 15 2 2" xfId="2272"/>
    <cellStyle name="40% - Акцент2 2 15 2 2 2" xfId="32777"/>
    <cellStyle name="40% - Акцент2 2 15 2 3" xfId="32778"/>
    <cellStyle name="40% - Акцент2 2 15 3" xfId="2273"/>
    <cellStyle name="40% - Акцент2 2 15 3 2" xfId="32779"/>
    <cellStyle name="40% - Акцент2 2 15 4" xfId="32780"/>
    <cellStyle name="40% - Акцент2 2 16" xfId="2274"/>
    <cellStyle name="40% - Акцент2 2 16 2" xfId="2275"/>
    <cellStyle name="40% - Акцент2 2 16 2 2" xfId="2276"/>
    <cellStyle name="40% - Акцент2 2 16 2 2 2" xfId="32781"/>
    <cellStyle name="40% - Акцент2 2 16 2 3" xfId="32782"/>
    <cellStyle name="40% - Акцент2 2 16 3" xfId="2277"/>
    <cellStyle name="40% - Акцент2 2 16 3 2" xfId="32783"/>
    <cellStyle name="40% - Акцент2 2 16 4" xfId="32784"/>
    <cellStyle name="40% - Акцент2 2 17" xfId="2278"/>
    <cellStyle name="40% - Акцент2 2 17 2" xfId="2279"/>
    <cellStyle name="40% - Акцент2 2 17 2 2" xfId="2280"/>
    <cellStyle name="40% - Акцент2 2 17 2 2 2" xfId="32785"/>
    <cellStyle name="40% - Акцент2 2 17 2 3" xfId="32786"/>
    <cellStyle name="40% - Акцент2 2 17 3" xfId="2281"/>
    <cellStyle name="40% - Акцент2 2 17 3 2" xfId="32787"/>
    <cellStyle name="40% - Акцент2 2 17 4" xfId="32788"/>
    <cellStyle name="40% - Акцент2 2 18" xfId="2282"/>
    <cellStyle name="40% - Акцент2 2 18 2" xfId="2283"/>
    <cellStyle name="40% - Акцент2 2 18 2 2" xfId="2284"/>
    <cellStyle name="40% - Акцент2 2 18 2 2 2" xfId="32789"/>
    <cellStyle name="40% - Акцент2 2 18 2 3" xfId="32790"/>
    <cellStyle name="40% - Акцент2 2 18 3" xfId="2285"/>
    <cellStyle name="40% - Акцент2 2 18 3 2" xfId="32791"/>
    <cellStyle name="40% - Акцент2 2 18 4" xfId="32792"/>
    <cellStyle name="40% - Акцент2 2 19" xfId="2286"/>
    <cellStyle name="40% - Акцент2 2 19 2" xfId="2287"/>
    <cellStyle name="40% - Акцент2 2 19 2 2" xfId="2288"/>
    <cellStyle name="40% - Акцент2 2 19 2 2 2" xfId="32793"/>
    <cellStyle name="40% - Акцент2 2 19 2 3" xfId="32794"/>
    <cellStyle name="40% - Акцент2 2 19 3" xfId="2289"/>
    <cellStyle name="40% - Акцент2 2 19 3 2" xfId="32795"/>
    <cellStyle name="40% - Акцент2 2 19 4" xfId="32796"/>
    <cellStyle name="40% - Акцент2 2 2" xfId="2290"/>
    <cellStyle name="40% - Акцент2 2 2 2" xfId="32797"/>
    <cellStyle name="40% - Акцент2 2 2 3" xfId="60370"/>
    <cellStyle name="40% - Акцент2 2 20" xfId="2291"/>
    <cellStyle name="40% - Акцент2 2 20 2" xfId="2292"/>
    <cellStyle name="40% - Акцент2 2 20 2 2" xfId="2293"/>
    <cellStyle name="40% - Акцент2 2 20 2 2 2" xfId="32798"/>
    <cellStyle name="40% - Акцент2 2 20 2 3" xfId="32799"/>
    <cellStyle name="40% - Акцент2 2 20 3" xfId="2294"/>
    <cellStyle name="40% - Акцент2 2 20 3 2" xfId="32800"/>
    <cellStyle name="40% - Акцент2 2 20 4" xfId="32801"/>
    <cellStyle name="40% - Акцент2 2 21" xfId="2295"/>
    <cellStyle name="40% - Акцент2 2 21 2" xfId="2296"/>
    <cellStyle name="40% - Акцент2 2 21 2 2" xfId="2297"/>
    <cellStyle name="40% - Акцент2 2 21 2 2 2" xfId="32802"/>
    <cellStyle name="40% - Акцент2 2 21 2 3" xfId="32803"/>
    <cellStyle name="40% - Акцент2 2 21 3" xfId="2298"/>
    <cellStyle name="40% - Акцент2 2 21 3 2" xfId="32804"/>
    <cellStyle name="40% - Акцент2 2 21 4" xfId="32805"/>
    <cellStyle name="40% - Акцент2 2 22" xfId="2299"/>
    <cellStyle name="40% - Акцент2 2 22 2" xfId="2300"/>
    <cellStyle name="40% - Акцент2 2 22 2 2" xfId="2301"/>
    <cellStyle name="40% - Акцент2 2 22 2 2 2" xfId="32806"/>
    <cellStyle name="40% - Акцент2 2 22 2 3" xfId="32807"/>
    <cellStyle name="40% - Акцент2 2 22 3" xfId="2302"/>
    <cellStyle name="40% - Акцент2 2 22 3 2" xfId="32808"/>
    <cellStyle name="40% - Акцент2 2 22 4" xfId="32809"/>
    <cellStyle name="40% - Акцент2 2 23" xfId="2303"/>
    <cellStyle name="40% - Акцент2 2 23 2" xfId="2304"/>
    <cellStyle name="40% - Акцент2 2 23 2 2" xfId="2305"/>
    <cellStyle name="40% - Акцент2 2 23 2 2 2" xfId="32810"/>
    <cellStyle name="40% - Акцент2 2 23 2 3" xfId="32811"/>
    <cellStyle name="40% - Акцент2 2 23 3" xfId="2306"/>
    <cellStyle name="40% - Акцент2 2 23 3 2" xfId="32812"/>
    <cellStyle name="40% - Акцент2 2 23 4" xfId="32813"/>
    <cellStyle name="40% - Акцент2 2 24" xfId="2307"/>
    <cellStyle name="40% - Акцент2 2 24 2" xfId="2308"/>
    <cellStyle name="40% - Акцент2 2 24 2 2" xfId="2309"/>
    <cellStyle name="40% - Акцент2 2 24 2 2 2" xfId="32814"/>
    <cellStyle name="40% - Акцент2 2 24 2 3" xfId="32815"/>
    <cellStyle name="40% - Акцент2 2 24 3" xfId="2310"/>
    <cellStyle name="40% - Акцент2 2 24 3 2" xfId="32816"/>
    <cellStyle name="40% - Акцент2 2 24 4" xfId="32817"/>
    <cellStyle name="40% - Акцент2 2 25" xfId="32818"/>
    <cellStyle name="40% - Акцент2 2 26" xfId="60371"/>
    <cellStyle name="40% - Акцент2 2 3" xfId="2311"/>
    <cellStyle name="40% - Акцент2 2 3 2" xfId="2312"/>
    <cellStyle name="40% - Акцент2 2 3 2 2" xfId="2313"/>
    <cellStyle name="40% - Акцент2 2 3 2 2 2" xfId="32819"/>
    <cellStyle name="40% - Акцент2 2 3 2 3" xfId="32820"/>
    <cellStyle name="40% - Акцент2 2 3 3" xfId="2314"/>
    <cellStyle name="40% - Акцент2 2 3 3 2" xfId="32821"/>
    <cellStyle name="40% - Акцент2 2 3 4" xfId="32822"/>
    <cellStyle name="40% - Акцент2 2 3 5" xfId="60372"/>
    <cellStyle name="40% - Акцент2 2 4" xfId="2315"/>
    <cellStyle name="40% - Акцент2 2 4 2" xfId="2316"/>
    <cellStyle name="40% - Акцент2 2 4 2 2" xfId="2317"/>
    <cellStyle name="40% - Акцент2 2 4 2 2 2" xfId="32823"/>
    <cellStyle name="40% - Акцент2 2 4 2 3" xfId="32824"/>
    <cellStyle name="40% - Акцент2 2 4 3" xfId="2318"/>
    <cellStyle name="40% - Акцент2 2 4 3 2" xfId="32825"/>
    <cellStyle name="40% - Акцент2 2 4 4" xfId="32826"/>
    <cellStyle name="40% - Акцент2 2 4 5" xfId="60373"/>
    <cellStyle name="40% - Акцент2 2 5" xfId="2319"/>
    <cellStyle name="40% - Акцент2 2 5 2" xfId="2320"/>
    <cellStyle name="40% - Акцент2 2 5 2 2" xfId="2321"/>
    <cellStyle name="40% - Акцент2 2 5 2 2 2" xfId="32827"/>
    <cellStyle name="40% - Акцент2 2 5 2 3" xfId="32828"/>
    <cellStyle name="40% - Акцент2 2 5 3" xfId="2322"/>
    <cellStyle name="40% - Акцент2 2 5 3 2" xfId="32829"/>
    <cellStyle name="40% - Акцент2 2 5 4" xfId="32830"/>
    <cellStyle name="40% - Акцент2 2 5 5" xfId="60374"/>
    <cellStyle name="40% - Акцент2 2 6" xfId="2323"/>
    <cellStyle name="40% - Акцент2 2 6 2" xfId="2324"/>
    <cellStyle name="40% - Акцент2 2 6 2 2" xfId="2325"/>
    <cellStyle name="40% - Акцент2 2 6 2 2 2" xfId="32831"/>
    <cellStyle name="40% - Акцент2 2 6 2 3" xfId="32832"/>
    <cellStyle name="40% - Акцент2 2 6 3" xfId="2326"/>
    <cellStyle name="40% - Акцент2 2 6 3 2" xfId="32833"/>
    <cellStyle name="40% - Акцент2 2 6 4" xfId="32834"/>
    <cellStyle name="40% - Акцент2 2 7" xfId="2327"/>
    <cellStyle name="40% - Акцент2 2 7 2" xfId="2328"/>
    <cellStyle name="40% - Акцент2 2 7 2 2" xfId="2329"/>
    <cellStyle name="40% - Акцент2 2 7 2 2 2" xfId="32835"/>
    <cellStyle name="40% - Акцент2 2 7 2 3" xfId="32836"/>
    <cellStyle name="40% - Акцент2 2 7 3" xfId="2330"/>
    <cellStyle name="40% - Акцент2 2 7 3 2" xfId="32837"/>
    <cellStyle name="40% - Акцент2 2 7 4" xfId="32838"/>
    <cellStyle name="40% - Акцент2 2 8" xfId="2331"/>
    <cellStyle name="40% - Акцент2 2 8 2" xfId="2332"/>
    <cellStyle name="40% - Акцент2 2 8 2 2" xfId="2333"/>
    <cellStyle name="40% - Акцент2 2 8 2 2 2" xfId="32839"/>
    <cellStyle name="40% - Акцент2 2 8 2 3" xfId="32840"/>
    <cellStyle name="40% - Акцент2 2 8 3" xfId="2334"/>
    <cellStyle name="40% - Акцент2 2 8 3 2" xfId="32841"/>
    <cellStyle name="40% - Акцент2 2 8 4" xfId="32842"/>
    <cellStyle name="40% - Акцент2 2 9" xfId="2335"/>
    <cellStyle name="40% - Акцент2 2 9 2" xfId="2336"/>
    <cellStyle name="40% - Акцент2 2 9 2 2" xfId="2337"/>
    <cellStyle name="40% - Акцент2 2 9 2 2 2" xfId="32843"/>
    <cellStyle name="40% - Акцент2 2 9 2 3" xfId="32844"/>
    <cellStyle name="40% - Акцент2 2 9 3" xfId="2338"/>
    <cellStyle name="40% - Акцент2 2 9 3 2" xfId="32845"/>
    <cellStyle name="40% - Акцент2 2 9 4" xfId="32846"/>
    <cellStyle name="40% - Акцент2 20" xfId="60375"/>
    <cellStyle name="40% - Акцент2 3" xfId="2339"/>
    <cellStyle name="40% - Акцент2 3 10" xfId="2340"/>
    <cellStyle name="40% - Акцент2 3 10 2" xfId="2341"/>
    <cellStyle name="40% - Акцент2 3 10 2 2" xfId="2342"/>
    <cellStyle name="40% - Акцент2 3 10 2 2 2" xfId="32847"/>
    <cellStyle name="40% - Акцент2 3 10 2 3" xfId="32848"/>
    <cellStyle name="40% - Акцент2 3 10 3" xfId="2343"/>
    <cellStyle name="40% - Акцент2 3 10 3 2" xfId="32849"/>
    <cellStyle name="40% - Акцент2 3 10 4" xfId="32850"/>
    <cellStyle name="40% - Акцент2 3 11" xfId="2344"/>
    <cellStyle name="40% - Акцент2 3 11 2" xfId="2345"/>
    <cellStyle name="40% - Акцент2 3 11 2 2" xfId="2346"/>
    <cellStyle name="40% - Акцент2 3 11 2 2 2" xfId="32851"/>
    <cellStyle name="40% - Акцент2 3 11 2 3" xfId="32852"/>
    <cellStyle name="40% - Акцент2 3 11 3" xfId="2347"/>
    <cellStyle name="40% - Акцент2 3 11 3 2" xfId="32853"/>
    <cellStyle name="40% - Акцент2 3 11 4" xfId="32854"/>
    <cellStyle name="40% - Акцент2 3 12" xfId="2348"/>
    <cellStyle name="40% - Акцент2 3 12 2" xfId="2349"/>
    <cellStyle name="40% - Акцент2 3 12 2 2" xfId="2350"/>
    <cellStyle name="40% - Акцент2 3 12 2 2 2" xfId="32855"/>
    <cellStyle name="40% - Акцент2 3 12 2 3" xfId="32856"/>
    <cellStyle name="40% - Акцент2 3 12 3" xfId="2351"/>
    <cellStyle name="40% - Акцент2 3 12 3 2" xfId="32857"/>
    <cellStyle name="40% - Акцент2 3 12 4" xfId="32858"/>
    <cellStyle name="40% - Акцент2 3 13" xfId="2352"/>
    <cellStyle name="40% - Акцент2 3 13 2" xfId="2353"/>
    <cellStyle name="40% - Акцент2 3 13 2 2" xfId="2354"/>
    <cellStyle name="40% - Акцент2 3 13 2 2 2" xfId="32859"/>
    <cellStyle name="40% - Акцент2 3 13 2 3" xfId="32860"/>
    <cellStyle name="40% - Акцент2 3 13 3" xfId="2355"/>
    <cellStyle name="40% - Акцент2 3 13 3 2" xfId="32861"/>
    <cellStyle name="40% - Акцент2 3 13 4" xfId="32862"/>
    <cellStyle name="40% - Акцент2 3 14" xfId="2356"/>
    <cellStyle name="40% - Акцент2 3 14 2" xfId="2357"/>
    <cellStyle name="40% - Акцент2 3 14 2 2" xfId="2358"/>
    <cellStyle name="40% - Акцент2 3 14 2 2 2" xfId="32863"/>
    <cellStyle name="40% - Акцент2 3 14 2 3" xfId="32864"/>
    <cellStyle name="40% - Акцент2 3 14 3" xfId="2359"/>
    <cellStyle name="40% - Акцент2 3 14 3 2" xfId="32865"/>
    <cellStyle name="40% - Акцент2 3 14 4" xfId="32866"/>
    <cellStyle name="40% - Акцент2 3 15" xfId="2360"/>
    <cellStyle name="40% - Акцент2 3 15 2" xfId="2361"/>
    <cellStyle name="40% - Акцент2 3 15 2 2" xfId="2362"/>
    <cellStyle name="40% - Акцент2 3 15 2 2 2" xfId="32867"/>
    <cellStyle name="40% - Акцент2 3 15 2 3" xfId="32868"/>
    <cellStyle name="40% - Акцент2 3 15 3" xfId="2363"/>
    <cellStyle name="40% - Акцент2 3 15 3 2" xfId="32869"/>
    <cellStyle name="40% - Акцент2 3 15 4" xfId="32870"/>
    <cellStyle name="40% - Акцент2 3 16" xfId="2364"/>
    <cellStyle name="40% - Акцент2 3 16 2" xfId="2365"/>
    <cellStyle name="40% - Акцент2 3 16 2 2" xfId="2366"/>
    <cellStyle name="40% - Акцент2 3 16 2 2 2" xfId="32871"/>
    <cellStyle name="40% - Акцент2 3 16 2 3" xfId="32872"/>
    <cellStyle name="40% - Акцент2 3 16 3" xfId="2367"/>
    <cellStyle name="40% - Акцент2 3 16 3 2" xfId="32873"/>
    <cellStyle name="40% - Акцент2 3 16 4" xfId="32874"/>
    <cellStyle name="40% - Акцент2 3 17" xfId="2368"/>
    <cellStyle name="40% - Акцент2 3 17 2" xfId="2369"/>
    <cellStyle name="40% - Акцент2 3 17 2 2" xfId="2370"/>
    <cellStyle name="40% - Акцент2 3 17 2 2 2" xfId="32875"/>
    <cellStyle name="40% - Акцент2 3 17 2 3" xfId="32876"/>
    <cellStyle name="40% - Акцент2 3 17 3" xfId="2371"/>
    <cellStyle name="40% - Акцент2 3 17 3 2" xfId="32877"/>
    <cellStyle name="40% - Акцент2 3 17 4" xfId="32878"/>
    <cellStyle name="40% - Акцент2 3 18" xfId="2372"/>
    <cellStyle name="40% - Акцент2 3 18 2" xfId="2373"/>
    <cellStyle name="40% - Акцент2 3 18 2 2" xfId="2374"/>
    <cellStyle name="40% - Акцент2 3 18 2 2 2" xfId="32879"/>
    <cellStyle name="40% - Акцент2 3 18 2 3" xfId="32880"/>
    <cellStyle name="40% - Акцент2 3 18 3" xfId="2375"/>
    <cellStyle name="40% - Акцент2 3 18 3 2" xfId="32881"/>
    <cellStyle name="40% - Акцент2 3 18 4" xfId="32882"/>
    <cellStyle name="40% - Акцент2 3 19" xfId="2376"/>
    <cellStyle name="40% - Акцент2 3 19 2" xfId="2377"/>
    <cellStyle name="40% - Акцент2 3 19 2 2" xfId="2378"/>
    <cellStyle name="40% - Акцент2 3 19 2 2 2" xfId="32883"/>
    <cellStyle name="40% - Акцент2 3 19 2 3" xfId="32884"/>
    <cellStyle name="40% - Акцент2 3 19 3" xfId="2379"/>
    <cellStyle name="40% - Акцент2 3 19 3 2" xfId="32885"/>
    <cellStyle name="40% - Акцент2 3 19 4" xfId="32886"/>
    <cellStyle name="40% - Акцент2 3 2" xfId="2380"/>
    <cellStyle name="40% - Акцент2 3 2 2" xfId="32887"/>
    <cellStyle name="40% - Акцент2 3 20" xfId="2381"/>
    <cellStyle name="40% - Акцент2 3 20 2" xfId="2382"/>
    <cellStyle name="40% - Акцент2 3 20 2 2" xfId="2383"/>
    <cellStyle name="40% - Акцент2 3 20 2 2 2" xfId="32888"/>
    <cellStyle name="40% - Акцент2 3 20 2 3" xfId="32889"/>
    <cellStyle name="40% - Акцент2 3 20 3" xfId="2384"/>
    <cellStyle name="40% - Акцент2 3 20 3 2" xfId="32890"/>
    <cellStyle name="40% - Акцент2 3 20 4" xfId="32891"/>
    <cellStyle name="40% - Акцент2 3 21" xfId="2385"/>
    <cellStyle name="40% - Акцент2 3 21 2" xfId="2386"/>
    <cellStyle name="40% - Акцент2 3 21 2 2" xfId="2387"/>
    <cellStyle name="40% - Акцент2 3 21 2 2 2" xfId="32892"/>
    <cellStyle name="40% - Акцент2 3 21 2 3" xfId="32893"/>
    <cellStyle name="40% - Акцент2 3 21 3" xfId="2388"/>
    <cellStyle name="40% - Акцент2 3 21 3 2" xfId="32894"/>
    <cellStyle name="40% - Акцент2 3 21 4" xfId="32895"/>
    <cellStyle name="40% - Акцент2 3 22" xfId="2389"/>
    <cellStyle name="40% - Акцент2 3 22 2" xfId="2390"/>
    <cellStyle name="40% - Акцент2 3 22 2 2" xfId="2391"/>
    <cellStyle name="40% - Акцент2 3 22 2 2 2" xfId="32896"/>
    <cellStyle name="40% - Акцент2 3 22 2 3" xfId="32897"/>
    <cellStyle name="40% - Акцент2 3 22 3" xfId="2392"/>
    <cellStyle name="40% - Акцент2 3 22 3 2" xfId="32898"/>
    <cellStyle name="40% - Акцент2 3 22 4" xfId="32899"/>
    <cellStyle name="40% - Акцент2 3 23" xfId="2393"/>
    <cellStyle name="40% - Акцент2 3 23 2" xfId="2394"/>
    <cellStyle name="40% - Акцент2 3 23 2 2" xfId="2395"/>
    <cellStyle name="40% - Акцент2 3 23 2 2 2" xfId="32900"/>
    <cellStyle name="40% - Акцент2 3 23 2 3" xfId="32901"/>
    <cellStyle name="40% - Акцент2 3 23 3" xfId="2396"/>
    <cellStyle name="40% - Акцент2 3 23 3 2" xfId="32902"/>
    <cellStyle name="40% - Акцент2 3 23 4" xfId="32903"/>
    <cellStyle name="40% - Акцент2 3 24" xfId="2397"/>
    <cellStyle name="40% - Акцент2 3 24 2" xfId="2398"/>
    <cellStyle name="40% - Акцент2 3 24 2 2" xfId="2399"/>
    <cellStyle name="40% - Акцент2 3 24 2 2 2" xfId="32904"/>
    <cellStyle name="40% - Акцент2 3 24 2 3" xfId="32905"/>
    <cellStyle name="40% - Акцент2 3 24 3" xfId="2400"/>
    <cellStyle name="40% - Акцент2 3 24 3 2" xfId="32906"/>
    <cellStyle name="40% - Акцент2 3 24 4" xfId="32907"/>
    <cellStyle name="40% - Акцент2 3 25" xfId="32908"/>
    <cellStyle name="40% - Акцент2 3 3" xfId="2401"/>
    <cellStyle name="40% - Акцент2 3 3 2" xfId="2402"/>
    <cellStyle name="40% - Акцент2 3 3 2 2" xfId="2403"/>
    <cellStyle name="40% - Акцент2 3 3 2 2 2" xfId="32909"/>
    <cellStyle name="40% - Акцент2 3 3 2 3" xfId="32910"/>
    <cellStyle name="40% - Акцент2 3 3 3" xfId="2404"/>
    <cellStyle name="40% - Акцент2 3 3 3 2" xfId="32911"/>
    <cellStyle name="40% - Акцент2 3 3 4" xfId="32912"/>
    <cellStyle name="40% - Акцент2 3 4" xfId="2405"/>
    <cellStyle name="40% - Акцент2 3 4 2" xfId="2406"/>
    <cellStyle name="40% - Акцент2 3 4 2 2" xfId="2407"/>
    <cellStyle name="40% - Акцент2 3 4 2 2 2" xfId="32913"/>
    <cellStyle name="40% - Акцент2 3 4 2 3" xfId="32914"/>
    <cellStyle name="40% - Акцент2 3 4 3" xfId="2408"/>
    <cellStyle name="40% - Акцент2 3 4 3 2" xfId="32915"/>
    <cellStyle name="40% - Акцент2 3 4 4" xfId="32916"/>
    <cellStyle name="40% - Акцент2 3 5" xfId="2409"/>
    <cellStyle name="40% - Акцент2 3 5 2" xfId="2410"/>
    <cellStyle name="40% - Акцент2 3 5 2 2" xfId="2411"/>
    <cellStyle name="40% - Акцент2 3 5 2 2 2" xfId="32917"/>
    <cellStyle name="40% - Акцент2 3 5 2 3" xfId="32918"/>
    <cellStyle name="40% - Акцент2 3 5 3" xfId="2412"/>
    <cellStyle name="40% - Акцент2 3 5 3 2" xfId="32919"/>
    <cellStyle name="40% - Акцент2 3 5 4" xfId="32920"/>
    <cellStyle name="40% - Акцент2 3 6" xfId="2413"/>
    <cellStyle name="40% - Акцент2 3 6 2" xfId="2414"/>
    <cellStyle name="40% - Акцент2 3 6 2 2" xfId="2415"/>
    <cellStyle name="40% - Акцент2 3 6 2 2 2" xfId="32921"/>
    <cellStyle name="40% - Акцент2 3 6 2 3" xfId="32922"/>
    <cellStyle name="40% - Акцент2 3 6 3" xfId="2416"/>
    <cellStyle name="40% - Акцент2 3 6 3 2" xfId="32923"/>
    <cellStyle name="40% - Акцент2 3 6 4" xfId="32924"/>
    <cellStyle name="40% - Акцент2 3 7" xfId="2417"/>
    <cellStyle name="40% - Акцент2 3 7 2" xfId="2418"/>
    <cellStyle name="40% - Акцент2 3 7 2 2" xfId="2419"/>
    <cellStyle name="40% - Акцент2 3 7 2 2 2" xfId="32925"/>
    <cellStyle name="40% - Акцент2 3 7 2 3" xfId="32926"/>
    <cellStyle name="40% - Акцент2 3 7 3" xfId="2420"/>
    <cellStyle name="40% - Акцент2 3 7 3 2" xfId="32927"/>
    <cellStyle name="40% - Акцент2 3 7 4" xfId="32928"/>
    <cellStyle name="40% - Акцент2 3 8" xfId="2421"/>
    <cellStyle name="40% - Акцент2 3 8 2" xfId="2422"/>
    <cellStyle name="40% - Акцент2 3 8 2 2" xfId="2423"/>
    <cellStyle name="40% - Акцент2 3 8 2 2 2" xfId="32929"/>
    <cellStyle name="40% - Акцент2 3 8 2 3" xfId="32930"/>
    <cellStyle name="40% - Акцент2 3 8 3" xfId="2424"/>
    <cellStyle name="40% - Акцент2 3 8 3 2" xfId="32931"/>
    <cellStyle name="40% - Акцент2 3 8 4" xfId="32932"/>
    <cellStyle name="40% - Акцент2 3 9" xfId="2425"/>
    <cellStyle name="40% - Акцент2 3 9 2" xfId="2426"/>
    <cellStyle name="40% - Акцент2 3 9 2 2" xfId="2427"/>
    <cellStyle name="40% - Акцент2 3 9 2 2 2" xfId="32933"/>
    <cellStyle name="40% - Акцент2 3 9 2 3" xfId="32934"/>
    <cellStyle name="40% - Акцент2 3 9 3" xfId="2428"/>
    <cellStyle name="40% - Акцент2 3 9 3 2" xfId="32935"/>
    <cellStyle name="40% - Акцент2 3 9 4" xfId="32936"/>
    <cellStyle name="40% - Акцент2 4" xfId="2429"/>
    <cellStyle name="40% - Акцент2 4 2" xfId="2430"/>
    <cellStyle name="40% - Акцент2 4 2 2" xfId="32937"/>
    <cellStyle name="40% - Акцент2 4 3" xfId="32938"/>
    <cellStyle name="40% - Акцент2 5" xfId="2431"/>
    <cellStyle name="40% - Акцент2 5 2" xfId="2432"/>
    <cellStyle name="40% - Акцент2 5 2 2" xfId="32939"/>
    <cellStyle name="40% - Акцент2 5 3" xfId="32940"/>
    <cellStyle name="40% - Акцент2 6" xfId="2433"/>
    <cellStyle name="40% - Акцент2 6 2" xfId="32941"/>
    <cellStyle name="40% - Акцент2 7" xfId="2434"/>
    <cellStyle name="40% - Акцент2 7 2" xfId="2435"/>
    <cellStyle name="40% - Акцент2 7 2 2" xfId="2436"/>
    <cellStyle name="40% - Акцент2 7 2 2 2" xfId="32942"/>
    <cellStyle name="40% - Акцент2 7 2 3" xfId="32943"/>
    <cellStyle name="40% - Акцент2 7 3" xfId="2437"/>
    <cellStyle name="40% - Акцент2 7 3 2" xfId="32944"/>
    <cellStyle name="40% - Акцент2 7 4" xfId="32945"/>
    <cellStyle name="40% - Акцент2 8" xfId="2438"/>
    <cellStyle name="40% - Акцент2 8 2" xfId="2439"/>
    <cellStyle name="40% - Акцент2 8 2 2" xfId="2440"/>
    <cellStyle name="40% - Акцент2 8 2 2 2" xfId="32946"/>
    <cellStyle name="40% - Акцент2 8 2 3" xfId="32947"/>
    <cellStyle name="40% - Акцент2 8 3" xfId="2441"/>
    <cellStyle name="40% - Акцент2 8 3 2" xfId="32948"/>
    <cellStyle name="40% - Акцент2 8 4" xfId="32949"/>
    <cellStyle name="40% - Акцент2 9" xfId="2442"/>
    <cellStyle name="40% - Акцент2 9 2" xfId="2443"/>
    <cellStyle name="40% - Акцент2 9 2 2" xfId="2444"/>
    <cellStyle name="40% - Акцент2 9 2 2 2" xfId="32950"/>
    <cellStyle name="40% - Акцент2 9 2 3" xfId="32951"/>
    <cellStyle name="40% - Акцент2 9 3" xfId="2445"/>
    <cellStyle name="40% - Акцент2 9 3 2" xfId="32952"/>
    <cellStyle name="40% - Акцент2 9 4" xfId="32953"/>
    <cellStyle name="40% - Акцент3 10" xfId="2446"/>
    <cellStyle name="40% - Акцент3 10 2" xfId="2447"/>
    <cellStyle name="40% - Акцент3 10 2 2" xfId="2448"/>
    <cellStyle name="40% - Акцент3 10 2 2 2" xfId="32954"/>
    <cellStyle name="40% - Акцент3 10 2 3" xfId="32955"/>
    <cellStyle name="40% - Акцент3 10 3" xfId="2449"/>
    <cellStyle name="40% - Акцент3 10 3 2" xfId="32956"/>
    <cellStyle name="40% - Акцент3 10 4" xfId="32957"/>
    <cellStyle name="40% - Акцент3 11" xfId="2450"/>
    <cellStyle name="40% - Акцент3 11 2" xfId="2451"/>
    <cellStyle name="40% - Акцент3 11 2 2" xfId="2452"/>
    <cellStyle name="40% - Акцент3 11 2 2 2" xfId="32958"/>
    <cellStyle name="40% - Акцент3 11 2 3" xfId="32959"/>
    <cellStyle name="40% - Акцент3 11 3" xfId="2453"/>
    <cellStyle name="40% - Акцент3 11 3 2" xfId="32960"/>
    <cellStyle name="40% - Акцент3 11 4" xfId="32961"/>
    <cellStyle name="40% - Акцент3 12" xfId="2454"/>
    <cellStyle name="40% - Акцент3 12 2" xfId="2455"/>
    <cellStyle name="40% - Акцент3 12 2 2" xfId="2456"/>
    <cellStyle name="40% - Акцент3 12 2 2 2" xfId="32962"/>
    <cellStyle name="40% - Акцент3 12 2 3" xfId="32963"/>
    <cellStyle name="40% - Акцент3 12 3" xfId="2457"/>
    <cellStyle name="40% - Акцент3 12 3 2" xfId="32964"/>
    <cellStyle name="40% - Акцент3 12 4" xfId="32965"/>
    <cellStyle name="40% - Акцент3 13" xfId="2458"/>
    <cellStyle name="40% - Акцент3 13 2" xfId="2459"/>
    <cellStyle name="40% - Акцент3 13 2 2" xfId="2460"/>
    <cellStyle name="40% - Акцент3 13 2 2 2" xfId="32966"/>
    <cellStyle name="40% - Акцент3 13 2 3" xfId="32967"/>
    <cellStyle name="40% - Акцент3 13 3" xfId="2461"/>
    <cellStyle name="40% - Акцент3 13 3 2" xfId="32968"/>
    <cellStyle name="40% - Акцент3 13 4" xfId="32969"/>
    <cellStyle name="40% - Акцент3 14" xfId="2462"/>
    <cellStyle name="40% - Акцент3 14 2" xfId="2463"/>
    <cellStyle name="40% - Акцент3 14 2 2" xfId="2464"/>
    <cellStyle name="40% - Акцент3 14 2 2 2" xfId="32970"/>
    <cellStyle name="40% - Акцент3 14 2 3" xfId="32971"/>
    <cellStyle name="40% - Акцент3 14 3" xfId="2465"/>
    <cellStyle name="40% - Акцент3 14 3 2" xfId="32972"/>
    <cellStyle name="40% - Акцент3 14 4" xfId="32973"/>
    <cellStyle name="40% - Акцент3 15" xfId="2466"/>
    <cellStyle name="40% - Акцент3 15 2" xfId="2467"/>
    <cellStyle name="40% - Акцент3 15 2 2" xfId="2468"/>
    <cellStyle name="40% - Акцент3 15 2 2 2" xfId="32974"/>
    <cellStyle name="40% - Акцент3 15 2 3" xfId="32975"/>
    <cellStyle name="40% - Акцент3 15 3" xfId="2469"/>
    <cellStyle name="40% - Акцент3 15 3 2" xfId="32976"/>
    <cellStyle name="40% - Акцент3 15 4" xfId="32977"/>
    <cellStyle name="40% - Акцент3 16" xfId="2470"/>
    <cellStyle name="40% - Акцент3 16 2" xfId="2471"/>
    <cellStyle name="40% - Акцент3 16 2 2" xfId="2472"/>
    <cellStyle name="40% - Акцент3 16 2 2 2" xfId="32978"/>
    <cellStyle name="40% - Акцент3 16 2 3" xfId="32979"/>
    <cellStyle name="40% - Акцент3 16 3" xfId="2473"/>
    <cellStyle name="40% - Акцент3 16 3 2" xfId="32980"/>
    <cellStyle name="40% - Акцент3 16 4" xfId="32981"/>
    <cellStyle name="40% - Акцент3 17" xfId="2474"/>
    <cellStyle name="40% - Акцент3 17 2" xfId="2475"/>
    <cellStyle name="40% - Акцент3 17 2 2" xfId="2476"/>
    <cellStyle name="40% - Акцент3 17 2 2 2" xfId="32982"/>
    <cellStyle name="40% - Акцент3 17 2 3" xfId="32983"/>
    <cellStyle name="40% - Акцент3 17 3" xfId="2477"/>
    <cellStyle name="40% - Акцент3 17 3 2" xfId="32984"/>
    <cellStyle name="40% - Акцент3 17 4" xfId="32985"/>
    <cellStyle name="40% - Акцент3 18" xfId="2478"/>
    <cellStyle name="40% - Акцент3 18 2" xfId="2479"/>
    <cellStyle name="40% - Акцент3 18 2 2" xfId="32986"/>
    <cellStyle name="40% - Акцент3 18 3" xfId="32987"/>
    <cellStyle name="40% - Акцент3 19" xfId="2480"/>
    <cellStyle name="40% - Акцент3 19 2" xfId="32988"/>
    <cellStyle name="40% - Акцент3 2" xfId="2481"/>
    <cellStyle name="40% - Акцент3 2 10" xfId="2482"/>
    <cellStyle name="40% - Акцент3 2 10 2" xfId="2483"/>
    <cellStyle name="40% - Акцент3 2 10 2 2" xfId="2484"/>
    <cellStyle name="40% - Акцент3 2 10 2 2 2" xfId="32989"/>
    <cellStyle name="40% - Акцент3 2 10 2 3" xfId="32990"/>
    <cellStyle name="40% - Акцент3 2 10 3" xfId="2485"/>
    <cellStyle name="40% - Акцент3 2 10 3 2" xfId="32991"/>
    <cellStyle name="40% - Акцент3 2 10 4" xfId="32992"/>
    <cellStyle name="40% - Акцент3 2 11" xfId="2486"/>
    <cellStyle name="40% - Акцент3 2 11 2" xfId="2487"/>
    <cellStyle name="40% - Акцент3 2 11 2 2" xfId="2488"/>
    <cellStyle name="40% - Акцент3 2 11 2 2 2" xfId="32993"/>
    <cellStyle name="40% - Акцент3 2 11 2 3" xfId="32994"/>
    <cellStyle name="40% - Акцент3 2 11 3" xfId="2489"/>
    <cellStyle name="40% - Акцент3 2 11 3 2" xfId="32995"/>
    <cellStyle name="40% - Акцент3 2 11 4" xfId="32996"/>
    <cellStyle name="40% - Акцент3 2 12" xfId="2490"/>
    <cellStyle name="40% - Акцент3 2 12 2" xfId="2491"/>
    <cellStyle name="40% - Акцент3 2 12 2 2" xfId="2492"/>
    <cellStyle name="40% - Акцент3 2 12 2 2 2" xfId="32997"/>
    <cellStyle name="40% - Акцент3 2 12 2 3" xfId="32998"/>
    <cellStyle name="40% - Акцент3 2 12 3" xfId="2493"/>
    <cellStyle name="40% - Акцент3 2 12 3 2" xfId="32999"/>
    <cellStyle name="40% - Акцент3 2 12 4" xfId="33000"/>
    <cellStyle name="40% - Акцент3 2 13" xfId="2494"/>
    <cellStyle name="40% - Акцент3 2 13 2" xfId="2495"/>
    <cellStyle name="40% - Акцент3 2 13 2 2" xfId="2496"/>
    <cellStyle name="40% - Акцент3 2 13 2 2 2" xfId="33001"/>
    <cellStyle name="40% - Акцент3 2 13 2 3" xfId="33002"/>
    <cellStyle name="40% - Акцент3 2 13 3" xfId="2497"/>
    <cellStyle name="40% - Акцент3 2 13 3 2" xfId="33003"/>
    <cellStyle name="40% - Акцент3 2 13 4" xfId="33004"/>
    <cellStyle name="40% - Акцент3 2 14" xfId="2498"/>
    <cellStyle name="40% - Акцент3 2 14 2" xfId="2499"/>
    <cellStyle name="40% - Акцент3 2 14 2 2" xfId="2500"/>
    <cellStyle name="40% - Акцент3 2 14 2 2 2" xfId="33005"/>
    <cellStyle name="40% - Акцент3 2 14 2 3" xfId="33006"/>
    <cellStyle name="40% - Акцент3 2 14 3" xfId="2501"/>
    <cellStyle name="40% - Акцент3 2 14 3 2" xfId="33007"/>
    <cellStyle name="40% - Акцент3 2 14 4" xfId="33008"/>
    <cellStyle name="40% - Акцент3 2 15" xfId="2502"/>
    <cellStyle name="40% - Акцент3 2 15 2" xfId="2503"/>
    <cellStyle name="40% - Акцент3 2 15 2 2" xfId="2504"/>
    <cellStyle name="40% - Акцент3 2 15 2 2 2" xfId="33009"/>
    <cellStyle name="40% - Акцент3 2 15 2 3" xfId="33010"/>
    <cellStyle name="40% - Акцент3 2 15 3" xfId="2505"/>
    <cellStyle name="40% - Акцент3 2 15 3 2" xfId="33011"/>
    <cellStyle name="40% - Акцент3 2 15 4" xfId="33012"/>
    <cellStyle name="40% - Акцент3 2 16" xfId="2506"/>
    <cellStyle name="40% - Акцент3 2 16 2" xfId="2507"/>
    <cellStyle name="40% - Акцент3 2 16 2 2" xfId="2508"/>
    <cellStyle name="40% - Акцент3 2 16 2 2 2" xfId="33013"/>
    <cellStyle name="40% - Акцент3 2 16 2 3" xfId="33014"/>
    <cellStyle name="40% - Акцент3 2 16 3" xfId="2509"/>
    <cellStyle name="40% - Акцент3 2 16 3 2" xfId="33015"/>
    <cellStyle name="40% - Акцент3 2 16 4" xfId="33016"/>
    <cellStyle name="40% - Акцент3 2 17" xfId="2510"/>
    <cellStyle name="40% - Акцент3 2 17 2" xfId="2511"/>
    <cellStyle name="40% - Акцент3 2 17 2 2" xfId="2512"/>
    <cellStyle name="40% - Акцент3 2 17 2 2 2" xfId="33017"/>
    <cellStyle name="40% - Акцент3 2 17 2 3" xfId="33018"/>
    <cellStyle name="40% - Акцент3 2 17 3" xfId="2513"/>
    <cellStyle name="40% - Акцент3 2 17 3 2" xfId="33019"/>
    <cellStyle name="40% - Акцент3 2 17 4" xfId="33020"/>
    <cellStyle name="40% - Акцент3 2 18" xfId="2514"/>
    <cellStyle name="40% - Акцент3 2 18 2" xfId="2515"/>
    <cellStyle name="40% - Акцент3 2 18 2 2" xfId="2516"/>
    <cellStyle name="40% - Акцент3 2 18 2 2 2" xfId="33021"/>
    <cellStyle name="40% - Акцент3 2 18 2 3" xfId="33022"/>
    <cellStyle name="40% - Акцент3 2 18 3" xfId="2517"/>
    <cellStyle name="40% - Акцент3 2 18 3 2" xfId="33023"/>
    <cellStyle name="40% - Акцент3 2 18 4" xfId="33024"/>
    <cellStyle name="40% - Акцент3 2 19" xfId="2518"/>
    <cellStyle name="40% - Акцент3 2 19 2" xfId="2519"/>
    <cellStyle name="40% - Акцент3 2 19 2 2" xfId="2520"/>
    <cellStyle name="40% - Акцент3 2 19 2 2 2" xfId="33025"/>
    <cellStyle name="40% - Акцент3 2 19 2 3" xfId="33026"/>
    <cellStyle name="40% - Акцент3 2 19 3" xfId="2521"/>
    <cellStyle name="40% - Акцент3 2 19 3 2" xfId="33027"/>
    <cellStyle name="40% - Акцент3 2 19 4" xfId="33028"/>
    <cellStyle name="40% - Акцент3 2 2" xfId="2522"/>
    <cellStyle name="40% - Акцент3 2 2 2" xfId="33029"/>
    <cellStyle name="40% - Акцент3 2 2 3" xfId="60376"/>
    <cellStyle name="40% - Акцент3 2 20" xfId="2523"/>
    <cellStyle name="40% - Акцент3 2 20 2" xfId="2524"/>
    <cellStyle name="40% - Акцент3 2 20 2 2" xfId="2525"/>
    <cellStyle name="40% - Акцент3 2 20 2 2 2" xfId="33030"/>
    <cellStyle name="40% - Акцент3 2 20 2 3" xfId="33031"/>
    <cellStyle name="40% - Акцент3 2 20 3" xfId="2526"/>
    <cellStyle name="40% - Акцент3 2 20 3 2" xfId="33032"/>
    <cellStyle name="40% - Акцент3 2 20 4" xfId="33033"/>
    <cellStyle name="40% - Акцент3 2 21" xfId="2527"/>
    <cellStyle name="40% - Акцент3 2 21 2" xfId="2528"/>
    <cellStyle name="40% - Акцент3 2 21 2 2" xfId="2529"/>
    <cellStyle name="40% - Акцент3 2 21 2 2 2" xfId="33034"/>
    <cellStyle name="40% - Акцент3 2 21 2 3" xfId="33035"/>
    <cellStyle name="40% - Акцент3 2 21 3" xfId="2530"/>
    <cellStyle name="40% - Акцент3 2 21 3 2" xfId="33036"/>
    <cellStyle name="40% - Акцент3 2 21 4" xfId="33037"/>
    <cellStyle name="40% - Акцент3 2 22" xfId="2531"/>
    <cellStyle name="40% - Акцент3 2 22 2" xfId="2532"/>
    <cellStyle name="40% - Акцент3 2 22 2 2" xfId="2533"/>
    <cellStyle name="40% - Акцент3 2 22 2 2 2" xfId="33038"/>
    <cellStyle name="40% - Акцент3 2 22 2 3" xfId="33039"/>
    <cellStyle name="40% - Акцент3 2 22 3" xfId="2534"/>
    <cellStyle name="40% - Акцент3 2 22 3 2" xfId="33040"/>
    <cellStyle name="40% - Акцент3 2 22 4" xfId="33041"/>
    <cellStyle name="40% - Акцент3 2 23" xfId="2535"/>
    <cellStyle name="40% - Акцент3 2 23 2" xfId="2536"/>
    <cellStyle name="40% - Акцент3 2 23 2 2" xfId="2537"/>
    <cellStyle name="40% - Акцент3 2 23 2 2 2" xfId="33042"/>
    <cellStyle name="40% - Акцент3 2 23 2 3" xfId="33043"/>
    <cellStyle name="40% - Акцент3 2 23 3" xfId="2538"/>
    <cellStyle name="40% - Акцент3 2 23 3 2" xfId="33044"/>
    <cellStyle name="40% - Акцент3 2 23 4" xfId="33045"/>
    <cellStyle name="40% - Акцент3 2 24" xfId="2539"/>
    <cellStyle name="40% - Акцент3 2 24 2" xfId="2540"/>
    <cellStyle name="40% - Акцент3 2 24 2 2" xfId="2541"/>
    <cellStyle name="40% - Акцент3 2 24 2 2 2" xfId="33046"/>
    <cellStyle name="40% - Акцент3 2 24 2 3" xfId="33047"/>
    <cellStyle name="40% - Акцент3 2 24 3" xfId="2542"/>
    <cellStyle name="40% - Акцент3 2 24 3 2" xfId="33048"/>
    <cellStyle name="40% - Акцент3 2 24 4" xfId="33049"/>
    <cellStyle name="40% - Акцент3 2 25" xfId="33050"/>
    <cellStyle name="40% - Акцент3 2 26" xfId="60377"/>
    <cellStyle name="40% - Акцент3 2 3" xfId="2543"/>
    <cellStyle name="40% - Акцент3 2 3 2" xfId="2544"/>
    <cellStyle name="40% - Акцент3 2 3 2 2" xfId="2545"/>
    <cellStyle name="40% - Акцент3 2 3 2 2 2" xfId="33051"/>
    <cellStyle name="40% - Акцент3 2 3 2 3" xfId="33052"/>
    <cellStyle name="40% - Акцент3 2 3 3" xfId="2546"/>
    <cellStyle name="40% - Акцент3 2 3 3 2" xfId="33053"/>
    <cellStyle name="40% - Акцент3 2 3 4" xfId="33054"/>
    <cellStyle name="40% - Акцент3 2 3 5" xfId="60378"/>
    <cellStyle name="40% - Акцент3 2 4" xfId="2547"/>
    <cellStyle name="40% - Акцент3 2 4 2" xfId="2548"/>
    <cellStyle name="40% - Акцент3 2 4 2 2" xfId="2549"/>
    <cellStyle name="40% - Акцент3 2 4 2 2 2" xfId="33055"/>
    <cellStyle name="40% - Акцент3 2 4 2 3" xfId="33056"/>
    <cellStyle name="40% - Акцент3 2 4 3" xfId="2550"/>
    <cellStyle name="40% - Акцент3 2 4 3 2" xfId="33057"/>
    <cellStyle name="40% - Акцент3 2 4 4" xfId="33058"/>
    <cellStyle name="40% - Акцент3 2 4 5" xfId="60379"/>
    <cellStyle name="40% - Акцент3 2 5" xfId="2551"/>
    <cellStyle name="40% - Акцент3 2 5 2" xfId="2552"/>
    <cellStyle name="40% - Акцент3 2 5 2 2" xfId="2553"/>
    <cellStyle name="40% - Акцент3 2 5 2 2 2" xfId="33059"/>
    <cellStyle name="40% - Акцент3 2 5 2 3" xfId="33060"/>
    <cellStyle name="40% - Акцент3 2 5 3" xfId="2554"/>
    <cellStyle name="40% - Акцент3 2 5 3 2" xfId="33061"/>
    <cellStyle name="40% - Акцент3 2 5 4" xfId="33062"/>
    <cellStyle name="40% - Акцент3 2 5 5" xfId="60380"/>
    <cellStyle name="40% - Акцент3 2 6" xfId="2555"/>
    <cellStyle name="40% - Акцент3 2 6 2" xfId="2556"/>
    <cellStyle name="40% - Акцент3 2 6 2 2" xfId="2557"/>
    <cellStyle name="40% - Акцент3 2 6 2 2 2" xfId="33063"/>
    <cellStyle name="40% - Акцент3 2 6 2 3" xfId="33064"/>
    <cellStyle name="40% - Акцент3 2 6 3" xfId="2558"/>
    <cellStyle name="40% - Акцент3 2 6 3 2" xfId="33065"/>
    <cellStyle name="40% - Акцент3 2 6 4" xfId="33066"/>
    <cellStyle name="40% - Акцент3 2 7" xfId="2559"/>
    <cellStyle name="40% - Акцент3 2 7 2" xfId="2560"/>
    <cellStyle name="40% - Акцент3 2 7 2 2" xfId="2561"/>
    <cellStyle name="40% - Акцент3 2 7 2 2 2" xfId="33067"/>
    <cellStyle name="40% - Акцент3 2 7 2 3" xfId="33068"/>
    <cellStyle name="40% - Акцент3 2 7 3" xfId="2562"/>
    <cellStyle name="40% - Акцент3 2 7 3 2" xfId="33069"/>
    <cellStyle name="40% - Акцент3 2 7 4" xfId="33070"/>
    <cellStyle name="40% - Акцент3 2 8" xfId="2563"/>
    <cellStyle name="40% - Акцент3 2 8 2" xfId="2564"/>
    <cellStyle name="40% - Акцент3 2 8 2 2" xfId="2565"/>
    <cellStyle name="40% - Акцент3 2 8 2 2 2" xfId="33071"/>
    <cellStyle name="40% - Акцент3 2 8 2 3" xfId="33072"/>
    <cellStyle name="40% - Акцент3 2 8 3" xfId="2566"/>
    <cellStyle name="40% - Акцент3 2 8 3 2" xfId="33073"/>
    <cellStyle name="40% - Акцент3 2 8 4" xfId="33074"/>
    <cellStyle name="40% - Акцент3 2 9" xfId="2567"/>
    <cellStyle name="40% - Акцент3 2 9 2" xfId="2568"/>
    <cellStyle name="40% - Акцент3 2 9 2 2" xfId="2569"/>
    <cellStyle name="40% - Акцент3 2 9 2 2 2" xfId="33075"/>
    <cellStyle name="40% - Акцент3 2 9 2 3" xfId="33076"/>
    <cellStyle name="40% - Акцент3 2 9 3" xfId="2570"/>
    <cellStyle name="40% - Акцент3 2 9 3 2" xfId="33077"/>
    <cellStyle name="40% - Акцент3 2 9 4" xfId="33078"/>
    <cellStyle name="40% - Акцент3 20" xfId="60381"/>
    <cellStyle name="40% - Акцент3 3" xfId="2571"/>
    <cellStyle name="40% - Акцент3 3 10" xfId="2572"/>
    <cellStyle name="40% - Акцент3 3 10 2" xfId="2573"/>
    <cellStyle name="40% - Акцент3 3 10 2 2" xfId="2574"/>
    <cellStyle name="40% - Акцент3 3 10 2 2 2" xfId="33079"/>
    <cellStyle name="40% - Акцент3 3 10 2 3" xfId="33080"/>
    <cellStyle name="40% - Акцент3 3 10 3" xfId="2575"/>
    <cellStyle name="40% - Акцент3 3 10 3 2" xfId="33081"/>
    <cellStyle name="40% - Акцент3 3 10 4" xfId="33082"/>
    <cellStyle name="40% - Акцент3 3 11" xfId="2576"/>
    <cellStyle name="40% - Акцент3 3 11 2" xfId="2577"/>
    <cellStyle name="40% - Акцент3 3 11 2 2" xfId="2578"/>
    <cellStyle name="40% - Акцент3 3 11 2 2 2" xfId="33083"/>
    <cellStyle name="40% - Акцент3 3 11 2 3" xfId="33084"/>
    <cellStyle name="40% - Акцент3 3 11 3" xfId="2579"/>
    <cellStyle name="40% - Акцент3 3 11 3 2" xfId="33085"/>
    <cellStyle name="40% - Акцент3 3 11 4" xfId="33086"/>
    <cellStyle name="40% - Акцент3 3 12" xfId="2580"/>
    <cellStyle name="40% - Акцент3 3 12 2" xfId="2581"/>
    <cellStyle name="40% - Акцент3 3 12 2 2" xfId="2582"/>
    <cellStyle name="40% - Акцент3 3 12 2 2 2" xfId="33087"/>
    <cellStyle name="40% - Акцент3 3 12 2 3" xfId="33088"/>
    <cellStyle name="40% - Акцент3 3 12 3" xfId="2583"/>
    <cellStyle name="40% - Акцент3 3 12 3 2" xfId="33089"/>
    <cellStyle name="40% - Акцент3 3 12 4" xfId="33090"/>
    <cellStyle name="40% - Акцент3 3 13" xfId="2584"/>
    <cellStyle name="40% - Акцент3 3 13 2" xfId="2585"/>
    <cellStyle name="40% - Акцент3 3 13 2 2" xfId="2586"/>
    <cellStyle name="40% - Акцент3 3 13 2 2 2" xfId="33091"/>
    <cellStyle name="40% - Акцент3 3 13 2 3" xfId="33092"/>
    <cellStyle name="40% - Акцент3 3 13 3" xfId="2587"/>
    <cellStyle name="40% - Акцент3 3 13 3 2" xfId="33093"/>
    <cellStyle name="40% - Акцент3 3 13 4" xfId="33094"/>
    <cellStyle name="40% - Акцент3 3 14" xfId="2588"/>
    <cellStyle name="40% - Акцент3 3 14 2" xfId="2589"/>
    <cellStyle name="40% - Акцент3 3 14 2 2" xfId="2590"/>
    <cellStyle name="40% - Акцент3 3 14 2 2 2" xfId="33095"/>
    <cellStyle name="40% - Акцент3 3 14 2 3" xfId="33096"/>
    <cellStyle name="40% - Акцент3 3 14 3" xfId="2591"/>
    <cellStyle name="40% - Акцент3 3 14 3 2" xfId="33097"/>
    <cellStyle name="40% - Акцент3 3 14 4" xfId="33098"/>
    <cellStyle name="40% - Акцент3 3 15" xfId="2592"/>
    <cellStyle name="40% - Акцент3 3 15 2" xfId="2593"/>
    <cellStyle name="40% - Акцент3 3 15 2 2" xfId="2594"/>
    <cellStyle name="40% - Акцент3 3 15 2 2 2" xfId="33099"/>
    <cellStyle name="40% - Акцент3 3 15 2 3" xfId="33100"/>
    <cellStyle name="40% - Акцент3 3 15 3" xfId="2595"/>
    <cellStyle name="40% - Акцент3 3 15 3 2" xfId="33101"/>
    <cellStyle name="40% - Акцент3 3 15 4" xfId="33102"/>
    <cellStyle name="40% - Акцент3 3 16" xfId="2596"/>
    <cellStyle name="40% - Акцент3 3 16 2" xfId="2597"/>
    <cellStyle name="40% - Акцент3 3 16 2 2" xfId="2598"/>
    <cellStyle name="40% - Акцент3 3 16 2 2 2" xfId="33103"/>
    <cellStyle name="40% - Акцент3 3 16 2 3" xfId="33104"/>
    <cellStyle name="40% - Акцент3 3 16 3" xfId="2599"/>
    <cellStyle name="40% - Акцент3 3 16 3 2" xfId="33105"/>
    <cellStyle name="40% - Акцент3 3 16 4" xfId="33106"/>
    <cellStyle name="40% - Акцент3 3 17" xfId="2600"/>
    <cellStyle name="40% - Акцент3 3 17 2" xfId="2601"/>
    <cellStyle name="40% - Акцент3 3 17 2 2" xfId="2602"/>
    <cellStyle name="40% - Акцент3 3 17 2 2 2" xfId="33107"/>
    <cellStyle name="40% - Акцент3 3 17 2 3" xfId="33108"/>
    <cellStyle name="40% - Акцент3 3 17 3" xfId="2603"/>
    <cellStyle name="40% - Акцент3 3 17 3 2" xfId="33109"/>
    <cellStyle name="40% - Акцент3 3 17 4" xfId="33110"/>
    <cellStyle name="40% - Акцент3 3 18" xfId="2604"/>
    <cellStyle name="40% - Акцент3 3 18 2" xfId="2605"/>
    <cellStyle name="40% - Акцент3 3 18 2 2" xfId="2606"/>
    <cellStyle name="40% - Акцент3 3 18 2 2 2" xfId="33111"/>
    <cellStyle name="40% - Акцент3 3 18 2 3" xfId="33112"/>
    <cellStyle name="40% - Акцент3 3 18 3" xfId="2607"/>
    <cellStyle name="40% - Акцент3 3 18 3 2" xfId="33113"/>
    <cellStyle name="40% - Акцент3 3 18 4" xfId="33114"/>
    <cellStyle name="40% - Акцент3 3 19" xfId="2608"/>
    <cellStyle name="40% - Акцент3 3 19 2" xfId="2609"/>
    <cellStyle name="40% - Акцент3 3 19 2 2" xfId="2610"/>
    <cellStyle name="40% - Акцент3 3 19 2 2 2" xfId="33115"/>
    <cellStyle name="40% - Акцент3 3 19 2 3" xfId="33116"/>
    <cellStyle name="40% - Акцент3 3 19 3" xfId="2611"/>
    <cellStyle name="40% - Акцент3 3 19 3 2" xfId="33117"/>
    <cellStyle name="40% - Акцент3 3 19 4" xfId="33118"/>
    <cellStyle name="40% - Акцент3 3 2" xfId="2612"/>
    <cellStyle name="40% - Акцент3 3 2 2" xfId="33119"/>
    <cellStyle name="40% - Акцент3 3 20" xfId="2613"/>
    <cellStyle name="40% - Акцент3 3 20 2" xfId="2614"/>
    <cellStyle name="40% - Акцент3 3 20 2 2" xfId="2615"/>
    <cellStyle name="40% - Акцент3 3 20 2 2 2" xfId="33120"/>
    <cellStyle name="40% - Акцент3 3 20 2 3" xfId="33121"/>
    <cellStyle name="40% - Акцент3 3 20 3" xfId="2616"/>
    <cellStyle name="40% - Акцент3 3 20 3 2" xfId="33122"/>
    <cellStyle name="40% - Акцент3 3 20 4" xfId="33123"/>
    <cellStyle name="40% - Акцент3 3 21" xfId="2617"/>
    <cellStyle name="40% - Акцент3 3 21 2" xfId="2618"/>
    <cellStyle name="40% - Акцент3 3 21 2 2" xfId="2619"/>
    <cellStyle name="40% - Акцент3 3 21 2 2 2" xfId="33124"/>
    <cellStyle name="40% - Акцент3 3 21 2 3" xfId="33125"/>
    <cellStyle name="40% - Акцент3 3 21 3" xfId="2620"/>
    <cellStyle name="40% - Акцент3 3 21 3 2" xfId="33126"/>
    <cellStyle name="40% - Акцент3 3 21 4" xfId="33127"/>
    <cellStyle name="40% - Акцент3 3 22" xfId="2621"/>
    <cellStyle name="40% - Акцент3 3 22 2" xfId="2622"/>
    <cellStyle name="40% - Акцент3 3 22 2 2" xfId="2623"/>
    <cellStyle name="40% - Акцент3 3 22 2 2 2" xfId="33128"/>
    <cellStyle name="40% - Акцент3 3 22 2 3" xfId="33129"/>
    <cellStyle name="40% - Акцент3 3 22 3" xfId="2624"/>
    <cellStyle name="40% - Акцент3 3 22 3 2" xfId="33130"/>
    <cellStyle name="40% - Акцент3 3 22 4" xfId="33131"/>
    <cellStyle name="40% - Акцент3 3 23" xfId="2625"/>
    <cellStyle name="40% - Акцент3 3 23 2" xfId="2626"/>
    <cellStyle name="40% - Акцент3 3 23 2 2" xfId="2627"/>
    <cellStyle name="40% - Акцент3 3 23 2 2 2" xfId="33132"/>
    <cellStyle name="40% - Акцент3 3 23 2 3" xfId="33133"/>
    <cellStyle name="40% - Акцент3 3 23 3" xfId="2628"/>
    <cellStyle name="40% - Акцент3 3 23 3 2" xfId="33134"/>
    <cellStyle name="40% - Акцент3 3 23 4" xfId="33135"/>
    <cellStyle name="40% - Акцент3 3 24" xfId="2629"/>
    <cellStyle name="40% - Акцент3 3 24 2" xfId="2630"/>
    <cellStyle name="40% - Акцент3 3 24 2 2" xfId="2631"/>
    <cellStyle name="40% - Акцент3 3 24 2 2 2" xfId="33136"/>
    <cellStyle name="40% - Акцент3 3 24 2 3" xfId="33137"/>
    <cellStyle name="40% - Акцент3 3 24 3" xfId="2632"/>
    <cellStyle name="40% - Акцент3 3 24 3 2" xfId="33138"/>
    <cellStyle name="40% - Акцент3 3 24 4" xfId="33139"/>
    <cellStyle name="40% - Акцент3 3 25" xfId="33140"/>
    <cellStyle name="40% - Акцент3 3 3" xfId="2633"/>
    <cellStyle name="40% - Акцент3 3 3 2" xfId="2634"/>
    <cellStyle name="40% - Акцент3 3 3 2 2" xfId="2635"/>
    <cellStyle name="40% - Акцент3 3 3 2 2 2" xfId="33141"/>
    <cellStyle name="40% - Акцент3 3 3 2 3" xfId="33142"/>
    <cellStyle name="40% - Акцент3 3 3 3" xfId="2636"/>
    <cellStyle name="40% - Акцент3 3 3 3 2" xfId="33143"/>
    <cellStyle name="40% - Акцент3 3 3 4" xfId="33144"/>
    <cellStyle name="40% - Акцент3 3 4" xfId="2637"/>
    <cellStyle name="40% - Акцент3 3 4 2" xfId="2638"/>
    <cellStyle name="40% - Акцент3 3 4 2 2" xfId="2639"/>
    <cellStyle name="40% - Акцент3 3 4 2 2 2" xfId="33145"/>
    <cellStyle name="40% - Акцент3 3 4 2 3" xfId="33146"/>
    <cellStyle name="40% - Акцент3 3 4 3" xfId="2640"/>
    <cellStyle name="40% - Акцент3 3 4 3 2" xfId="33147"/>
    <cellStyle name="40% - Акцент3 3 4 4" xfId="33148"/>
    <cellStyle name="40% - Акцент3 3 5" xfId="2641"/>
    <cellStyle name="40% - Акцент3 3 5 2" xfId="2642"/>
    <cellStyle name="40% - Акцент3 3 5 2 2" xfId="2643"/>
    <cellStyle name="40% - Акцент3 3 5 2 2 2" xfId="33149"/>
    <cellStyle name="40% - Акцент3 3 5 2 3" xfId="33150"/>
    <cellStyle name="40% - Акцент3 3 5 3" xfId="2644"/>
    <cellStyle name="40% - Акцент3 3 5 3 2" xfId="33151"/>
    <cellStyle name="40% - Акцент3 3 5 4" xfId="33152"/>
    <cellStyle name="40% - Акцент3 3 6" xfId="2645"/>
    <cellStyle name="40% - Акцент3 3 6 2" xfId="2646"/>
    <cellStyle name="40% - Акцент3 3 6 2 2" xfId="2647"/>
    <cellStyle name="40% - Акцент3 3 6 2 2 2" xfId="33153"/>
    <cellStyle name="40% - Акцент3 3 6 2 3" xfId="33154"/>
    <cellStyle name="40% - Акцент3 3 6 3" xfId="2648"/>
    <cellStyle name="40% - Акцент3 3 6 3 2" xfId="33155"/>
    <cellStyle name="40% - Акцент3 3 6 4" xfId="33156"/>
    <cellStyle name="40% - Акцент3 3 7" xfId="2649"/>
    <cellStyle name="40% - Акцент3 3 7 2" xfId="2650"/>
    <cellStyle name="40% - Акцент3 3 7 2 2" xfId="2651"/>
    <cellStyle name="40% - Акцент3 3 7 2 2 2" xfId="33157"/>
    <cellStyle name="40% - Акцент3 3 7 2 3" xfId="33158"/>
    <cellStyle name="40% - Акцент3 3 7 3" xfId="2652"/>
    <cellStyle name="40% - Акцент3 3 7 3 2" xfId="33159"/>
    <cellStyle name="40% - Акцент3 3 7 4" xfId="33160"/>
    <cellStyle name="40% - Акцент3 3 8" xfId="2653"/>
    <cellStyle name="40% - Акцент3 3 8 2" xfId="2654"/>
    <cellStyle name="40% - Акцент3 3 8 2 2" xfId="2655"/>
    <cellStyle name="40% - Акцент3 3 8 2 2 2" xfId="33161"/>
    <cellStyle name="40% - Акцент3 3 8 2 3" xfId="33162"/>
    <cellStyle name="40% - Акцент3 3 8 3" xfId="2656"/>
    <cellStyle name="40% - Акцент3 3 8 3 2" xfId="33163"/>
    <cellStyle name="40% - Акцент3 3 8 4" xfId="33164"/>
    <cellStyle name="40% - Акцент3 3 9" xfId="2657"/>
    <cellStyle name="40% - Акцент3 3 9 2" xfId="2658"/>
    <cellStyle name="40% - Акцент3 3 9 2 2" xfId="2659"/>
    <cellStyle name="40% - Акцент3 3 9 2 2 2" xfId="33165"/>
    <cellStyle name="40% - Акцент3 3 9 2 3" xfId="33166"/>
    <cellStyle name="40% - Акцент3 3 9 3" xfId="2660"/>
    <cellStyle name="40% - Акцент3 3 9 3 2" xfId="33167"/>
    <cellStyle name="40% - Акцент3 3 9 4" xfId="33168"/>
    <cellStyle name="40% - Акцент3 4" xfId="2661"/>
    <cellStyle name="40% - Акцент3 4 10" xfId="2662"/>
    <cellStyle name="40% - Акцент3 4 10 2" xfId="2663"/>
    <cellStyle name="40% - Акцент3 4 10 2 2" xfId="2664"/>
    <cellStyle name="40% - Акцент3 4 10 2 2 2" xfId="33169"/>
    <cellStyle name="40% - Акцент3 4 10 2 3" xfId="33170"/>
    <cellStyle name="40% - Акцент3 4 10 3" xfId="2665"/>
    <cellStyle name="40% - Акцент3 4 10 3 2" xfId="33171"/>
    <cellStyle name="40% - Акцент3 4 10 4" xfId="33172"/>
    <cellStyle name="40% - Акцент3 4 11" xfId="2666"/>
    <cellStyle name="40% - Акцент3 4 11 2" xfId="2667"/>
    <cellStyle name="40% - Акцент3 4 11 2 2" xfId="2668"/>
    <cellStyle name="40% - Акцент3 4 11 2 2 2" xfId="33173"/>
    <cellStyle name="40% - Акцент3 4 11 2 3" xfId="33174"/>
    <cellStyle name="40% - Акцент3 4 11 3" xfId="2669"/>
    <cellStyle name="40% - Акцент3 4 11 3 2" xfId="33175"/>
    <cellStyle name="40% - Акцент3 4 11 4" xfId="33176"/>
    <cellStyle name="40% - Акцент3 4 12" xfId="2670"/>
    <cellStyle name="40% - Акцент3 4 12 2" xfId="2671"/>
    <cellStyle name="40% - Акцент3 4 12 2 2" xfId="2672"/>
    <cellStyle name="40% - Акцент3 4 12 2 2 2" xfId="33177"/>
    <cellStyle name="40% - Акцент3 4 12 2 3" xfId="33178"/>
    <cellStyle name="40% - Акцент3 4 12 3" xfId="2673"/>
    <cellStyle name="40% - Акцент3 4 12 3 2" xfId="33179"/>
    <cellStyle name="40% - Акцент3 4 12 4" xfId="33180"/>
    <cellStyle name="40% - Акцент3 4 13" xfId="2674"/>
    <cellStyle name="40% - Акцент3 4 13 2" xfId="2675"/>
    <cellStyle name="40% - Акцент3 4 13 2 2" xfId="2676"/>
    <cellStyle name="40% - Акцент3 4 13 2 2 2" xfId="33181"/>
    <cellStyle name="40% - Акцент3 4 13 2 3" xfId="33182"/>
    <cellStyle name="40% - Акцент3 4 13 3" xfId="2677"/>
    <cellStyle name="40% - Акцент3 4 13 3 2" xfId="33183"/>
    <cellStyle name="40% - Акцент3 4 13 4" xfId="33184"/>
    <cellStyle name="40% - Акцент3 4 14" xfId="2678"/>
    <cellStyle name="40% - Акцент3 4 14 2" xfId="2679"/>
    <cellStyle name="40% - Акцент3 4 14 2 2" xfId="2680"/>
    <cellStyle name="40% - Акцент3 4 14 2 2 2" xfId="33185"/>
    <cellStyle name="40% - Акцент3 4 14 2 3" xfId="33186"/>
    <cellStyle name="40% - Акцент3 4 14 3" xfId="2681"/>
    <cellStyle name="40% - Акцент3 4 14 3 2" xfId="33187"/>
    <cellStyle name="40% - Акцент3 4 14 4" xfId="33188"/>
    <cellStyle name="40% - Акцент3 4 15" xfId="2682"/>
    <cellStyle name="40% - Акцент3 4 15 2" xfId="2683"/>
    <cellStyle name="40% - Акцент3 4 15 2 2" xfId="2684"/>
    <cellStyle name="40% - Акцент3 4 15 2 2 2" xfId="33189"/>
    <cellStyle name="40% - Акцент3 4 15 2 3" xfId="33190"/>
    <cellStyle name="40% - Акцент3 4 15 3" xfId="2685"/>
    <cellStyle name="40% - Акцент3 4 15 3 2" xfId="33191"/>
    <cellStyle name="40% - Акцент3 4 15 4" xfId="33192"/>
    <cellStyle name="40% - Акцент3 4 16" xfId="2686"/>
    <cellStyle name="40% - Акцент3 4 16 2" xfId="2687"/>
    <cellStyle name="40% - Акцент3 4 16 2 2" xfId="2688"/>
    <cellStyle name="40% - Акцент3 4 16 2 2 2" xfId="33193"/>
    <cellStyle name="40% - Акцент3 4 16 2 3" xfId="33194"/>
    <cellStyle name="40% - Акцент3 4 16 3" xfId="2689"/>
    <cellStyle name="40% - Акцент3 4 16 3 2" xfId="33195"/>
    <cellStyle name="40% - Акцент3 4 16 4" xfId="33196"/>
    <cellStyle name="40% - Акцент3 4 17" xfId="2690"/>
    <cellStyle name="40% - Акцент3 4 17 2" xfId="2691"/>
    <cellStyle name="40% - Акцент3 4 17 2 2" xfId="2692"/>
    <cellStyle name="40% - Акцент3 4 17 2 2 2" xfId="33197"/>
    <cellStyle name="40% - Акцент3 4 17 2 3" xfId="33198"/>
    <cellStyle name="40% - Акцент3 4 17 3" xfId="2693"/>
    <cellStyle name="40% - Акцент3 4 17 3 2" xfId="33199"/>
    <cellStyle name="40% - Акцент3 4 17 4" xfId="33200"/>
    <cellStyle name="40% - Акцент3 4 18" xfId="2694"/>
    <cellStyle name="40% - Акцент3 4 18 2" xfId="2695"/>
    <cellStyle name="40% - Акцент3 4 18 2 2" xfId="2696"/>
    <cellStyle name="40% - Акцент3 4 18 2 2 2" xfId="33201"/>
    <cellStyle name="40% - Акцент3 4 18 2 3" xfId="33202"/>
    <cellStyle name="40% - Акцент3 4 18 3" xfId="2697"/>
    <cellStyle name="40% - Акцент3 4 18 3 2" xfId="33203"/>
    <cellStyle name="40% - Акцент3 4 18 4" xfId="33204"/>
    <cellStyle name="40% - Акцент3 4 19" xfId="2698"/>
    <cellStyle name="40% - Акцент3 4 19 2" xfId="2699"/>
    <cellStyle name="40% - Акцент3 4 19 2 2" xfId="2700"/>
    <cellStyle name="40% - Акцент3 4 19 2 2 2" xfId="33205"/>
    <cellStyle name="40% - Акцент3 4 19 2 3" xfId="33206"/>
    <cellStyle name="40% - Акцент3 4 19 3" xfId="2701"/>
    <cellStyle name="40% - Акцент3 4 19 3 2" xfId="33207"/>
    <cellStyle name="40% - Акцент3 4 19 4" xfId="33208"/>
    <cellStyle name="40% - Акцент3 4 2" xfId="2702"/>
    <cellStyle name="40% - Акцент3 4 2 2" xfId="33209"/>
    <cellStyle name="40% - Акцент3 4 20" xfId="2703"/>
    <cellStyle name="40% - Акцент3 4 20 2" xfId="2704"/>
    <cellStyle name="40% - Акцент3 4 20 2 2" xfId="2705"/>
    <cellStyle name="40% - Акцент3 4 20 2 2 2" xfId="33210"/>
    <cellStyle name="40% - Акцент3 4 20 2 3" xfId="33211"/>
    <cellStyle name="40% - Акцент3 4 20 3" xfId="2706"/>
    <cellStyle name="40% - Акцент3 4 20 3 2" xfId="33212"/>
    <cellStyle name="40% - Акцент3 4 20 4" xfId="33213"/>
    <cellStyle name="40% - Акцент3 4 21" xfId="2707"/>
    <cellStyle name="40% - Акцент3 4 21 2" xfId="2708"/>
    <cellStyle name="40% - Акцент3 4 21 2 2" xfId="2709"/>
    <cellStyle name="40% - Акцент3 4 21 2 2 2" xfId="33214"/>
    <cellStyle name="40% - Акцент3 4 21 2 3" xfId="33215"/>
    <cellStyle name="40% - Акцент3 4 21 3" xfId="2710"/>
    <cellStyle name="40% - Акцент3 4 21 3 2" xfId="33216"/>
    <cellStyle name="40% - Акцент3 4 21 4" xfId="33217"/>
    <cellStyle name="40% - Акцент3 4 22" xfId="2711"/>
    <cellStyle name="40% - Акцент3 4 22 2" xfId="2712"/>
    <cellStyle name="40% - Акцент3 4 22 2 2" xfId="2713"/>
    <cellStyle name="40% - Акцент3 4 22 2 2 2" xfId="33218"/>
    <cellStyle name="40% - Акцент3 4 22 2 3" xfId="33219"/>
    <cellStyle name="40% - Акцент3 4 22 3" xfId="2714"/>
    <cellStyle name="40% - Акцент3 4 22 3 2" xfId="33220"/>
    <cellStyle name="40% - Акцент3 4 22 4" xfId="33221"/>
    <cellStyle name="40% - Акцент3 4 23" xfId="2715"/>
    <cellStyle name="40% - Акцент3 4 23 2" xfId="2716"/>
    <cellStyle name="40% - Акцент3 4 23 2 2" xfId="2717"/>
    <cellStyle name="40% - Акцент3 4 23 2 2 2" xfId="33222"/>
    <cellStyle name="40% - Акцент3 4 23 2 3" xfId="33223"/>
    <cellStyle name="40% - Акцент3 4 23 3" xfId="2718"/>
    <cellStyle name="40% - Акцент3 4 23 3 2" xfId="33224"/>
    <cellStyle name="40% - Акцент3 4 23 4" xfId="33225"/>
    <cellStyle name="40% - Акцент3 4 24" xfId="2719"/>
    <cellStyle name="40% - Акцент3 4 24 2" xfId="2720"/>
    <cellStyle name="40% - Акцент3 4 24 2 2" xfId="2721"/>
    <cellStyle name="40% - Акцент3 4 24 2 2 2" xfId="33226"/>
    <cellStyle name="40% - Акцент3 4 24 2 3" xfId="33227"/>
    <cellStyle name="40% - Акцент3 4 24 3" xfId="2722"/>
    <cellStyle name="40% - Акцент3 4 24 3 2" xfId="33228"/>
    <cellStyle name="40% - Акцент3 4 24 4" xfId="33229"/>
    <cellStyle name="40% - Акцент3 4 25" xfId="33230"/>
    <cellStyle name="40% - Акцент3 4 3" xfId="2723"/>
    <cellStyle name="40% - Акцент3 4 3 2" xfId="2724"/>
    <cellStyle name="40% - Акцент3 4 3 2 2" xfId="2725"/>
    <cellStyle name="40% - Акцент3 4 3 2 2 2" xfId="33231"/>
    <cellStyle name="40% - Акцент3 4 3 2 3" xfId="33232"/>
    <cellStyle name="40% - Акцент3 4 3 3" xfId="2726"/>
    <cellStyle name="40% - Акцент3 4 3 3 2" xfId="33233"/>
    <cellStyle name="40% - Акцент3 4 3 4" xfId="33234"/>
    <cellStyle name="40% - Акцент3 4 4" xfId="2727"/>
    <cellStyle name="40% - Акцент3 4 4 2" xfId="2728"/>
    <cellStyle name="40% - Акцент3 4 4 2 2" xfId="2729"/>
    <cellStyle name="40% - Акцент3 4 4 2 2 2" xfId="33235"/>
    <cellStyle name="40% - Акцент3 4 4 2 3" xfId="33236"/>
    <cellStyle name="40% - Акцент3 4 4 3" xfId="2730"/>
    <cellStyle name="40% - Акцент3 4 4 3 2" xfId="33237"/>
    <cellStyle name="40% - Акцент3 4 4 4" xfId="33238"/>
    <cellStyle name="40% - Акцент3 4 5" xfId="2731"/>
    <cellStyle name="40% - Акцент3 4 5 2" xfId="2732"/>
    <cellStyle name="40% - Акцент3 4 5 2 2" xfId="2733"/>
    <cellStyle name="40% - Акцент3 4 5 2 2 2" xfId="33239"/>
    <cellStyle name="40% - Акцент3 4 5 2 3" xfId="33240"/>
    <cellStyle name="40% - Акцент3 4 5 3" xfId="2734"/>
    <cellStyle name="40% - Акцент3 4 5 3 2" xfId="33241"/>
    <cellStyle name="40% - Акцент3 4 5 4" xfId="33242"/>
    <cellStyle name="40% - Акцент3 4 6" xfId="2735"/>
    <cellStyle name="40% - Акцент3 4 6 2" xfId="2736"/>
    <cellStyle name="40% - Акцент3 4 6 2 2" xfId="2737"/>
    <cellStyle name="40% - Акцент3 4 6 2 2 2" xfId="33243"/>
    <cellStyle name="40% - Акцент3 4 6 2 3" xfId="33244"/>
    <cellStyle name="40% - Акцент3 4 6 3" xfId="2738"/>
    <cellStyle name="40% - Акцент3 4 6 3 2" xfId="33245"/>
    <cellStyle name="40% - Акцент3 4 6 4" xfId="33246"/>
    <cellStyle name="40% - Акцент3 4 7" xfId="2739"/>
    <cellStyle name="40% - Акцент3 4 7 2" xfId="2740"/>
    <cellStyle name="40% - Акцент3 4 7 2 2" xfId="2741"/>
    <cellStyle name="40% - Акцент3 4 7 2 2 2" xfId="33247"/>
    <cellStyle name="40% - Акцент3 4 7 2 3" xfId="33248"/>
    <cellStyle name="40% - Акцент3 4 7 3" xfId="2742"/>
    <cellStyle name="40% - Акцент3 4 7 3 2" xfId="33249"/>
    <cellStyle name="40% - Акцент3 4 7 4" xfId="33250"/>
    <cellStyle name="40% - Акцент3 4 8" xfId="2743"/>
    <cellStyle name="40% - Акцент3 4 8 2" xfId="2744"/>
    <cellStyle name="40% - Акцент3 4 8 2 2" xfId="2745"/>
    <cellStyle name="40% - Акцент3 4 8 2 2 2" xfId="33251"/>
    <cellStyle name="40% - Акцент3 4 8 2 3" xfId="33252"/>
    <cellStyle name="40% - Акцент3 4 8 3" xfId="2746"/>
    <cellStyle name="40% - Акцент3 4 8 3 2" xfId="33253"/>
    <cellStyle name="40% - Акцент3 4 8 4" xfId="33254"/>
    <cellStyle name="40% - Акцент3 4 9" xfId="2747"/>
    <cellStyle name="40% - Акцент3 4 9 2" xfId="2748"/>
    <cellStyle name="40% - Акцент3 4 9 2 2" xfId="2749"/>
    <cellStyle name="40% - Акцент3 4 9 2 2 2" xfId="33255"/>
    <cellStyle name="40% - Акцент3 4 9 2 3" xfId="33256"/>
    <cellStyle name="40% - Акцент3 4 9 3" xfId="2750"/>
    <cellStyle name="40% - Акцент3 4 9 3 2" xfId="33257"/>
    <cellStyle name="40% - Акцент3 4 9 4" xfId="33258"/>
    <cellStyle name="40% - Акцент3 5" xfId="2751"/>
    <cellStyle name="40% - Акцент3 5 2" xfId="2752"/>
    <cellStyle name="40% - Акцент3 5 2 2" xfId="33259"/>
    <cellStyle name="40% - Акцент3 5 3" xfId="33260"/>
    <cellStyle name="40% - Акцент3 6" xfId="2753"/>
    <cellStyle name="40% - Акцент3 6 2" xfId="33261"/>
    <cellStyle name="40% - Акцент3 7" xfId="2754"/>
    <cellStyle name="40% - Акцент3 7 2" xfId="2755"/>
    <cellStyle name="40% - Акцент3 7 2 2" xfId="2756"/>
    <cellStyle name="40% - Акцент3 7 2 2 2" xfId="33262"/>
    <cellStyle name="40% - Акцент3 7 2 3" xfId="33263"/>
    <cellStyle name="40% - Акцент3 7 3" xfId="2757"/>
    <cellStyle name="40% - Акцент3 7 3 2" xfId="33264"/>
    <cellStyle name="40% - Акцент3 7 4" xfId="33265"/>
    <cellStyle name="40% - Акцент3 8" xfId="2758"/>
    <cellStyle name="40% - Акцент3 8 2" xfId="2759"/>
    <cellStyle name="40% - Акцент3 8 2 2" xfId="2760"/>
    <cellStyle name="40% - Акцент3 8 2 2 2" xfId="33266"/>
    <cellStyle name="40% - Акцент3 8 2 3" xfId="33267"/>
    <cellStyle name="40% - Акцент3 8 3" xfId="2761"/>
    <cellStyle name="40% - Акцент3 8 3 2" xfId="33268"/>
    <cellStyle name="40% - Акцент3 8 4" xfId="33269"/>
    <cellStyle name="40% - Акцент3 9" xfId="2762"/>
    <cellStyle name="40% - Акцент3 9 2" xfId="2763"/>
    <cellStyle name="40% - Акцент3 9 2 2" xfId="2764"/>
    <cellStyle name="40% - Акцент3 9 2 2 2" xfId="33270"/>
    <cellStyle name="40% - Акцент3 9 2 3" xfId="33271"/>
    <cellStyle name="40% - Акцент3 9 3" xfId="2765"/>
    <cellStyle name="40% - Акцент3 9 3 2" xfId="33272"/>
    <cellStyle name="40% - Акцент3 9 4" xfId="33273"/>
    <cellStyle name="40% - Акцент4 10" xfId="2766"/>
    <cellStyle name="40% - Акцент4 10 2" xfId="2767"/>
    <cellStyle name="40% - Акцент4 10 2 2" xfId="2768"/>
    <cellStyle name="40% - Акцент4 10 2 2 2" xfId="33274"/>
    <cellStyle name="40% - Акцент4 10 2 3" xfId="33275"/>
    <cellStyle name="40% - Акцент4 10 3" xfId="2769"/>
    <cellStyle name="40% - Акцент4 10 3 2" xfId="33276"/>
    <cellStyle name="40% - Акцент4 10 4" xfId="33277"/>
    <cellStyle name="40% - Акцент4 11" xfId="2770"/>
    <cellStyle name="40% - Акцент4 11 2" xfId="2771"/>
    <cellStyle name="40% - Акцент4 11 2 2" xfId="2772"/>
    <cellStyle name="40% - Акцент4 11 2 2 2" xfId="33278"/>
    <cellStyle name="40% - Акцент4 11 2 3" xfId="33279"/>
    <cellStyle name="40% - Акцент4 11 3" xfId="2773"/>
    <cellStyle name="40% - Акцент4 11 3 2" xfId="33280"/>
    <cellStyle name="40% - Акцент4 11 4" xfId="33281"/>
    <cellStyle name="40% - Акцент4 12" xfId="2774"/>
    <cellStyle name="40% - Акцент4 12 2" xfId="2775"/>
    <cellStyle name="40% - Акцент4 12 2 2" xfId="2776"/>
    <cellStyle name="40% - Акцент4 12 2 2 2" xfId="33282"/>
    <cellStyle name="40% - Акцент4 12 2 3" xfId="33283"/>
    <cellStyle name="40% - Акцент4 12 3" xfId="2777"/>
    <cellStyle name="40% - Акцент4 12 3 2" xfId="33284"/>
    <cellStyle name="40% - Акцент4 12 4" xfId="33285"/>
    <cellStyle name="40% - Акцент4 13" xfId="2778"/>
    <cellStyle name="40% - Акцент4 13 2" xfId="2779"/>
    <cellStyle name="40% - Акцент4 13 2 2" xfId="2780"/>
    <cellStyle name="40% - Акцент4 13 2 2 2" xfId="33286"/>
    <cellStyle name="40% - Акцент4 13 2 3" xfId="33287"/>
    <cellStyle name="40% - Акцент4 13 3" xfId="2781"/>
    <cellStyle name="40% - Акцент4 13 3 2" xfId="33288"/>
    <cellStyle name="40% - Акцент4 13 4" xfId="33289"/>
    <cellStyle name="40% - Акцент4 14" xfId="2782"/>
    <cellStyle name="40% - Акцент4 14 2" xfId="2783"/>
    <cellStyle name="40% - Акцент4 14 2 2" xfId="2784"/>
    <cellStyle name="40% - Акцент4 14 2 2 2" xfId="33290"/>
    <cellStyle name="40% - Акцент4 14 2 3" xfId="33291"/>
    <cellStyle name="40% - Акцент4 14 3" xfId="2785"/>
    <cellStyle name="40% - Акцент4 14 3 2" xfId="33292"/>
    <cellStyle name="40% - Акцент4 14 4" xfId="33293"/>
    <cellStyle name="40% - Акцент4 15" xfId="2786"/>
    <cellStyle name="40% - Акцент4 15 2" xfId="2787"/>
    <cellStyle name="40% - Акцент4 15 2 2" xfId="2788"/>
    <cellStyle name="40% - Акцент4 15 2 2 2" xfId="33294"/>
    <cellStyle name="40% - Акцент4 15 2 3" xfId="33295"/>
    <cellStyle name="40% - Акцент4 15 3" xfId="2789"/>
    <cellStyle name="40% - Акцент4 15 3 2" xfId="33296"/>
    <cellStyle name="40% - Акцент4 15 4" xfId="33297"/>
    <cellStyle name="40% - Акцент4 16" xfId="2790"/>
    <cellStyle name="40% - Акцент4 16 2" xfId="2791"/>
    <cellStyle name="40% - Акцент4 16 2 2" xfId="2792"/>
    <cellStyle name="40% - Акцент4 16 2 2 2" xfId="33298"/>
    <cellStyle name="40% - Акцент4 16 2 3" xfId="33299"/>
    <cellStyle name="40% - Акцент4 16 3" xfId="2793"/>
    <cellStyle name="40% - Акцент4 16 3 2" xfId="33300"/>
    <cellStyle name="40% - Акцент4 16 4" xfId="33301"/>
    <cellStyle name="40% - Акцент4 17" xfId="2794"/>
    <cellStyle name="40% - Акцент4 17 2" xfId="2795"/>
    <cellStyle name="40% - Акцент4 17 2 2" xfId="2796"/>
    <cellStyle name="40% - Акцент4 17 2 2 2" xfId="33302"/>
    <cellStyle name="40% - Акцент4 17 2 3" xfId="33303"/>
    <cellStyle name="40% - Акцент4 17 3" xfId="2797"/>
    <cellStyle name="40% - Акцент4 17 3 2" xfId="33304"/>
    <cellStyle name="40% - Акцент4 17 4" xfId="33305"/>
    <cellStyle name="40% - Акцент4 18" xfId="2798"/>
    <cellStyle name="40% - Акцент4 18 2" xfId="2799"/>
    <cellStyle name="40% - Акцент4 18 2 2" xfId="33306"/>
    <cellStyle name="40% - Акцент4 18 3" xfId="33307"/>
    <cellStyle name="40% - Акцент4 19" xfId="2800"/>
    <cellStyle name="40% - Акцент4 19 2" xfId="33308"/>
    <cellStyle name="40% - Акцент4 2" xfId="2801"/>
    <cellStyle name="40% - Акцент4 2 10" xfId="2802"/>
    <cellStyle name="40% - Акцент4 2 10 2" xfId="2803"/>
    <cellStyle name="40% - Акцент4 2 10 2 2" xfId="2804"/>
    <cellStyle name="40% - Акцент4 2 10 2 2 2" xfId="33309"/>
    <cellStyle name="40% - Акцент4 2 10 2 3" xfId="33310"/>
    <cellStyle name="40% - Акцент4 2 10 3" xfId="2805"/>
    <cellStyle name="40% - Акцент4 2 10 3 2" xfId="33311"/>
    <cellStyle name="40% - Акцент4 2 10 4" xfId="33312"/>
    <cellStyle name="40% - Акцент4 2 11" xfId="2806"/>
    <cellStyle name="40% - Акцент4 2 11 2" xfId="2807"/>
    <cellStyle name="40% - Акцент4 2 11 2 2" xfId="2808"/>
    <cellStyle name="40% - Акцент4 2 11 2 2 2" xfId="33313"/>
    <cellStyle name="40% - Акцент4 2 11 2 3" xfId="33314"/>
    <cellStyle name="40% - Акцент4 2 11 3" xfId="2809"/>
    <cellStyle name="40% - Акцент4 2 11 3 2" xfId="33315"/>
    <cellStyle name="40% - Акцент4 2 11 4" xfId="33316"/>
    <cellStyle name="40% - Акцент4 2 12" xfId="2810"/>
    <cellStyle name="40% - Акцент4 2 12 2" xfId="2811"/>
    <cellStyle name="40% - Акцент4 2 12 2 2" xfId="2812"/>
    <cellStyle name="40% - Акцент4 2 12 2 2 2" xfId="33317"/>
    <cellStyle name="40% - Акцент4 2 12 2 3" xfId="33318"/>
    <cellStyle name="40% - Акцент4 2 12 3" xfId="2813"/>
    <cellStyle name="40% - Акцент4 2 12 3 2" xfId="33319"/>
    <cellStyle name="40% - Акцент4 2 12 4" xfId="33320"/>
    <cellStyle name="40% - Акцент4 2 13" xfId="2814"/>
    <cellStyle name="40% - Акцент4 2 13 2" xfId="2815"/>
    <cellStyle name="40% - Акцент4 2 13 2 2" xfId="2816"/>
    <cellStyle name="40% - Акцент4 2 13 2 2 2" xfId="33321"/>
    <cellStyle name="40% - Акцент4 2 13 2 3" xfId="33322"/>
    <cellStyle name="40% - Акцент4 2 13 3" xfId="2817"/>
    <cellStyle name="40% - Акцент4 2 13 3 2" xfId="33323"/>
    <cellStyle name="40% - Акцент4 2 13 4" xfId="33324"/>
    <cellStyle name="40% - Акцент4 2 14" xfId="2818"/>
    <cellStyle name="40% - Акцент4 2 14 2" xfId="2819"/>
    <cellStyle name="40% - Акцент4 2 14 2 2" xfId="2820"/>
    <cellStyle name="40% - Акцент4 2 14 2 2 2" xfId="33325"/>
    <cellStyle name="40% - Акцент4 2 14 2 3" xfId="33326"/>
    <cellStyle name="40% - Акцент4 2 14 3" xfId="2821"/>
    <cellStyle name="40% - Акцент4 2 14 3 2" xfId="33327"/>
    <cellStyle name="40% - Акцент4 2 14 4" xfId="33328"/>
    <cellStyle name="40% - Акцент4 2 15" xfId="2822"/>
    <cellStyle name="40% - Акцент4 2 15 2" xfId="2823"/>
    <cellStyle name="40% - Акцент4 2 15 2 2" xfId="2824"/>
    <cellStyle name="40% - Акцент4 2 15 2 2 2" xfId="33329"/>
    <cellStyle name="40% - Акцент4 2 15 2 3" xfId="33330"/>
    <cellStyle name="40% - Акцент4 2 15 3" xfId="2825"/>
    <cellStyle name="40% - Акцент4 2 15 3 2" xfId="33331"/>
    <cellStyle name="40% - Акцент4 2 15 4" xfId="33332"/>
    <cellStyle name="40% - Акцент4 2 16" xfId="2826"/>
    <cellStyle name="40% - Акцент4 2 16 2" xfId="2827"/>
    <cellStyle name="40% - Акцент4 2 16 2 2" xfId="2828"/>
    <cellStyle name="40% - Акцент4 2 16 2 2 2" xfId="33333"/>
    <cellStyle name="40% - Акцент4 2 16 2 3" xfId="33334"/>
    <cellStyle name="40% - Акцент4 2 16 3" xfId="2829"/>
    <cellStyle name="40% - Акцент4 2 16 3 2" xfId="33335"/>
    <cellStyle name="40% - Акцент4 2 16 4" xfId="33336"/>
    <cellStyle name="40% - Акцент4 2 17" xfId="2830"/>
    <cellStyle name="40% - Акцент4 2 17 2" xfId="2831"/>
    <cellStyle name="40% - Акцент4 2 17 2 2" xfId="2832"/>
    <cellStyle name="40% - Акцент4 2 17 2 2 2" xfId="33337"/>
    <cellStyle name="40% - Акцент4 2 17 2 3" xfId="33338"/>
    <cellStyle name="40% - Акцент4 2 17 3" xfId="2833"/>
    <cellStyle name="40% - Акцент4 2 17 3 2" xfId="33339"/>
    <cellStyle name="40% - Акцент4 2 17 4" xfId="33340"/>
    <cellStyle name="40% - Акцент4 2 18" xfId="2834"/>
    <cellStyle name="40% - Акцент4 2 18 2" xfId="2835"/>
    <cellStyle name="40% - Акцент4 2 18 2 2" xfId="2836"/>
    <cellStyle name="40% - Акцент4 2 18 2 2 2" xfId="33341"/>
    <cellStyle name="40% - Акцент4 2 18 2 3" xfId="33342"/>
    <cellStyle name="40% - Акцент4 2 18 3" xfId="2837"/>
    <cellStyle name="40% - Акцент4 2 18 3 2" xfId="33343"/>
    <cellStyle name="40% - Акцент4 2 18 4" xfId="33344"/>
    <cellStyle name="40% - Акцент4 2 19" xfId="2838"/>
    <cellStyle name="40% - Акцент4 2 19 2" xfId="2839"/>
    <cellStyle name="40% - Акцент4 2 19 2 2" xfId="2840"/>
    <cellStyle name="40% - Акцент4 2 19 2 2 2" xfId="33345"/>
    <cellStyle name="40% - Акцент4 2 19 2 3" xfId="33346"/>
    <cellStyle name="40% - Акцент4 2 19 3" xfId="2841"/>
    <cellStyle name="40% - Акцент4 2 19 3 2" xfId="33347"/>
    <cellStyle name="40% - Акцент4 2 19 4" xfId="33348"/>
    <cellStyle name="40% - Акцент4 2 2" xfId="2842"/>
    <cellStyle name="40% - Акцент4 2 2 2" xfId="33349"/>
    <cellStyle name="40% - Акцент4 2 2 3" xfId="60382"/>
    <cellStyle name="40% - Акцент4 2 20" xfId="2843"/>
    <cellStyle name="40% - Акцент4 2 20 2" xfId="2844"/>
    <cellStyle name="40% - Акцент4 2 20 2 2" xfId="2845"/>
    <cellStyle name="40% - Акцент4 2 20 2 2 2" xfId="33350"/>
    <cellStyle name="40% - Акцент4 2 20 2 3" xfId="33351"/>
    <cellStyle name="40% - Акцент4 2 20 3" xfId="2846"/>
    <cellStyle name="40% - Акцент4 2 20 3 2" xfId="33352"/>
    <cellStyle name="40% - Акцент4 2 20 4" xfId="33353"/>
    <cellStyle name="40% - Акцент4 2 21" xfId="2847"/>
    <cellStyle name="40% - Акцент4 2 21 2" xfId="2848"/>
    <cellStyle name="40% - Акцент4 2 21 2 2" xfId="2849"/>
    <cellStyle name="40% - Акцент4 2 21 2 2 2" xfId="33354"/>
    <cellStyle name="40% - Акцент4 2 21 2 3" xfId="33355"/>
    <cellStyle name="40% - Акцент4 2 21 3" xfId="2850"/>
    <cellStyle name="40% - Акцент4 2 21 3 2" xfId="33356"/>
    <cellStyle name="40% - Акцент4 2 21 4" xfId="33357"/>
    <cellStyle name="40% - Акцент4 2 22" xfId="2851"/>
    <cellStyle name="40% - Акцент4 2 22 2" xfId="2852"/>
    <cellStyle name="40% - Акцент4 2 22 2 2" xfId="2853"/>
    <cellStyle name="40% - Акцент4 2 22 2 2 2" xfId="33358"/>
    <cellStyle name="40% - Акцент4 2 22 2 3" xfId="33359"/>
    <cellStyle name="40% - Акцент4 2 22 3" xfId="2854"/>
    <cellStyle name="40% - Акцент4 2 22 3 2" xfId="33360"/>
    <cellStyle name="40% - Акцент4 2 22 4" xfId="33361"/>
    <cellStyle name="40% - Акцент4 2 23" xfId="2855"/>
    <cellStyle name="40% - Акцент4 2 23 2" xfId="2856"/>
    <cellStyle name="40% - Акцент4 2 23 2 2" xfId="2857"/>
    <cellStyle name="40% - Акцент4 2 23 2 2 2" xfId="33362"/>
    <cellStyle name="40% - Акцент4 2 23 2 3" xfId="33363"/>
    <cellStyle name="40% - Акцент4 2 23 3" xfId="2858"/>
    <cellStyle name="40% - Акцент4 2 23 3 2" xfId="33364"/>
    <cellStyle name="40% - Акцент4 2 23 4" xfId="33365"/>
    <cellStyle name="40% - Акцент4 2 24" xfId="2859"/>
    <cellStyle name="40% - Акцент4 2 24 2" xfId="2860"/>
    <cellStyle name="40% - Акцент4 2 24 2 2" xfId="2861"/>
    <cellStyle name="40% - Акцент4 2 24 2 2 2" xfId="33366"/>
    <cellStyle name="40% - Акцент4 2 24 2 3" xfId="33367"/>
    <cellStyle name="40% - Акцент4 2 24 3" xfId="2862"/>
    <cellStyle name="40% - Акцент4 2 24 3 2" xfId="33368"/>
    <cellStyle name="40% - Акцент4 2 24 4" xfId="33369"/>
    <cellStyle name="40% - Акцент4 2 25" xfId="33370"/>
    <cellStyle name="40% - Акцент4 2 26" xfId="60383"/>
    <cellStyle name="40% - Акцент4 2 3" xfId="2863"/>
    <cellStyle name="40% - Акцент4 2 3 2" xfId="2864"/>
    <cellStyle name="40% - Акцент4 2 3 2 2" xfId="2865"/>
    <cellStyle name="40% - Акцент4 2 3 2 2 2" xfId="33371"/>
    <cellStyle name="40% - Акцент4 2 3 2 3" xfId="33372"/>
    <cellStyle name="40% - Акцент4 2 3 3" xfId="2866"/>
    <cellStyle name="40% - Акцент4 2 3 3 2" xfId="33373"/>
    <cellStyle name="40% - Акцент4 2 3 4" xfId="33374"/>
    <cellStyle name="40% - Акцент4 2 3 5" xfId="60384"/>
    <cellStyle name="40% - Акцент4 2 4" xfId="2867"/>
    <cellStyle name="40% - Акцент4 2 4 2" xfId="2868"/>
    <cellStyle name="40% - Акцент4 2 4 2 2" xfId="2869"/>
    <cellStyle name="40% - Акцент4 2 4 2 2 2" xfId="33375"/>
    <cellStyle name="40% - Акцент4 2 4 2 3" xfId="33376"/>
    <cellStyle name="40% - Акцент4 2 4 3" xfId="2870"/>
    <cellStyle name="40% - Акцент4 2 4 3 2" xfId="33377"/>
    <cellStyle name="40% - Акцент4 2 4 4" xfId="33378"/>
    <cellStyle name="40% - Акцент4 2 4 5" xfId="60385"/>
    <cellStyle name="40% - Акцент4 2 5" xfId="2871"/>
    <cellStyle name="40% - Акцент4 2 5 2" xfId="2872"/>
    <cellStyle name="40% - Акцент4 2 5 2 2" xfId="2873"/>
    <cellStyle name="40% - Акцент4 2 5 2 2 2" xfId="33379"/>
    <cellStyle name="40% - Акцент4 2 5 2 3" xfId="33380"/>
    <cellStyle name="40% - Акцент4 2 5 3" xfId="2874"/>
    <cellStyle name="40% - Акцент4 2 5 3 2" xfId="33381"/>
    <cellStyle name="40% - Акцент4 2 5 4" xfId="33382"/>
    <cellStyle name="40% - Акцент4 2 5 5" xfId="60386"/>
    <cellStyle name="40% - Акцент4 2 6" xfId="2875"/>
    <cellStyle name="40% - Акцент4 2 6 2" xfId="2876"/>
    <cellStyle name="40% - Акцент4 2 6 2 2" xfId="2877"/>
    <cellStyle name="40% - Акцент4 2 6 2 2 2" xfId="33383"/>
    <cellStyle name="40% - Акцент4 2 6 2 3" xfId="33384"/>
    <cellStyle name="40% - Акцент4 2 6 3" xfId="2878"/>
    <cellStyle name="40% - Акцент4 2 6 3 2" xfId="33385"/>
    <cellStyle name="40% - Акцент4 2 6 4" xfId="33386"/>
    <cellStyle name="40% - Акцент4 2 7" xfId="2879"/>
    <cellStyle name="40% - Акцент4 2 7 2" xfId="2880"/>
    <cellStyle name="40% - Акцент4 2 7 2 2" xfId="2881"/>
    <cellStyle name="40% - Акцент4 2 7 2 2 2" xfId="33387"/>
    <cellStyle name="40% - Акцент4 2 7 2 3" xfId="33388"/>
    <cellStyle name="40% - Акцент4 2 7 3" xfId="2882"/>
    <cellStyle name="40% - Акцент4 2 7 3 2" xfId="33389"/>
    <cellStyle name="40% - Акцент4 2 7 4" xfId="33390"/>
    <cellStyle name="40% - Акцент4 2 8" xfId="2883"/>
    <cellStyle name="40% - Акцент4 2 8 2" xfId="2884"/>
    <cellStyle name="40% - Акцент4 2 8 2 2" xfId="2885"/>
    <cellStyle name="40% - Акцент4 2 8 2 2 2" xfId="33391"/>
    <cellStyle name="40% - Акцент4 2 8 2 3" xfId="33392"/>
    <cellStyle name="40% - Акцент4 2 8 3" xfId="2886"/>
    <cellStyle name="40% - Акцент4 2 8 3 2" xfId="33393"/>
    <cellStyle name="40% - Акцент4 2 8 4" xfId="33394"/>
    <cellStyle name="40% - Акцент4 2 9" xfId="2887"/>
    <cellStyle name="40% - Акцент4 2 9 2" xfId="2888"/>
    <cellStyle name="40% - Акцент4 2 9 2 2" xfId="2889"/>
    <cellStyle name="40% - Акцент4 2 9 2 2 2" xfId="33395"/>
    <cellStyle name="40% - Акцент4 2 9 2 3" xfId="33396"/>
    <cellStyle name="40% - Акцент4 2 9 3" xfId="2890"/>
    <cellStyle name="40% - Акцент4 2 9 3 2" xfId="33397"/>
    <cellStyle name="40% - Акцент4 2 9 4" xfId="33398"/>
    <cellStyle name="40% - Акцент4 20" xfId="60387"/>
    <cellStyle name="40% - Акцент4 3" xfId="2891"/>
    <cellStyle name="40% - Акцент4 3 10" xfId="2892"/>
    <cellStyle name="40% - Акцент4 3 10 2" xfId="2893"/>
    <cellStyle name="40% - Акцент4 3 10 2 2" xfId="2894"/>
    <cellStyle name="40% - Акцент4 3 10 2 2 2" xfId="33399"/>
    <cellStyle name="40% - Акцент4 3 10 2 3" xfId="33400"/>
    <cellStyle name="40% - Акцент4 3 10 3" xfId="2895"/>
    <cellStyle name="40% - Акцент4 3 10 3 2" xfId="33401"/>
    <cellStyle name="40% - Акцент4 3 10 4" xfId="33402"/>
    <cellStyle name="40% - Акцент4 3 11" xfId="2896"/>
    <cellStyle name="40% - Акцент4 3 11 2" xfId="2897"/>
    <cellStyle name="40% - Акцент4 3 11 2 2" xfId="2898"/>
    <cellStyle name="40% - Акцент4 3 11 2 2 2" xfId="33403"/>
    <cellStyle name="40% - Акцент4 3 11 2 3" xfId="33404"/>
    <cellStyle name="40% - Акцент4 3 11 3" xfId="2899"/>
    <cellStyle name="40% - Акцент4 3 11 3 2" xfId="33405"/>
    <cellStyle name="40% - Акцент4 3 11 4" xfId="33406"/>
    <cellStyle name="40% - Акцент4 3 12" xfId="2900"/>
    <cellStyle name="40% - Акцент4 3 12 2" xfId="2901"/>
    <cellStyle name="40% - Акцент4 3 12 2 2" xfId="2902"/>
    <cellStyle name="40% - Акцент4 3 12 2 2 2" xfId="33407"/>
    <cellStyle name="40% - Акцент4 3 12 2 3" xfId="33408"/>
    <cellStyle name="40% - Акцент4 3 12 3" xfId="2903"/>
    <cellStyle name="40% - Акцент4 3 12 3 2" xfId="33409"/>
    <cellStyle name="40% - Акцент4 3 12 4" xfId="33410"/>
    <cellStyle name="40% - Акцент4 3 13" xfId="2904"/>
    <cellStyle name="40% - Акцент4 3 13 2" xfId="2905"/>
    <cellStyle name="40% - Акцент4 3 13 2 2" xfId="2906"/>
    <cellStyle name="40% - Акцент4 3 13 2 2 2" xfId="33411"/>
    <cellStyle name="40% - Акцент4 3 13 2 3" xfId="33412"/>
    <cellStyle name="40% - Акцент4 3 13 3" xfId="2907"/>
    <cellStyle name="40% - Акцент4 3 13 3 2" xfId="33413"/>
    <cellStyle name="40% - Акцент4 3 13 4" xfId="33414"/>
    <cellStyle name="40% - Акцент4 3 14" xfId="2908"/>
    <cellStyle name="40% - Акцент4 3 14 2" xfId="2909"/>
    <cellStyle name="40% - Акцент4 3 14 2 2" xfId="2910"/>
    <cellStyle name="40% - Акцент4 3 14 2 2 2" xfId="33415"/>
    <cellStyle name="40% - Акцент4 3 14 2 3" xfId="33416"/>
    <cellStyle name="40% - Акцент4 3 14 3" xfId="2911"/>
    <cellStyle name="40% - Акцент4 3 14 3 2" xfId="33417"/>
    <cellStyle name="40% - Акцент4 3 14 4" xfId="33418"/>
    <cellStyle name="40% - Акцент4 3 15" xfId="2912"/>
    <cellStyle name="40% - Акцент4 3 15 2" xfId="2913"/>
    <cellStyle name="40% - Акцент4 3 15 2 2" xfId="2914"/>
    <cellStyle name="40% - Акцент4 3 15 2 2 2" xfId="33419"/>
    <cellStyle name="40% - Акцент4 3 15 2 3" xfId="33420"/>
    <cellStyle name="40% - Акцент4 3 15 3" xfId="2915"/>
    <cellStyle name="40% - Акцент4 3 15 3 2" xfId="33421"/>
    <cellStyle name="40% - Акцент4 3 15 4" xfId="33422"/>
    <cellStyle name="40% - Акцент4 3 16" xfId="2916"/>
    <cellStyle name="40% - Акцент4 3 16 2" xfId="2917"/>
    <cellStyle name="40% - Акцент4 3 16 2 2" xfId="2918"/>
    <cellStyle name="40% - Акцент4 3 16 2 2 2" xfId="33423"/>
    <cellStyle name="40% - Акцент4 3 16 2 3" xfId="33424"/>
    <cellStyle name="40% - Акцент4 3 16 3" xfId="2919"/>
    <cellStyle name="40% - Акцент4 3 16 3 2" xfId="33425"/>
    <cellStyle name="40% - Акцент4 3 16 4" xfId="33426"/>
    <cellStyle name="40% - Акцент4 3 17" xfId="2920"/>
    <cellStyle name="40% - Акцент4 3 17 2" xfId="2921"/>
    <cellStyle name="40% - Акцент4 3 17 2 2" xfId="2922"/>
    <cellStyle name="40% - Акцент4 3 17 2 2 2" xfId="33427"/>
    <cellStyle name="40% - Акцент4 3 17 2 3" xfId="33428"/>
    <cellStyle name="40% - Акцент4 3 17 3" xfId="2923"/>
    <cellStyle name="40% - Акцент4 3 17 3 2" xfId="33429"/>
    <cellStyle name="40% - Акцент4 3 17 4" xfId="33430"/>
    <cellStyle name="40% - Акцент4 3 18" xfId="2924"/>
    <cellStyle name="40% - Акцент4 3 18 2" xfId="2925"/>
    <cellStyle name="40% - Акцент4 3 18 2 2" xfId="2926"/>
    <cellStyle name="40% - Акцент4 3 18 2 2 2" xfId="33431"/>
    <cellStyle name="40% - Акцент4 3 18 2 3" xfId="33432"/>
    <cellStyle name="40% - Акцент4 3 18 3" xfId="2927"/>
    <cellStyle name="40% - Акцент4 3 18 3 2" xfId="33433"/>
    <cellStyle name="40% - Акцент4 3 18 4" xfId="33434"/>
    <cellStyle name="40% - Акцент4 3 19" xfId="2928"/>
    <cellStyle name="40% - Акцент4 3 19 2" xfId="2929"/>
    <cellStyle name="40% - Акцент4 3 19 2 2" xfId="2930"/>
    <cellStyle name="40% - Акцент4 3 19 2 2 2" xfId="33435"/>
    <cellStyle name="40% - Акцент4 3 19 2 3" xfId="33436"/>
    <cellStyle name="40% - Акцент4 3 19 3" xfId="2931"/>
    <cellStyle name="40% - Акцент4 3 19 3 2" xfId="33437"/>
    <cellStyle name="40% - Акцент4 3 19 4" xfId="33438"/>
    <cellStyle name="40% - Акцент4 3 2" xfId="2932"/>
    <cellStyle name="40% - Акцент4 3 2 2" xfId="33439"/>
    <cellStyle name="40% - Акцент4 3 20" xfId="2933"/>
    <cellStyle name="40% - Акцент4 3 20 2" xfId="2934"/>
    <cellStyle name="40% - Акцент4 3 20 2 2" xfId="2935"/>
    <cellStyle name="40% - Акцент4 3 20 2 2 2" xfId="33440"/>
    <cellStyle name="40% - Акцент4 3 20 2 3" xfId="33441"/>
    <cellStyle name="40% - Акцент4 3 20 3" xfId="2936"/>
    <cellStyle name="40% - Акцент4 3 20 3 2" xfId="33442"/>
    <cellStyle name="40% - Акцент4 3 20 4" xfId="33443"/>
    <cellStyle name="40% - Акцент4 3 21" xfId="2937"/>
    <cellStyle name="40% - Акцент4 3 21 2" xfId="2938"/>
    <cellStyle name="40% - Акцент4 3 21 2 2" xfId="2939"/>
    <cellStyle name="40% - Акцент4 3 21 2 2 2" xfId="33444"/>
    <cellStyle name="40% - Акцент4 3 21 2 3" xfId="33445"/>
    <cellStyle name="40% - Акцент4 3 21 3" xfId="2940"/>
    <cellStyle name="40% - Акцент4 3 21 3 2" xfId="33446"/>
    <cellStyle name="40% - Акцент4 3 21 4" xfId="33447"/>
    <cellStyle name="40% - Акцент4 3 22" xfId="2941"/>
    <cellStyle name="40% - Акцент4 3 22 2" xfId="2942"/>
    <cellStyle name="40% - Акцент4 3 22 2 2" xfId="2943"/>
    <cellStyle name="40% - Акцент4 3 22 2 2 2" xfId="33448"/>
    <cellStyle name="40% - Акцент4 3 22 2 3" xfId="33449"/>
    <cellStyle name="40% - Акцент4 3 22 3" xfId="2944"/>
    <cellStyle name="40% - Акцент4 3 22 3 2" xfId="33450"/>
    <cellStyle name="40% - Акцент4 3 22 4" xfId="33451"/>
    <cellStyle name="40% - Акцент4 3 23" xfId="2945"/>
    <cellStyle name="40% - Акцент4 3 23 2" xfId="2946"/>
    <cellStyle name="40% - Акцент4 3 23 2 2" xfId="2947"/>
    <cellStyle name="40% - Акцент4 3 23 2 2 2" xfId="33452"/>
    <cellStyle name="40% - Акцент4 3 23 2 3" xfId="33453"/>
    <cellStyle name="40% - Акцент4 3 23 3" xfId="2948"/>
    <cellStyle name="40% - Акцент4 3 23 3 2" xfId="33454"/>
    <cellStyle name="40% - Акцент4 3 23 4" xfId="33455"/>
    <cellStyle name="40% - Акцент4 3 24" xfId="2949"/>
    <cellStyle name="40% - Акцент4 3 24 2" xfId="2950"/>
    <cellStyle name="40% - Акцент4 3 24 2 2" xfId="2951"/>
    <cellStyle name="40% - Акцент4 3 24 2 2 2" xfId="33456"/>
    <cellStyle name="40% - Акцент4 3 24 2 3" xfId="33457"/>
    <cellStyle name="40% - Акцент4 3 24 3" xfId="2952"/>
    <cellStyle name="40% - Акцент4 3 24 3 2" xfId="33458"/>
    <cellStyle name="40% - Акцент4 3 24 4" xfId="33459"/>
    <cellStyle name="40% - Акцент4 3 25" xfId="33460"/>
    <cellStyle name="40% - Акцент4 3 3" xfId="2953"/>
    <cellStyle name="40% - Акцент4 3 3 2" xfId="2954"/>
    <cellStyle name="40% - Акцент4 3 3 2 2" xfId="2955"/>
    <cellStyle name="40% - Акцент4 3 3 2 2 2" xfId="33461"/>
    <cellStyle name="40% - Акцент4 3 3 2 3" xfId="33462"/>
    <cellStyle name="40% - Акцент4 3 3 3" xfId="2956"/>
    <cellStyle name="40% - Акцент4 3 3 3 2" xfId="33463"/>
    <cellStyle name="40% - Акцент4 3 3 4" xfId="33464"/>
    <cellStyle name="40% - Акцент4 3 4" xfId="2957"/>
    <cellStyle name="40% - Акцент4 3 4 2" xfId="2958"/>
    <cellStyle name="40% - Акцент4 3 4 2 2" xfId="2959"/>
    <cellStyle name="40% - Акцент4 3 4 2 2 2" xfId="33465"/>
    <cellStyle name="40% - Акцент4 3 4 2 3" xfId="33466"/>
    <cellStyle name="40% - Акцент4 3 4 3" xfId="2960"/>
    <cellStyle name="40% - Акцент4 3 4 3 2" xfId="33467"/>
    <cellStyle name="40% - Акцент4 3 4 4" xfId="33468"/>
    <cellStyle name="40% - Акцент4 3 5" xfId="2961"/>
    <cellStyle name="40% - Акцент4 3 5 2" xfId="2962"/>
    <cellStyle name="40% - Акцент4 3 5 2 2" xfId="2963"/>
    <cellStyle name="40% - Акцент4 3 5 2 2 2" xfId="33469"/>
    <cellStyle name="40% - Акцент4 3 5 2 3" xfId="33470"/>
    <cellStyle name="40% - Акцент4 3 5 3" xfId="2964"/>
    <cellStyle name="40% - Акцент4 3 5 3 2" xfId="33471"/>
    <cellStyle name="40% - Акцент4 3 5 4" xfId="33472"/>
    <cellStyle name="40% - Акцент4 3 6" xfId="2965"/>
    <cellStyle name="40% - Акцент4 3 6 2" xfId="2966"/>
    <cellStyle name="40% - Акцент4 3 6 2 2" xfId="2967"/>
    <cellStyle name="40% - Акцент4 3 6 2 2 2" xfId="33473"/>
    <cellStyle name="40% - Акцент4 3 6 2 3" xfId="33474"/>
    <cellStyle name="40% - Акцент4 3 6 3" xfId="2968"/>
    <cellStyle name="40% - Акцент4 3 6 3 2" xfId="33475"/>
    <cellStyle name="40% - Акцент4 3 6 4" xfId="33476"/>
    <cellStyle name="40% - Акцент4 3 7" xfId="2969"/>
    <cellStyle name="40% - Акцент4 3 7 2" xfId="2970"/>
    <cellStyle name="40% - Акцент4 3 7 2 2" xfId="2971"/>
    <cellStyle name="40% - Акцент4 3 7 2 2 2" xfId="33477"/>
    <cellStyle name="40% - Акцент4 3 7 2 3" xfId="33478"/>
    <cellStyle name="40% - Акцент4 3 7 3" xfId="2972"/>
    <cellStyle name="40% - Акцент4 3 7 3 2" xfId="33479"/>
    <cellStyle name="40% - Акцент4 3 7 4" xfId="33480"/>
    <cellStyle name="40% - Акцент4 3 8" xfId="2973"/>
    <cellStyle name="40% - Акцент4 3 8 2" xfId="2974"/>
    <cellStyle name="40% - Акцент4 3 8 2 2" xfId="2975"/>
    <cellStyle name="40% - Акцент4 3 8 2 2 2" xfId="33481"/>
    <cellStyle name="40% - Акцент4 3 8 2 3" xfId="33482"/>
    <cellStyle name="40% - Акцент4 3 8 3" xfId="2976"/>
    <cellStyle name="40% - Акцент4 3 8 3 2" xfId="33483"/>
    <cellStyle name="40% - Акцент4 3 8 4" xfId="33484"/>
    <cellStyle name="40% - Акцент4 3 9" xfId="2977"/>
    <cellStyle name="40% - Акцент4 3 9 2" xfId="2978"/>
    <cellStyle name="40% - Акцент4 3 9 2 2" xfId="2979"/>
    <cellStyle name="40% - Акцент4 3 9 2 2 2" xfId="33485"/>
    <cellStyle name="40% - Акцент4 3 9 2 3" xfId="33486"/>
    <cellStyle name="40% - Акцент4 3 9 3" xfId="2980"/>
    <cellStyle name="40% - Акцент4 3 9 3 2" xfId="33487"/>
    <cellStyle name="40% - Акцент4 3 9 4" xfId="33488"/>
    <cellStyle name="40% - Акцент4 4" xfId="2981"/>
    <cellStyle name="40% - Акцент4 4 2" xfId="2982"/>
    <cellStyle name="40% - Акцент4 4 2 2" xfId="33489"/>
    <cellStyle name="40% - Акцент4 4 3" xfId="33490"/>
    <cellStyle name="40% - Акцент4 5" xfId="2983"/>
    <cellStyle name="40% - Акцент4 5 2" xfId="2984"/>
    <cellStyle name="40% - Акцент4 5 2 2" xfId="33491"/>
    <cellStyle name="40% - Акцент4 5 3" xfId="33492"/>
    <cellStyle name="40% - Акцент4 6" xfId="2985"/>
    <cellStyle name="40% - Акцент4 6 2" xfId="33493"/>
    <cellStyle name="40% - Акцент4 7" xfId="2986"/>
    <cellStyle name="40% - Акцент4 7 2" xfId="2987"/>
    <cellStyle name="40% - Акцент4 7 2 2" xfId="2988"/>
    <cellStyle name="40% - Акцент4 7 2 2 2" xfId="33494"/>
    <cellStyle name="40% - Акцент4 7 2 3" xfId="33495"/>
    <cellStyle name="40% - Акцент4 7 3" xfId="2989"/>
    <cellStyle name="40% - Акцент4 7 3 2" xfId="33496"/>
    <cellStyle name="40% - Акцент4 7 4" xfId="33497"/>
    <cellStyle name="40% - Акцент4 8" xfId="2990"/>
    <cellStyle name="40% - Акцент4 8 2" xfId="2991"/>
    <cellStyle name="40% - Акцент4 8 2 2" xfId="2992"/>
    <cellStyle name="40% - Акцент4 8 2 2 2" xfId="33498"/>
    <cellStyle name="40% - Акцент4 8 2 3" xfId="33499"/>
    <cellStyle name="40% - Акцент4 8 3" xfId="2993"/>
    <cellStyle name="40% - Акцент4 8 3 2" xfId="33500"/>
    <cellStyle name="40% - Акцент4 8 4" xfId="33501"/>
    <cellStyle name="40% - Акцент4 9" xfId="2994"/>
    <cellStyle name="40% - Акцент4 9 2" xfId="2995"/>
    <cellStyle name="40% - Акцент4 9 2 2" xfId="2996"/>
    <cellStyle name="40% - Акцент4 9 2 2 2" xfId="33502"/>
    <cellStyle name="40% - Акцент4 9 2 3" xfId="33503"/>
    <cellStyle name="40% - Акцент4 9 3" xfId="2997"/>
    <cellStyle name="40% - Акцент4 9 3 2" xfId="33504"/>
    <cellStyle name="40% - Акцент4 9 4" xfId="33505"/>
    <cellStyle name="40% - Акцент5 10" xfId="2998"/>
    <cellStyle name="40% - Акцент5 10 2" xfId="2999"/>
    <cellStyle name="40% - Акцент5 10 2 2" xfId="3000"/>
    <cellStyle name="40% - Акцент5 10 2 2 2" xfId="33506"/>
    <cellStyle name="40% - Акцент5 10 2 3" xfId="33507"/>
    <cellStyle name="40% - Акцент5 10 3" xfId="3001"/>
    <cellStyle name="40% - Акцент5 10 3 2" xfId="33508"/>
    <cellStyle name="40% - Акцент5 10 4" xfId="33509"/>
    <cellStyle name="40% - Акцент5 11" xfId="3002"/>
    <cellStyle name="40% - Акцент5 11 2" xfId="3003"/>
    <cellStyle name="40% - Акцент5 11 2 2" xfId="3004"/>
    <cellStyle name="40% - Акцент5 11 2 2 2" xfId="33510"/>
    <cellStyle name="40% - Акцент5 11 2 3" xfId="33511"/>
    <cellStyle name="40% - Акцент5 11 3" xfId="3005"/>
    <cellStyle name="40% - Акцент5 11 3 2" xfId="33512"/>
    <cellStyle name="40% - Акцент5 11 4" xfId="33513"/>
    <cellStyle name="40% - Акцент5 12" xfId="3006"/>
    <cellStyle name="40% - Акцент5 12 2" xfId="3007"/>
    <cellStyle name="40% - Акцент5 12 2 2" xfId="3008"/>
    <cellStyle name="40% - Акцент5 12 2 2 2" xfId="33514"/>
    <cellStyle name="40% - Акцент5 12 2 3" xfId="33515"/>
    <cellStyle name="40% - Акцент5 12 3" xfId="3009"/>
    <cellStyle name="40% - Акцент5 12 3 2" xfId="33516"/>
    <cellStyle name="40% - Акцент5 12 4" xfId="33517"/>
    <cellStyle name="40% - Акцент5 13" xfId="3010"/>
    <cellStyle name="40% - Акцент5 13 2" xfId="3011"/>
    <cellStyle name="40% - Акцент5 13 2 2" xfId="3012"/>
    <cellStyle name="40% - Акцент5 13 2 2 2" xfId="33518"/>
    <cellStyle name="40% - Акцент5 13 2 3" xfId="33519"/>
    <cellStyle name="40% - Акцент5 13 3" xfId="3013"/>
    <cellStyle name="40% - Акцент5 13 3 2" xfId="33520"/>
    <cellStyle name="40% - Акцент5 13 4" xfId="33521"/>
    <cellStyle name="40% - Акцент5 14" xfId="3014"/>
    <cellStyle name="40% - Акцент5 14 2" xfId="3015"/>
    <cellStyle name="40% - Акцент5 14 2 2" xfId="3016"/>
    <cellStyle name="40% - Акцент5 14 2 2 2" xfId="33522"/>
    <cellStyle name="40% - Акцент5 14 2 3" xfId="33523"/>
    <cellStyle name="40% - Акцент5 14 3" xfId="3017"/>
    <cellStyle name="40% - Акцент5 14 3 2" xfId="33524"/>
    <cellStyle name="40% - Акцент5 14 4" xfId="33525"/>
    <cellStyle name="40% - Акцент5 15" xfId="3018"/>
    <cellStyle name="40% - Акцент5 15 2" xfId="3019"/>
    <cellStyle name="40% - Акцент5 15 2 2" xfId="3020"/>
    <cellStyle name="40% - Акцент5 15 2 2 2" xfId="33526"/>
    <cellStyle name="40% - Акцент5 15 2 3" xfId="33527"/>
    <cellStyle name="40% - Акцент5 15 3" xfId="3021"/>
    <cellStyle name="40% - Акцент5 15 3 2" xfId="33528"/>
    <cellStyle name="40% - Акцент5 15 4" xfId="33529"/>
    <cellStyle name="40% - Акцент5 16" xfId="3022"/>
    <cellStyle name="40% - Акцент5 16 2" xfId="3023"/>
    <cellStyle name="40% - Акцент5 16 2 2" xfId="3024"/>
    <cellStyle name="40% - Акцент5 16 2 2 2" xfId="33530"/>
    <cellStyle name="40% - Акцент5 16 2 3" xfId="33531"/>
    <cellStyle name="40% - Акцент5 16 3" xfId="3025"/>
    <cellStyle name="40% - Акцент5 16 3 2" xfId="33532"/>
    <cellStyle name="40% - Акцент5 16 4" xfId="33533"/>
    <cellStyle name="40% - Акцент5 17" xfId="3026"/>
    <cellStyle name="40% - Акцент5 17 2" xfId="3027"/>
    <cellStyle name="40% - Акцент5 17 2 2" xfId="3028"/>
    <cellStyle name="40% - Акцент5 17 2 2 2" xfId="33534"/>
    <cellStyle name="40% - Акцент5 17 2 3" xfId="33535"/>
    <cellStyle name="40% - Акцент5 17 3" xfId="3029"/>
    <cellStyle name="40% - Акцент5 17 3 2" xfId="33536"/>
    <cellStyle name="40% - Акцент5 17 4" xfId="33537"/>
    <cellStyle name="40% - Акцент5 18" xfId="3030"/>
    <cellStyle name="40% - Акцент5 18 2" xfId="3031"/>
    <cellStyle name="40% - Акцент5 18 2 2" xfId="33538"/>
    <cellStyle name="40% - Акцент5 18 3" xfId="33539"/>
    <cellStyle name="40% - Акцент5 19" xfId="3032"/>
    <cellStyle name="40% - Акцент5 19 2" xfId="33540"/>
    <cellStyle name="40% - Акцент5 2" xfId="3033"/>
    <cellStyle name="40% - Акцент5 2 10" xfId="3034"/>
    <cellStyle name="40% - Акцент5 2 10 2" xfId="3035"/>
    <cellStyle name="40% - Акцент5 2 10 2 2" xfId="3036"/>
    <cellStyle name="40% - Акцент5 2 10 2 2 2" xfId="33541"/>
    <cellStyle name="40% - Акцент5 2 10 2 3" xfId="33542"/>
    <cellStyle name="40% - Акцент5 2 10 3" xfId="3037"/>
    <cellStyle name="40% - Акцент5 2 10 3 2" xfId="33543"/>
    <cellStyle name="40% - Акцент5 2 10 4" xfId="33544"/>
    <cellStyle name="40% - Акцент5 2 11" xfId="3038"/>
    <cellStyle name="40% - Акцент5 2 11 2" xfId="3039"/>
    <cellStyle name="40% - Акцент5 2 11 2 2" xfId="3040"/>
    <cellStyle name="40% - Акцент5 2 11 2 2 2" xfId="33545"/>
    <cellStyle name="40% - Акцент5 2 11 2 3" xfId="33546"/>
    <cellStyle name="40% - Акцент5 2 11 3" xfId="3041"/>
    <cellStyle name="40% - Акцент5 2 11 3 2" xfId="33547"/>
    <cellStyle name="40% - Акцент5 2 11 4" xfId="33548"/>
    <cellStyle name="40% - Акцент5 2 12" xfId="3042"/>
    <cellStyle name="40% - Акцент5 2 12 2" xfId="3043"/>
    <cellStyle name="40% - Акцент5 2 12 2 2" xfId="3044"/>
    <cellStyle name="40% - Акцент5 2 12 2 2 2" xfId="33549"/>
    <cellStyle name="40% - Акцент5 2 12 2 3" xfId="33550"/>
    <cellStyle name="40% - Акцент5 2 12 3" xfId="3045"/>
    <cellStyle name="40% - Акцент5 2 12 3 2" xfId="33551"/>
    <cellStyle name="40% - Акцент5 2 12 4" xfId="33552"/>
    <cellStyle name="40% - Акцент5 2 13" xfId="3046"/>
    <cellStyle name="40% - Акцент5 2 13 2" xfId="3047"/>
    <cellStyle name="40% - Акцент5 2 13 2 2" xfId="3048"/>
    <cellStyle name="40% - Акцент5 2 13 2 2 2" xfId="33553"/>
    <cellStyle name="40% - Акцент5 2 13 2 3" xfId="33554"/>
    <cellStyle name="40% - Акцент5 2 13 3" xfId="3049"/>
    <cellStyle name="40% - Акцент5 2 13 3 2" xfId="33555"/>
    <cellStyle name="40% - Акцент5 2 13 4" xfId="33556"/>
    <cellStyle name="40% - Акцент5 2 14" xfId="3050"/>
    <cellStyle name="40% - Акцент5 2 14 2" xfId="3051"/>
    <cellStyle name="40% - Акцент5 2 14 2 2" xfId="3052"/>
    <cellStyle name="40% - Акцент5 2 14 2 2 2" xfId="33557"/>
    <cellStyle name="40% - Акцент5 2 14 2 3" xfId="33558"/>
    <cellStyle name="40% - Акцент5 2 14 3" xfId="3053"/>
    <cellStyle name="40% - Акцент5 2 14 3 2" xfId="33559"/>
    <cellStyle name="40% - Акцент5 2 14 4" xfId="33560"/>
    <cellStyle name="40% - Акцент5 2 15" xfId="3054"/>
    <cellStyle name="40% - Акцент5 2 15 2" xfId="3055"/>
    <cellStyle name="40% - Акцент5 2 15 2 2" xfId="3056"/>
    <cellStyle name="40% - Акцент5 2 15 2 2 2" xfId="33561"/>
    <cellStyle name="40% - Акцент5 2 15 2 3" xfId="33562"/>
    <cellStyle name="40% - Акцент5 2 15 3" xfId="3057"/>
    <cellStyle name="40% - Акцент5 2 15 3 2" xfId="33563"/>
    <cellStyle name="40% - Акцент5 2 15 4" xfId="33564"/>
    <cellStyle name="40% - Акцент5 2 16" xfId="3058"/>
    <cellStyle name="40% - Акцент5 2 16 2" xfId="3059"/>
    <cellStyle name="40% - Акцент5 2 16 2 2" xfId="3060"/>
    <cellStyle name="40% - Акцент5 2 16 2 2 2" xfId="33565"/>
    <cellStyle name="40% - Акцент5 2 16 2 3" xfId="33566"/>
    <cellStyle name="40% - Акцент5 2 16 3" xfId="3061"/>
    <cellStyle name="40% - Акцент5 2 16 3 2" xfId="33567"/>
    <cellStyle name="40% - Акцент5 2 16 4" xfId="33568"/>
    <cellStyle name="40% - Акцент5 2 17" xfId="3062"/>
    <cellStyle name="40% - Акцент5 2 17 2" xfId="3063"/>
    <cellStyle name="40% - Акцент5 2 17 2 2" xfId="3064"/>
    <cellStyle name="40% - Акцент5 2 17 2 2 2" xfId="33569"/>
    <cellStyle name="40% - Акцент5 2 17 2 3" xfId="33570"/>
    <cellStyle name="40% - Акцент5 2 17 3" xfId="3065"/>
    <cellStyle name="40% - Акцент5 2 17 3 2" xfId="33571"/>
    <cellStyle name="40% - Акцент5 2 17 4" xfId="33572"/>
    <cellStyle name="40% - Акцент5 2 18" xfId="3066"/>
    <cellStyle name="40% - Акцент5 2 18 2" xfId="3067"/>
    <cellStyle name="40% - Акцент5 2 18 2 2" xfId="3068"/>
    <cellStyle name="40% - Акцент5 2 18 2 2 2" xfId="33573"/>
    <cellStyle name="40% - Акцент5 2 18 2 3" xfId="33574"/>
    <cellStyle name="40% - Акцент5 2 18 3" xfId="3069"/>
    <cellStyle name="40% - Акцент5 2 18 3 2" xfId="33575"/>
    <cellStyle name="40% - Акцент5 2 18 4" xfId="33576"/>
    <cellStyle name="40% - Акцент5 2 19" xfId="3070"/>
    <cellStyle name="40% - Акцент5 2 19 2" xfId="3071"/>
    <cellStyle name="40% - Акцент5 2 19 2 2" xfId="3072"/>
    <cellStyle name="40% - Акцент5 2 19 2 2 2" xfId="33577"/>
    <cellStyle name="40% - Акцент5 2 19 2 3" xfId="33578"/>
    <cellStyle name="40% - Акцент5 2 19 3" xfId="3073"/>
    <cellStyle name="40% - Акцент5 2 19 3 2" xfId="33579"/>
    <cellStyle name="40% - Акцент5 2 19 4" xfId="33580"/>
    <cellStyle name="40% - Акцент5 2 2" xfId="3074"/>
    <cellStyle name="40% - Акцент5 2 2 2" xfId="33581"/>
    <cellStyle name="40% - Акцент5 2 2 3" xfId="60388"/>
    <cellStyle name="40% - Акцент5 2 20" xfId="3075"/>
    <cellStyle name="40% - Акцент5 2 20 2" xfId="3076"/>
    <cellStyle name="40% - Акцент5 2 20 2 2" xfId="3077"/>
    <cellStyle name="40% - Акцент5 2 20 2 2 2" xfId="33582"/>
    <cellStyle name="40% - Акцент5 2 20 2 3" xfId="33583"/>
    <cellStyle name="40% - Акцент5 2 20 3" xfId="3078"/>
    <cellStyle name="40% - Акцент5 2 20 3 2" xfId="33584"/>
    <cellStyle name="40% - Акцент5 2 20 4" xfId="33585"/>
    <cellStyle name="40% - Акцент5 2 21" xfId="3079"/>
    <cellStyle name="40% - Акцент5 2 21 2" xfId="3080"/>
    <cellStyle name="40% - Акцент5 2 21 2 2" xfId="3081"/>
    <cellStyle name="40% - Акцент5 2 21 2 2 2" xfId="33586"/>
    <cellStyle name="40% - Акцент5 2 21 2 3" xfId="33587"/>
    <cellStyle name="40% - Акцент5 2 21 3" xfId="3082"/>
    <cellStyle name="40% - Акцент5 2 21 3 2" xfId="33588"/>
    <cellStyle name="40% - Акцент5 2 21 4" xfId="33589"/>
    <cellStyle name="40% - Акцент5 2 22" xfId="3083"/>
    <cellStyle name="40% - Акцент5 2 22 2" xfId="3084"/>
    <cellStyle name="40% - Акцент5 2 22 2 2" xfId="3085"/>
    <cellStyle name="40% - Акцент5 2 22 2 2 2" xfId="33590"/>
    <cellStyle name="40% - Акцент5 2 22 2 3" xfId="33591"/>
    <cellStyle name="40% - Акцент5 2 22 3" xfId="3086"/>
    <cellStyle name="40% - Акцент5 2 22 3 2" xfId="33592"/>
    <cellStyle name="40% - Акцент5 2 22 4" xfId="33593"/>
    <cellStyle name="40% - Акцент5 2 23" xfId="3087"/>
    <cellStyle name="40% - Акцент5 2 23 2" xfId="3088"/>
    <cellStyle name="40% - Акцент5 2 23 2 2" xfId="3089"/>
    <cellStyle name="40% - Акцент5 2 23 2 2 2" xfId="33594"/>
    <cellStyle name="40% - Акцент5 2 23 2 3" xfId="33595"/>
    <cellStyle name="40% - Акцент5 2 23 3" xfId="3090"/>
    <cellStyle name="40% - Акцент5 2 23 3 2" xfId="33596"/>
    <cellStyle name="40% - Акцент5 2 23 4" xfId="33597"/>
    <cellStyle name="40% - Акцент5 2 24" xfId="3091"/>
    <cellStyle name="40% - Акцент5 2 24 2" xfId="3092"/>
    <cellStyle name="40% - Акцент5 2 24 2 2" xfId="3093"/>
    <cellStyle name="40% - Акцент5 2 24 2 2 2" xfId="33598"/>
    <cellStyle name="40% - Акцент5 2 24 2 3" xfId="33599"/>
    <cellStyle name="40% - Акцент5 2 24 3" xfId="3094"/>
    <cellStyle name="40% - Акцент5 2 24 3 2" xfId="33600"/>
    <cellStyle name="40% - Акцент5 2 24 4" xfId="33601"/>
    <cellStyle name="40% - Акцент5 2 25" xfId="33602"/>
    <cellStyle name="40% - Акцент5 2 26" xfId="60389"/>
    <cellStyle name="40% - Акцент5 2 3" xfId="3095"/>
    <cellStyle name="40% - Акцент5 2 3 2" xfId="3096"/>
    <cellStyle name="40% - Акцент5 2 3 2 2" xfId="3097"/>
    <cellStyle name="40% - Акцент5 2 3 2 2 2" xfId="33603"/>
    <cellStyle name="40% - Акцент5 2 3 2 3" xfId="33604"/>
    <cellStyle name="40% - Акцент5 2 3 3" xfId="3098"/>
    <cellStyle name="40% - Акцент5 2 3 3 2" xfId="33605"/>
    <cellStyle name="40% - Акцент5 2 3 4" xfId="33606"/>
    <cellStyle name="40% - Акцент5 2 3 5" xfId="60390"/>
    <cellStyle name="40% - Акцент5 2 4" xfId="3099"/>
    <cellStyle name="40% - Акцент5 2 4 2" xfId="3100"/>
    <cellStyle name="40% - Акцент5 2 4 2 2" xfId="3101"/>
    <cellStyle name="40% - Акцент5 2 4 2 2 2" xfId="33607"/>
    <cellStyle name="40% - Акцент5 2 4 2 3" xfId="33608"/>
    <cellStyle name="40% - Акцент5 2 4 3" xfId="3102"/>
    <cellStyle name="40% - Акцент5 2 4 3 2" xfId="33609"/>
    <cellStyle name="40% - Акцент5 2 4 4" xfId="33610"/>
    <cellStyle name="40% - Акцент5 2 4 5" xfId="60391"/>
    <cellStyle name="40% - Акцент5 2 5" xfId="3103"/>
    <cellStyle name="40% - Акцент5 2 5 2" xfId="3104"/>
    <cellStyle name="40% - Акцент5 2 5 2 2" xfId="3105"/>
    <cellStyle name="40% - Акцент5 2 5 2 2 2" xfId="33611"/>
    <cellStyle name="40% - Акцент5 2 5 2 3" xfId="33612"/>
    <cellStyle name="40% - Акцент5 2 5 3" xfId="3106"/>
    <cellStyle name="40% - Акцент5 2 5 3 2" xfId="33613"/>
    <cellStyle name="40% - Акцент5 2 5 4" xfId="33614"/>
    <cellStyle name="40% - Акцент5 2 5 5" xfId="60392"/>
    <cellStyle name="40% - Акцент5 2 6" xfId="3107"/>
    <cellStyle name="40% - Акцент5 2 6 2" xfId="3108"/>
    <cellStyle name="40% - Акцент5 2 6 2 2" xfId="3109"/>
    <cellStyle name="40% - Акцент5 2 6 2 2 2" xfId="33615"/>
    <cellStyle name="40% - Акцент5 2 6 2 3" xfId="33616"/>
    <cellStyle name="40% - Акцент5 2 6 3" xfId="3110"/>
    <cellStyle name="40% - Акцент5 2 6 3 2" xfId="33617"/>
    <cellStyle name="40% - Акцент5 2 6 4" xfId="33618"/>
    <cellStyle name="40% - Акцент5 2 7" xfId="3111"/>
    <cellStyle name="40% - Акцент5 2 7 2" xfId="3112"/>
    <cellStyle name="40% - Акцент5 2 7 2 2" xfId="3113"/>
    <cellStyle name="40% - Акцент5 2 7 2 2 2" xfId="33619"/>
    <cellStyle name="40% - Акцент5 2 7 2 3" xfId="33620"/>
    <cellStyle name="40% - Акцент5 2 7 3" xfId="3114"/>
    <cellStyle name="40% - Акцент5 2 7 3 2" xfId="33621"/>
    <cellStyle name="40% - Акцент5 2 7 4" xfId="33622"/>
    <cellStyle name="40% - Акцент5 2 8" xfId="3115"/>
    <cellStyle name="40% - Акцент5 2 8 2" xfId="3116"/>
    <cellStyle name="40% - Акцент5 2 8 2 2" xfId="3117"/>
    <cellStyle name="40% - Акцент5 2 8 2 2 2" xfId="33623"/>
    <cellStyle name="40% - Акцент5 2 8 2 3" xfId="33624"/>
    <cellStyle name="40% - Акцент5 2 8 3" xfId="3118"/>
    <cellStyle name="40% - Акцент5 2 8 3 2" xfId="33625"/>
    <cellStyle name="40% - Акцент5 2 8 4" xfId="33626"/>
    <cellStyle name="40% - Акцент5 2 9" xfId="3119"/>
    <cellStyle name="40% - Акцент5 2 9 2" xfId="3120"/>
    <cellStyle name="40% - Акцент5 2 9 2 2" xfId="3121"/>
    <cellStyle name="40% - Акцент5 2 9 2 2 2" xfId="33627"/>
    <cellStyle name="40% - Акцент5 2 9 2 3" xfId="33628"/>
    <cellStyle name="40% - Акцент5 2 9 3" xfId="3122"/>
    <cellStyle name="40% - Акцент5 2 9 3 2" xfId="33629"/>
    <cellStyle name="40% - Акцент5 2 9 4" xfId="33630"/>
    <cellStyle name="40% - Акцент5 20" xfId="60393"/>
    <cellStyle name="40% - Акцент5 3" xfId="3123"/>
    <cellStyle name="40% - Акцент5 3 10" xfId="3124"/>
    <cellStyle name="40% - Акцент5 3 10 2" xfId="3125"/>
    <cellStyle name="40% - Акцент5 3 10 2 2" xfId="3126"/>
    <cellStyle name="40% - Акцент5 3 10 2 2 2" xfId="33631"/>
    <cellStyle name="40% - Акцент5 3 10 2 3" xfId="33632"/>
    <cellStyle name="40% - Акцент5 3 10 3" xfId="3127"/>
    <cellStyle name="40% - Акцент5 3 10 3 2" xfId="33633"/>
    <cellStyle name="40% - Акцент5 3 10 4" xfId="33634"/>
    <cellStyle name="40% - Акцент5 3 11" xfId="3128"/>
    <cellStyle name="40% - Акцент5 3 11 2" xfId="3129"/>
    <cellStyle name="40% - Акцент5 3 11 2 2" xfId="3130"/>
    <cellStyle name="40% - Акцент5 3 11 2 2 2" xfId="33635"/>
    <cellStyle name="40% - Акцент5 3 11 2 3" xfId="33636"/>
    <cellStyle name="40% - Акцент5 3 11 3" xfId="3131"/>
    <cellStyle name="40% - Акцент5 3 11 3 2" xfId="33637"/>
    <cellStyle name="40% - Акцент5 3 11 4" xfId="33638"/>
    <cellStyle name="40% - Акцент5 3 12" xfId="3132"/>
    <cellStyle name="40% - Акцент5 3 12 2" xfId="3133"/>
    <cellStyle name="40% - Акцент5 3 12 2 2" xfId="3134"/>
    <cellStyle name="40% - Акцент5 3 12 2 2 2" xfId="33639"/>
    <cellStyle name="40% - Акцент5 3 12 2 3" xfId="33640"/>
    <cellStyle name="40% - Акцент5 3 12 3" xfId="3135"/>
    <cellStyle name="40% - Акцент5 3 12 3 2" xfId="33641"/>
    <cellStyle name="40% - Акцент5 3 12 4" xfId="33642"/>
    <cellStyle name="40% - Акцент5 3 13" xfId="3136"/>
    <cellStyle name="40% - Акцент5 3 13 2" xfId="3137"/>
    <cellStyle name="40% - Акцент5 3 13 2 2" xfId="3138"/>
    <cellStyle name="40% - Акцент5 3 13 2 2 2" xfId="33643"/>
    <cellStyle name="40% - Акцент5 3 13 2 3" xfId="33644"/>
    <cellStyle name="40% - Акцент5 3 13 3" xfId="3139"/>
    <cellStyle name="40% - Акцент5 3 13 3 2" xfId="33645"/>
    <cellStyle name="40% - Акцент5 3 13 4" xfId="33646"/>
    <cellStyle name="40% - Акцент5 3 14" xfId="3140"/>
    <cellStyle name="40% - Акцент5 3 14 2" xfId="3141"/>
    <cellStyle name="40% - Акцент5 3 14 2 2" xfId="3142"/>
    <cellStyle name="40% - Акцент5 3 14 2 2 2" xfId="33647"/>
    <cellStyle name="40% - Акцент5 3 14 2 3" xfId="33648"/>
    <cellStyle name="40% - Акцент5 3 14 3" xfId="3143"/>
    <cellStyle name="40% - Акцент5 3 14 3 2" xfId="33649"/>
    <cellStyle name="40% - Акцент5 3 14 4" xfId="33650"/>
    <cellStyle name="40% - Акцент5 3 15" xfId="3144"/>
    <cellStyle name="40% - Акцент5 3 15 2" xfId="3145"/>
    <cellStyle name="40% - Акцент5 3 15 2 2" xfId="3146"/>
    <cellStyle name="40% - Акцент5 3 15 2 2 2" xfId="33651"/>
    <cellStyle name="40% - Акцент5 3 15 2 3" xfId="33652"/>
    <cellStyle name="40% - Акцент5 3 15 3" xfId="3147"/>
    <cellStyle name="40% - Акцент5 3 15 3 2" xfId="33653"/>
    <cellStyle name="40% - Акцент5 3 15 4" xfId="33654"/>
    <cellStyle name="40% - Акцент5 3 16" xfId="3148"/>
    <cellStyle name="40% - Акцент5 3 16 2" xfId="3149"/>
    <cellStyle name="40% - Акцент5 3 16 2 2" xfId="3150"/>
    <cellStyle name="40% - Акцент5 3 16 2 2 2" xfId="33655"/>
    <cellStyle name="40% - Акцент5 3 16 2 3" xfId="33656"/>
    <cellStyle name="40% - Акцент5 3 16 3" xfId="3151"/>
    <cellStyle name="40% - Акцент5 3 16 3 2" xfId="33657"/>
    <cellStyle name="40% - Акцент5 3 16 4" xfId="33658"/>
    <cellStyle name="40% - Акцент5 3 17" xfId="3152"/>
    <cellStyle name="40% - Акцент5 3 17 2" xfId="3153"/>
    <cellStyle name="40% - Акцент5 3 17 2 2" xfId="3154"/>
    <cellStyle name="40% - Акцент5 3 17 2 2 2" xfId="33659"/>
    <cellStyle name="40% - Акцент5 3 17 2 3" xfId="33660"/>
    <cellStyle name="40% - Акцент5 3 17 3" xfId="3155"/>
    <cellStyle name="40% - Акцент5 3 17 3 2" xfId="33661"/>
    <cellStyle name="40% - Акцент5 3 17 4" xfId="33662"/>
    <cellStyle name="40% - Акцент5 3 18" xfId="3156"/>
    <cellStyle name="40% - Акцент5 3 18 2" xfId="3157"/>
    <cellStyle name="40% - Акцент5 3 18 2 2" xfId="3158"/>
    <cellStyle name="40% - Акцент5 3 18 2 2 2" xfId="33663"/>
    <cellStyle name="40% - Акцент5 3 18 2 3" xfId="33664"/>
    <cellStyle name="40% - Акцент5 3 18 3" xfId="3159"/>
    <cellStyle name="40% - Акцент5 3 18 3 2" xfId="33665"/>
    <cellStyle name="40% - Акцент5 3 18 4" xfId="33666"/>
    <cellStyle name="40% - Акцент5 3 19" xfId="3160"/>
    <cellStyle name="40% - Акцент5 3 19 2" xfId="3161"/>
    <cellStyle name="40% - Акцент5 3 19 2 2" xfId="3162"/>
    <cellStyle name="40% - Акцент5 3 19 2 2 2" xfId="33667"/>
    <cellStyle name="40% - Акцент5 3 19 2 3" xfId="33668"/>
    <cellStyle name="40% - Акцент5 3 19 3" xfId="3163"/>
    <cellStyle name="40% - Акцент5 3 19 3 2" xfId="33669"/>
    <cellStyle name="40% - Акцент5 3 19 4" xfId="33670"/>
    <cellStyle name="40% - Акцент5 3 2" xfId="3164"/>
    <cellStyle name="40% - Акцент5 3 2 2" xfId="33671"/>
    <cellStyle name="40% - Акцент5 3 20" xfId="3165"/>
    <cellStyle name="40% - Акцент5 3 20 2" xfId="3166"/>
    <cellStyle name="40% - Акцент5 3 20 2 2" xfId="3167"/>
    <cellStyle name="40% - Акцент5 3 20 2 2 2" xfId="33672"/>
    <cellStyle name="40% - Акцент5 3 20 2 3" xfId="33673"/>
    <cellStyle name="40% - Акцент5 3 20 3" xfId="3168"/>
    <cellStyle name="40% - Акцент5 3 20 3 2" xfId="33674"/>
    <cellStyle name="40% - Акцент5 3 20 4" xfId="33675"/>
    <cellStyle name="40% - Акцент5 3 21" xfId="3169"/>
    <cellStyle name="40% - Акцент5 3 21 2" xfId="3170"/>
    <cellStyle name="40% - Акцент5 3 21 2 2" xfId="3171"/>
    <cellStyle name="40% - Акцент5 3 21 2 2 2" xfId="33676"/>
    <cellStyle name="40% - Акцент5 3 21 2 3" xfId="33677"/>
    <cellStyle name="40% - Акцент5 3 21 3" xfId="3172"/>
    <cellStyle name="40% - Акцент5 3 21 3 2" xfId="33678"/>
    <cellStyle name="40% - Акцент5 3 21 4" xfId="33679"/>
    <cellStyle name="40% - Акцент5 3 22" xfId="3173"/>
    <cellStyle name="40% - Акцент5 3 22 2" xfId="3174"/>
    <cellStyle name="40% - Акцент5 3 22 2 2" xfId="3175"/>
    <cellStyle name="40% - Акцент5 3 22 2 2 2" xfId="33680"/>
    <cellStyle name="40% - Акцент5 3 22 2 3" xfId="33681"/>
    <cellStyle name="40% - Акцент5 3 22 3" xfId="3176"/>
    <cellStyle name="40% - Акцент5 3 22 3 2" xfId="33682"/>
    <cellStyle name="40% - Акцент5 3 22 4" xfId="33683"/>
    <cellStyle name="40% - Акцент5 3 23" xfId="3177"/>
    <cellStyle name="40% - Акцент5 3 23 2" xfId="3178"/>
    <cellStyle name="40% - Акцент5 3 23 2 2" xfId="3179"/>
    <cellStyle name="40% - Акцент5 3 23 2 2 2" xfId="33684"/>
    <cellStyle name="40% - Акцент5 3 23 2 3" xfId="33685"/>
    <cellStyle name="40% - Акцент5 3 23 3" xfId="3180"/>
    <cellStyle name="40% - Акцент5 3 23 3 2" xfId="33686"/>
    <cellStyle name="40% - Акцент5 3 23 4" xfId="33687"/>
    <cellStyle name="40% - Акцент5 3 24" xfId="3181"/>
    <cellStyle name="40% - Акцент5 3 24 2" xfId="3182"/>
    <cellStyle name="40% - Акцент5 3 24 2 2" xfId="3183"/>
    <cellStyle name="40% - Акцент5 3 24 2 2 2" xfId="33688"/>
    <cellStyle name="40% - Акцент5 3 24 2 3" xfId="33689"/>
    <cellStyle name="40% - Акцент5 3 24 3" xfId="3184"/>
    <cellStyle name="40% - Акцент5 3 24 3 2" xfId="33690"/>
    <cellStyle name="40% - Акцент5 3 24 4" xfId="33691"/>
    <cellStyle name="40% - Акцент5 3 25" xfId="33692"/>
    <cellStyle name="40% - Акцент5 3 3" xfId="3185"/>
    <cellStyle name="40% - Акцент5 3 3 2" xfId="3186"/>
    <cellStyle name="40% - Акцент5 3 3 2 2" xfId="3187"/>
    <cellStyle name="40% - Акцент5 3 3 2 2 2" xfId="33693"/>
    <cellStyle name="40% - Акцент5 3 3 2 3" xfId="33694"/>
    <cellStyle name="40% - Акцент5 3 3 3" xfId="3188"/>
    <cellStyle name="40% - Акцент5 3 3 3 2" xfId="33695"/>
    <cellStyle name="40% - Акцент5 3 3 4" xfId="33696"/>
    <cellStyle name="40% - Акцент5 3 4" xfId="3189"/>
    <cellStyle name="40% - Акцент5 3 4 2" xfId="3190"/>
    <cellStyle name="40% - Акцент5 3 4 2 2" xfId="3191"/>
    <cellStyle name="40% - Акцент5 3 4 2 2 2" xfId="33697"/>
    <cellStyle name="40% - Акцент5 3 4 2 3" xfId="33698"/>
    <cellStyle name="40% - Акцент5 3 4 3" xfId="3192"/>
    <cellStyle name="40% - Акцент5 3 4 3 2" xfId="33699"/>
    <cellStyle name="40% - Акцент5 3 4 4" xfId="33700"/>
    <cellStyle name="40% - Акцент5 3 5" xfId="3193"/>
    <cellStyle name="40% - Акцент5 3 5 2" xfId="3194"/>
    <cellStyle name="40% - Акцент5 3 5 2 2" xfId="3195"/>
    <cellStyle name="40% - Акцент5 3 5 2 2 2" xfId="33701"/>
    <cellStyle name="40% - Акцент5 3 5 2 3" xfId="33702"/>
    <cellStyle name="40% - Акцент5 3 5 3" xfId="3196"/>
    <cellStyle name="40% - Акцент5 3 5 3 2" xfId="33703"/>
    <cellStyle name="40% - Акцент5 3 5 4" xfId="33704"/>
    <cellStyle name="40% - Акцент5 3 6" xfId="3197"/>
    <cellStyle name="40% - Акцент5 3 6 2" xfId="3198"/>
    <cellStyle name="40% - Акцент5 3 6 2 2" xfId="3199"/>
    <cellStyle name="40% - Акцент5 3 6 2 2 2" xfId="33705"/>
    <cellStyle name="40% - Акцент5 3 6 2 3" xfId="33706"/>
    <cellStyle name="40% - Акцент5 3 6 3" xfId="3200"/>
    <cellStyle name="40% - Акцент5 3 6 3 2" xfId="33707"/>
    <cellStyle name="40% - Акцент5 3 6 4" xfId="33708"/>
    <cellStyle name="40% - Акцент5 3 7" xfId="3201"/>
    <cellStyle name="40% - Акцент5 3 7 2" xfId="3202"/>
    <cellStyle name="40% - Акцент5 3 7 2 2" xfId="3203"/>
    <cellStyle name="40% - Акцент5 3 7 2 2 2" xfId="33709"/>
    <cellStyle name="40% - Акцент5 3 7 2 3" xfId="33710"/>
    <cellStyle name="40% - Акцент5 3 7 3" xfId="3204"/>
    <cellStyle name="40% - Акцент5 3 7 3 2" xfId="33711"/>
    <cellStyle name="40% - Акцент5 3 7 4" xfId="33712"/>
    <cellStyle name="40% - Акцент5 3 8" xfId="3205"/>
    <cellStyle name="40% - Акцент5 3 8 2" xfId="3206"/>
    <cellStyle name="40% - Акцент5 3 8 2 2" xfId="3207"/>
    <cellStyle name="40% - Акцент5 3 8 2 2 2" xfId="33713"/>
    <cellStyle name="40% - Акцент5 3 8 2 3" xfId="33714"/>
    <cellStyle name="40% - Акцент5 3 8 3" xfId="3208"/>
    <cellStyle name="40% - Акцент5 3 8 3 2" xfId="33715"/>
    <cellStyle name="40% - Акцент5 3 8 4" xfId="33716"/>
    <cellStyle name="40% - Акцент5 3 9" xfId="3209"/>
    <cellStyle name="40% - Акцент5 3 9 2" xfId="3210"/>
    <cellStyle name="40% - Акцент5 3 9 2 2" xfId="3211"/>
    <cellStyle name="40% - Акцент5 3 9 2 2 2" xfId="33717"/>
    <cellStyle name="40% - Акцент5 3 9 2 3" xfId="33718"/>
    <cellStyle name="40% - Акцент5 3 9 3" xfId="3212"/>
    <cellStyle name="40% - Акцент5 3 9 3 2" xfId="33719"/>
    <cellStyle name="40% - Акцент5 3 9 4" xfId="33720"/>
    <cellStyle name="40% - Акцент5 4" xfId="3213"/>
    <cellStyle name="40% - Акцент5 4 2" xfId="3214"/>
    <cellStyle name="40% - Акцент5 4 2 2" xfId="33721"/>
    <cellStyle name="40% - Акцент5 4 3" xfId="33722"/>
    <cellStyle name="40% - Акцент5 5" xfId="3215"/>
    <cellStyle name="40% - Акцент5 5 2" xfId="3216"/>
    <cellStyle name="40% - Акцент5 5 2 2" xfId="33723"/>
    <cellStyle name="40% - Акцент5 5 3" xfId="33724"/>
    <cellStyle name="40% - Акцент5 6" xfId="3217"/>
    <cellStyle name="40% - Акцент5 6 2" xfId="33725"/>
    <cellStyle name="40% - Акцент5 7" xfId="3218"/>
    <cellStyle name="40% - Акцент5 7 2" xfId="3219"/>
    <cellStyle name="40% - Акцент5 7 2 2" xfId="3220"/>
    <cellStyle name="40% - Акцент5 7 2 2 2" xfId="33726"/>
    <cellStyle name="40% - Акцент5 7 2 3" xfId="33727"/>
    <cellStyle name="40% - Акцент5 7 3" xfId="3221"/>
    <cellStyle name="40% - Акцент5 7 3 2" xfId="33728"/>
    <cellStyle name="40% - Акцент5 7 4" xfId="33729"/>
    <cellStyle name="40% - Акцент5 8" xfId="3222"/>
    <cellStyle name="40% - Акцент5 8 2" xfId="3223"/>
    <cellStyle name="40% - Акцент5 8 2 2" xfId="3224"/>
    <cellStyle name="40% - Акцент5 8 2 2 2" xfId="33730"/>
    <cellStyle name="40% - Акцент5 8 2 3" xfId="33731"/>
    <cellStyle name="40% - Акцент5 8 3" xfId="3225"/>
    <cellStyle name="40% - Акцент5 8 3 2" xfId="33732"/>
    <cellStyle name="40% - Акцент5 8 4" xfId="33733"/>
    <cellStyle name="40% - Акцент5 9" xfId="3226"/>
    <cellStyle name="40% - Акцент5 9 2" xfId="3227"/>
    <cellStyle name="40% - Акцент5 9 2 2" xfId="3228"/>
    <cellStyle name="40% - Акцент5 9 2 2 2" xfId="33734"/>
    <cellStyle name="40% - Акцент5 9 2 3" xfId="33735"/>
    <cellStyle name="40% - Акцент5 9 3" xfId="3229"/>
    <cellStyle name="40% - Акцент5 9 3 2" xfId="33736"/>
    <cellStyle name="40% - Акцент5 9 4" xfId="33737"/>
    <cellStyle name="40% - Акцент6 10" xfId="3230"/>
    <cellStyle name="40% - Акцент6 10 2" xfId="3231"/>
    <cellStyle name="40% - Акцент6 10 2 2" xfId="3232"/>
    <cellStyle name="40% - Акцент6 10 2 2 2" xfId="33738"/>
    <cellStyle name="40% - Акцент6 10 2 3" xfId="33739"/>
    <cellStyle name="40% - Акцент6 10 3" xfId="3233"/>
    <cellStyle name="40% - Акцент6 10 3 2" xfId="33740"/>
    <cellStyle name="40% - Акцент6 10 4" xfId="33741"/>
    <cellStyle name="40% - Акцент6 11" xfId="3234"/>
    <cellStyle name="40% - Акцент6 11 2" xfId="3235"/>
    <cellStyle name="40% - Акцент6 11 2 2" xfId="3236"/>
    <cellStyle name="40% - Акцент6 11 2 2 2" xfId="33742"/>
    <cellStyle name="40% - Акцент6 11 2 3" xfId="33743"/>
    <cellStyle name="40% - Акцент6 11 3" xfId="3237"/>
    <cellStyle name="40% - Акцент6 11 3 2" xfId="33744"/>
    <cellStyle name="40% - Акцент6 11 4" xfId="33745"/>
    <cellStyle name="40% - Акцент6 12" xfId="3238"/>
    <cellStyle name="40% - Акцент6 12 2" xfId="3239"/>
    <cellStyle name="40% - Акцент6 12 2 2" xfId="3240"/>
    <cellStyle name="40% - Акцент6 12 2 2 2" xfId="33746"/>
    <cellStyle name="40% - Акцент6 12 2 3" xfId="33747"/>
    <cellStyle name="40% - Акцент6 12 3" xfId="3241"/>
    <cellStyle name="40% - Акцент6 12 3 2" xfId="33748"/>
    <cellStyle name="40% - Акцент6 12 4" xfId="33749"/>
    <cellStyle name="40% - Акцент6 13" xfId="3242"/>
    <cellStyle name="40% - Акцент6 13 2" xfId="3243"/>
    <cellStyle name="40% - Акцент6 13 2 2" xfId="3244"/>
    <cellStyle name="40% - Акцент6 13 2 2 2" xfId="33750"/>
    <cellStyle name="40% - Акцент6 13 2 3" xfId="33751"/>
    <cellStyle name="40% - Акцент6 13 3" xfId="3245"/>
    <cellStyle name="40% - Акцент6 13 3 2" xfId="33752"/>
    <cellStyle name="40% - Акцент6 13 4" xfId="33753"/>
    <cellStyle name="40% - Акцент6 14" xfId="3246"/>
    <cellStyle name="40% - Акцент6 14 2" xfId="3247"/>
    <cellStyle name="40% - Акцент6 14 2 2" xfId="3248"/>
    <cellStyle name="40% - Акцент6 14 2 2 2" xfId="33754"/>
    <cellStyle name="40% - Акцент6 14 2 3" xfId="33755"/>
    <cellStyle name="40% - Акцент6 14 3" xfId="3249"/>
    <cellStyle name="40% - Акцент6 14 3 2" xfId="33756"/>
    <cellStyle name="40% - Акцент6 14 4" xfId="33757"/>
    <cellStyle name="40% - Акцент6 15" xfId="3250"/>
    <cellStyle name="40% - Акцент6 15 2" xfId="3251"/>
    <cellStyle name="40% - Акцент6 15 2 2" xfId="3252"/>
    <cellStyle name="40% - Акцент6 15 2 2 2" xfId="33758"/>
    <cellStyle name="40% - Акцент6 15 2 3" xfId="33759"/>
    <cellStyle name="40% - Акцент6 15 3" xfId="3253"/>
    <cellStyle name="40% - Акцент6 15 3 2" xfId="33760"/>
    <cellStyle name="40% - Акцент6 15 4" xfId="33761"/>
    <cellStyle name="40% - Акцент6 16" xfId="3254"/>
    <cellStyle name="40% - Акцент6 16 2" xfId="3255"/>
    <cellStyle name="40% - Акцент6 16 2 2" xfId="3256"/>
    <cellStyle name="40% - Акцент6 16 2 2 2" xfId="33762"/>
    <cellStyle name="40% - Акцент6 16 2 3" xfId="33763"/>
    <cellStyle name="40% - Акцент6 16 3" xfId="3257"/>
    <cellStyle name="40% - Акцент6 16 3 2" xfId="33764"/>
    <cellStyle name="40% - Акцент6 16 4" xfId="33765"/>
    <cellStyle name="40% - Акцент6 17" xfId="3258"/>
    <cellStyle name="40% - Акцент6 17 2" xfId="3259"/>
    <cellStyle name="40% - Акцент6 17 2 2" xfId="3260"/>
    <cellStyle name="40% - Акцент6 17 2 2 2" xfId="33766"/>
    <cellStyle name="40% - Акцент6 17 2 3" xfId="33767"/>
    <cellStyle name="40% - Акцент6 17 3" xfId="3261"/>
    <cellStyle name="40% - Акцент6 17 3 2" xfId="33768"/>
    <cellStyle name="40% - Акцент6 17 4" xfId="33769"/>
    <cellStyle name="40% - Акцент6 18" xfId="3262"/>
    <cellStyle name="40% - Акцент6 18 2" xfId="3263"/>
    <cellStyle name="40% - Акцент6 18 2 2" xfId="33770"/>
    <cellStyle name="40% - Акцент6 18 3" xfId="33771"/>
    <cellStyle name="40% - Акцент6 19" xfId="3264"/>
    <cellStyle name="40% - Акцент6 19 2" xfId="33772"/>
    <cellStyle name="40% - Акцент6 2" xfId="3265"/>
    <cellStyle name="40% - Акцент6 2 10" xfId="3266"/>
    <cellStyle name="40% - Акцент6 2 10 2" xfId="3267"/>
    <cellStyle name="40% - Акцент6 2 10 2 2" xfId="3268"/>
    <cellStyle name="40% - Акцент6 2 10 2 2 2" xfId="33773"/>
    <cellStyle name="40% - Акцент6 2 10 2 3" xfId="33774"/>
    <cellStyle name="40% - Акцент6 2 10 3" xfId="3269"/>
    <cellStyle name="40% - Акцент6 2 10 3 2" xfId="33775"/>
    <cellStyle name="40% - Акцент6 2 10 4" xfId="33776"/>
    <cellStyle name="40% - Акцент6 2 11" xfId="3270"/>
    <cellStyle name="40% - Акцент6 2 11 2" xfId="3271"/>
    <cellStyle name="40% - Акцент6 2 11 2 2" xfId="3272"/>
    <cellStyle name="40% - Акцент6 2 11 2 2 2" xfId="33777"/>
    <cellStyle name="40% - Акцент6 2 11 2 3" xfId="33778"/>
    <cellStyle name="40% - Акцент6 2 11 3" xfId="3273"/>
    <cellStyle name="40% - Акцент6 2 11 3 2" xfId="33779"/>
    <cellStyle name="40% - Акцент6 2 11 4" xfId="33780"/>
    <cellStyle name="40% - Акцент6 2 12" xfId="3274"/>
    <cellStyle name="40% - Акцент6 2 12 2" xfId="3275"/>
    <cellStyle name="40% - Акцент6 2 12 2 2" xfId="3276"/>
    <cellStyle name="40% - Акцент6 2 12 2 2 2" xfId="33781"/>
    <cellStyle name="40% - Акцент6 2 12 2 3" xfId="33782"/>
    <cellStyle name="40% - Акцент6 2 12 3" xfId="3277"/>
    <cellStyle name="40% - Акцент6 2 12 3 2" xfId="33783"/>
    <cellStyle name="40% - Акцент6 2 12 4" xfId="33784"/>
    <cellStyle name="40% - Акцент6 2 13" xfId="3278"/>
    <cellStyle name="40% - Акцент6 2 13 2" xfId="3279"/>
    <cellStyle name="40% - Акцент6 2 13 2 2" xfId="3280"/>
    <cellStyle name="40% - Акцент6 2 13 2 2 2" xfId="33785"/>
    <cellStyle name="40% - Акцент6 2 13 2 3" xfId="33786"/>
    <cellStyle name="40% - Акцент6 2 13 3" xfId="3281"/>
    <cellStyle name="40% - Акцент6 2 13 3 2" xfId="33787"/>
    <cellStyle name="40% - Акцент6 2 13 4" xfId="33788"/>
    <cellStyle name="40% - Акцент6 2 14" xfId="3282"/>
    <cellStyle name="40% - Акцент6 2 14 2" xfId="3283"/>
    <cellStyle name="40% - Акцент6 2 14 2 2" xfId="3284"/>
    <cellStyle name="40% - Акцент6 2 14 2 2 2" xfId="33789"/>
    <cellStyle name="40% - Акцент6 2 14 2 3" xfId="33790"/>
    <cellStyle name="40% - Акцент6 2 14 3" xfId="3285"/>
    <cellStyle name="40% - Акцент6 2 14 3 2" xfId="33791"/>
    <cellStyle name="40% - Акцент6 2 14 4" xfId="33792"/>
    <cellStyle name="40% - Акцент6 2 15" xfId="3286"/>
    <cellStyle name="40% - Акцент6 2 15 2" xfId="3287"/>
    <cellStyle name="40% - Акцент6 2 15 2 2" xfId="3288"/>
    <cellStyle name="40% - Акцент6 2 15 2 2 2" xfId="33793"/>
    <cellStyle name="40% - Акцент6 2 15 2 3" xfId="33794"/>
    <cellStyle name="40% - Акцент6 2 15 3" xfId="3289"/>
    <cellStyle name="40% - Акцент6 2 15 3 2" xfId="33795"/>
    <cellStyle name="40% - Акцент6 2 15 4" xfId="33796"/>
    <cellStyle name="40% - Акцент6 2 16" xfId="3290"/>
    <cellStyle name="40% - Акцент6 2 16 2" xfId="3291"/>
    <cellStyle name="40% - Акцент6 2 16 2 2" xfId="3292"/>
    <cellStyle name="40% - Акцент6 2 16 2 2 2" xfId="33797"/>
    <cellStyle name="40% - Акцент6 2 16 2 3" xfId="33798"/>
    <cellStyle name="40% - Акцент6 2 16 3" xfId="3293"/>
    <cellStyle name="40% - Акцент6 2 16 3 2" xfId="33799"/>
    <cellStyle name="40% - Акцент6 2 16 4" xfId="33800"/>
    <cellStyle name="40% - Акцент6 2 17" xfId="3294"/>
    <cellStyle name="40% - Акцент6 2 17 2" xfId="3295"/>
    <cellStyle name="40% - Акцент6 2 17 2 2" xfId="3296"/>
    <cellStyle name="40% - Акцент6 2 17 2 2 2" xfId="33801"/>
    <cellStyle name="40% - Акцент6 2 17 2 3" xfId="33802"/>
    <cellStyle name="40% - Акцент6 2 17 3" xfId="3297"/>
    <cellStyle name="40% - Акцент6 2 17 3 2" xfId="33803"/>
    <cellStyle name="40% - Акцент6 2 17 4" xfId="33804"/>
    <cellStyle name="40% - Акцент6 2 18" xfId="3298"/>
    <cellStyle name="40% - Акцент6 2 18 2" xfId="3299"/>
    <cellStyle name="40% - Акцент6 2 18 2 2" xfId="3300"/>
    <cellStyle name="40% - Акцент6 2 18 2 2 2" xfId="33805"/>
    <cellStyle name="40% - Акцент6 2 18 2 3" xfId="33806"/>
    <cellStyle name="40% - Акцент6 2 18 3" xfId="3301"/>
    <cellStyle name="40% - Акцент6 2 18 3 2" xfId="33807"/>
    <cellStyle name="40% - Акцент6 2 18 4" xfId="33808"/>
    <cellStyle name="40% - Акцент6 2 19" xfId="3302"/>
    <cellStyle name="40% - Акцент6 2 19 2" xfId="3303"/>
    <cellStyle name="40% - Акцент6 2 19 2 2" xfId="3304"/>
    <cellStyle name="40% - Акцент6 2 19 2 2 2" xfId="33809"/>
    <cellStyle name="40% - Акцент6 2 19 2 3" xfId="33810"/>
    <cellStyle name="40% - Акцент6 2 19 3" xfId="3305"/>
    <cellStyle name="40% - Акцент6 2 19 3 2" xfId="33811"/>
    <cellStyle name="40% - Акцент6 2 19 4" xfId="33812"/>
    <cellStyle name="40% - Акцент6 2 2" xfId="3306"/>
    <cellStyle name="40% - Акцент6 2 2 2" xfId="33813"/>
    <cellStyle name="40% - Акцент6 2 2 3" xfId="60394"/>
    <cellStyle name="40% - Акцент6 2 20" xfId="3307"/>
    <cellStyle name="40% - Акцент6 2 20 2" xfId="3308"/>
    <cellStyle name="40% - Акцент6 2 20 2 2" xfId="3309"/>
    <cellStyle name="40% - Акцент6 2 20 2 2 2" xfId="33814"/>
    <cellStyle name="40% - Акцент6 2 20 2 3" xfId="33815"/>
    <cellStyle name="40% - Акцент6 2 20 3" xfId="3310"/>
    <cellStyle name="40% - Акцент6 2 20 3 2" xfId="33816"/>
    <cellStyle name="40% - Акцент6 2 20 4" xfId="33817"/>
    <cellStyle name="40% - Акцент6 2 21" xfId="3311"/>
    <cellStyle name="40% - Акцент6 2 21 2" xfId="3312"/>
    <cellStyle name="40% - Акцент6 2 21 2 2" xfId="3313"/>
    <cellStyle name="40% - Акцент6 2 21 2 2 2" xfId="33818"/>
    <cellStyle name="40% - Акцент6 2 21 2 3" xfId="33819"/>
    <cellStyle name="40% - Акцент6 2 21 3" xfId="3314"/>
    <cellStyle name="40% - Акцент6 2 21 3 2" xfId="33820"/>
    <cellStyle name="40% - Акцент6 2 21 4" xfId="33821"/>
    <cellStyle name="40% - Акцент6 2 22" xfId="3315"/>
    <cellStyle name="40% - Акцент6 2 22 2" xfId="3316"/>
    <cellStyle name="40% - Акцент6 2 22 2 2" xfId="3317"/>
    <cellStyle name="40% - Акцент6 2 22 2 2 2" xfId="33822"/>
    <cellStyle name="40% - Акцент6 2 22 2 3" xfId="33823"/>
    <cellStyle name="40% - Акцент6 2 22 3" xfId="3318"/>
    <cellStyle name="40% - Акцент6 2 22 3 2" xfId="33824"/>
    <cellStyle name="40% - Акцент6 2 22 4" xfId="33825"/>
    <cellStyle name="40% - Акцент6 2 23" xfId="3319"/>
    <cellStyle name="40% - Акцент6 2 23 2" xfId="3320"/>
    <cellStyle name="40% - Акцент6 2 23 2 2" xfId="3321"/>
    <cellStyle name="40% - Акцент6 2 23 2 2 2" xfId="33826"/>
    <cellStyle name="40% - Акцент6 2 23 2 3" xfId="33827"/>
    <cellStyle name="40% - Акцент6 2 23 3" xfId="3322"/>
    <cellStyle name="40% - Акцент6 2 23 3 2" xfId="33828"/>
    <cellStyle name="40% - Акцент6 2 23 4" xfId="33829"/>
    <cellStyle name="40% - Акцент6 2 24" xfId="3323"/>
    <cellStyle name="40% - Акцент6 2 24 2" xfId="3324"/>
    <cellStyle name="40% - Акцент6 2 24 2 2" xfId="3325"/>
    <cellStyle name="40% - Акцент6 2 24 2 2 2" xfId="33830"/>
    <cellStyle name="40% - Акцент6 2 24 2 3" xfId="33831"/>
    <cellStyle name="40% - Акцент6 2 24 3" xfId="3326"/>
    <cellStyle name="40% - Акцент6 2 24 3 2" xfId="33832"/>
    <cellStyle name="40% - Акцент6 2 24 4" xfId="33833"/>
    <cellStyle name="40% - Акцент6 2 25" xfId="33834"/>
    <cellStyle name="40% - Акцент6 2 26" xfId="60395"/>
    <cellStyle name="40% - Акцент6 2 3" xfId="3327"/>
    <cellStyle name="40% - Акцент6 2 3 2" xfId="3328"/>
    <cellStyle name="40% - Акцент6 2 3 2 2" xfId="3329"/>
    <cellStyle name="40% - Акцент6 2 3 2 2 2" xfId="33835"/>
    <cellStyle name="40% - Акцент6 2 3 2 3" xfId="33836"/>
    <cellStyle name="40% - Акцент6 2 3 3" xfId="3330"/>
    <cellStyle name="40% - Акцент6 2 3 3 2" xfId="33837"/>
    <cellStyle name="40% - Акцент6 2 3 4" xfId="33838"/>
    <cellStyle name="40% - Акцент6 2 3 5" xfId="60396"/>
    <cellStyle name="40% - Акцент6 2 4" xfId="3331"/>
    <cellStyle name="40% - Акцент6 2 4 2" xfId="3332"/>
    <cellStyle name="40% - Акцент6 2 4 2 2" xfId="3333"/>
    <cellStyle name="40% - Акцент6 2 4 2 2 2" xfId="33839"/>
    <cellStyle name="40% - Акцент6 2 4 2 3" xfId="33840"/>
    <cellStyle name="40% - Акцент6 2 4 3" xfId="3334"/>
    <cellStyle name="40% - Акцент6 2 4 3 2" xfId="33841"/>
    <cellStyle name="40% - Акцент6 2 4 4" xfId="33842"/>
    <cellStyle name="40% - Акцент6 2 4 5" xfId="60397"/>
    <cellStyle name="40% - Акцент6 2 5" xfId="3335"/>
    <cellStyle name="40% - Акцент6 2 5 2" xfId="3336"/>
    <cellStyle name="40% - Акцент6 2 5 2 2" xfId="3337"/>
    <cellStyle name="40% - Акцент6 2 5 2 2 2" xfId="33843"/>
    <cellStyle name="40% - Акцент6 2 5 2 3" xfId="33844"/>
    <cellStyle name="40% - Акцент6 2 5 3" xfId="3338"/>
    <cellStyle name="40% - Акцент6 2 5 3 2" xfId="33845"/>
    <cellStyle name="40% - Акцент6 2 5 4" xfId="33846"/>
    <cellStyle name="40% - Акцент6 2 5 5" xfId="60398"/>
    <cellStyle name="40% - Акцент6 2 6" xfId="3339"/>
    <cellStyle name="40% - Акцент6 2 6 2" xfId="3340"/>
    <cellStyle name="40% - Акцент6 2 6 2 2" xfId="3341"/>
    <cellStyle name="40% - Акцент6 2 6 2 2 2" xfId="33847"/>
    <cellStyle name="40% - Акцент6 2 6 2 3" xfId="33848"/>
    <cellStyle name="40% - Акцент6 2 6 3" xfId="3342"/>
    <cellStyle name="40% - Акцент6 2 6 3 2" xfId="33849"/>
    <cellStyle name="40% - Акцент6 2 6 4" xfId="33850"/>
    <cellStyle name="40% - Акцент6 2 7" xfId="3343"/>
    <cellStyle name="40% - Акцент6 2 7 2" xfId="3344"/>
    <cellStyle name="40% - Акцент6 2 7 2 2" xfId="3345"/>
    <cellStyle name="40% - Акцент6 2 7 2 2 2" xfId="33851"/>
    <cellStyle name="40% - Акцент6 2 7 2 3" xfId="33852"/>
    <cellStyle name="40% - Акцент6 2 7 3" xfId="3346"/>
    <cellStyle name="40% - Акцент6 2 7 3 2" xfId="33853"/>
    <cellStyle name="40% - Акцент6 2 7 4" xfId="33854"/>
    <cellStyle name="40% - Акцент6 2 8" xfId="3347"/>
    <cellStyle name="40% - Акцент6 2 8 2" xfId="3348"/>
    <cellStyle name="40% - Акцент6 2 8 2 2" xfId="3349"/>
    <cellStyle name="40% - Акцент6 2 8 2 2 2" xfId="33855"/>
    <cellStyle name="40% - Акцент6 2 8 2 3" xfId="33856"/>
    <cellStyle name="40% - Акцент6 2 8 3" xfId="3350"/>
    <cellStyle name="40% - Акцент6 2 8 3 2" xfId="33857"/>
    <cellStyle name="40% - Акцент6 2 8 4" xfId="33858"/>
    <cellStyle name="40% - Акцент6 2 9" xfId="3351"/>
    <cellStyle name="40% - Акцент6 2 9 2" xfId="3352"/>
    <cellStyle name="40% - Акцент6 2 9 2 2" xfId="3353"/>
    <cellStyle name="40% - Акцент6 2 9 2 2 2" xfId="33859"/>
    <cellStyle name="40% - Акцент6 2 9 2 3" xfId="33860"/>
    <cellStyle name="40% - Акцент6 2 9 3" xfId="3354"/>
    <cellStyle name="40% - Акцент6 2 9 3 2" xfId="33861"/>
    <cellStyle name="40% - Акцент6 2 9 4" xfId="33862"/>
    <cellStyle name="40% - Акцент6 20" xfId="60399"/>
    <cellStyle name="40% - Акцент6 3" xfId="3355"/>
    <cellStyle name="40% - Акцент6 3 10" xfId="3356"/>
    <cellStyle name="40% - Акцент6 3 10 2" xfId="3357"/>
    <cellStyle name="40% - Акцент6 3 10 2 2" xfId="3358"/>
    <cellStyle name="40% - Акцент6 3 10 2 2 2" xfId="33863"/>
    <cellStyle name="40% - Акцент6 3 10 2 3" xfId="33864"/>
    <cellStyle name="40% - Акцент6 3 10 3" xfId="3359"/>
    <cellStyle name="40% - Акцент6 3 10 3 2" xfId="33865"/>
    <cellStyle name="40% - Акцент6 3 10 4" xfId="33866"/>
    <cellStyle name="40% - Акцент6 3 11" xfId="3360"/>
    <cellStyle name="40% - Акцент6 3 11 2" xfId="3361"/>
    <cellStyle name="40% - Акцент6 3 11 2 2" xfId="3362"/>
    <cellStyle name="40% - Акцент6 3 11 2 2 2" xfId="33867"/>
    <cellStyle name="40% - Акцент6 3 11 2 3" xfId="33868"/>
    <cellStyle name="40% - Акцент6 3 11 3" xfId="3363"/>
    <cellStyle name="40% - Акцент6 3 11 3 2" xfId="33869"/>
    <cellStyle name="40% - Акцент6 3 11 4" xfId="33870"/>
    <cellStyle name="40% - Акцент6 3 12" xfId="3364"/>
    <cellStyle name="40% - Акцент6 3 12 2" xfId="3365"/>
    <cellStyle name="40% - Акцент6 3 12 2 2" xfId="3366"/>
    <cellStyle name="40% - Акцент6 3 12 2 2 2" xfId="33871"/>
    <cellStyle name="40% - Акцент6 3 12 2 3" xfId="33872"/>
    <cellStyle name="40% - Акцент6 3 12 3" xfId="3367"/>
    <cellStyle name="40% - Акцент6 3 12 3 2" xfId="33873"/>
    <cellStyle name="40% - Акцент6 3 12 4" xfId="33874"/>
    <cellStyle name="40% - Акцент6 3 13" xfId="3368"/>
    <cellStyle name="40% - Акцент6 3 13 2" xfId="3369"/>
    <cellStyle name="40% - Акцент6 3 13 2 2" xfId="3370"/>
    <cellStyle name="40% - Акцент6 3 13 2 2 2" xfId="33875"/>
    <cellStyle name="40% - Акцент6 3 13 2 3" xfId="33876"/>
    <cellStyle name="40% - Акцент6 3 13 3" xfId="3371"/>
    <cellStyle name="40% - Акцент6 3 13 3 2" xfId="33877"/>
    <cellStyle name="40% - Акцент6 3 13 4" xfId="33878"/>
    <cellStyle name="40% - Акцент6 3 14" xfId="3372"/>
    <cellStyle name="40% - Акцент6 3 14 2" xfId="3373"/>
    <cellStyle name="40% - Акцент6 3 14 2 2" xfId="3374"/>
    <cellStyle name="40% - Акцент6 3 14 2 2 2" xfId="33879"/>
    <cellStyle name="40% - Акцент6 3 14 2 3" xfId="33880"/>
    <cellStyle name="40% - Акцент6 3 14 3" xfId="3375"/>
    <cellStyle name="40% - Акцент6 3 14 3 2" xfId="33881"/>
    <cellStyle name="40% - Акцент6 3 14 4" xfId="33882"/>
    <cellStyle name="40% - Акцент6 3 15" xfId="3376"/>
    <cellStyle name="40% - Акцент6 3 15 2" xfId="3377"/>
    <cellStyle name="40% - Акцент6 3 15 2 2" xfId="3378"/>
    <cellStyle name="40% - Акцент6 3 15 2 2 2" xfId="33883"/>
    <cellStyle name="40% - Акцент6 3 15 2 3" xfId="33884"/>
    <cellStyle name="40% - Акцент6 3 15 3" xfId="3379"/>
    <cellStyle name="40% - Акцент6 3 15 3 2" xfId="33885"/>
    <cellStyle name="40% - Акцент6 3 15 4" xfId="33886"/>
    <cellStyle name="40% - Акцент6 3 16" xfId="3380"/>
    <cellStyle name="40% - Акцент6 3 16 2" xfId="3381"/>
    <cellStyle name="40% - Акцент6 3 16 2 2" xfId="3382"/>
    <cellStyle name="40% - Акцент6 3 16 2 2 2" xfId="33887"/>
    <cellStyle name="40% - Акцент6 3 16 2 3" xfId="33888"/>
    <cellStyle name="40% - Акцент6 3 16 3" xfId="3383"/>
    <cellStyle name="40% - Акцент6 3 16 3 2" xfId="33889"/>
    <cellStyle name="40% - Акцент6 3 16 4" xfId="33890"/>
    <cellStyle name="40% - Акцент6 3 17" xfId="3384"/>
    <cellStyle name="40% - Акцент6 3 17 2" xfId="3385"/>
    <cellStyle name="40% - Акцент6 3 17 2 2" xfId="3386"/>
    <cellStyle name="40% - Акцент6 3 17 2 2 2" xfId="33891"/>
    <cellStyle name="40% - Акцент6 3 17 2 3" xfId="33892"/>
    <cellStyle name="40% - Акцент6 3 17 3" xfId="3387"/>
    <cellStyle name="40% - Акцент6 3 17 3 2" xfId="33893"/>
    <cellStyle name="40% - Акцент6 3 17 4" xfId="33894"/>
    <cellStyle name="40% - Акцент6 3 18" xfId="3388"/>
    <cellStyle name="40% - Акцент6 3 18 2" xfId="3389"/>
    <cellStyle name="40% - Акцент6 3 18 2 2" xfId="3390"/>
    <cellStyle name="40% - Акцент6 3 18 2 2 2" xfId="33895"/>
    <cellStyle name="40% - Акцент6 3 18 2 3" xfId="33896"/>
    <cellStyle name="40% - Акцент6 3 18 3" xfId="3391"/>
    <cellStyle name="40% - Акцент6 3 18 3 2" xfId="33897"/>
    <cellStyle name="40% - Акцент6 3 18 4" xfId="33898"/>
    <cellStyle name="40% - Акцент6 3 19" xfId="3392"/>
    <cellStyle name="40% - Акцент6 3 19 2" xfId="3393"/>
    <cellStyle name="40% - Акцент6 3 19 2 2" xfId="3394"/>
    <cellStyle name="40% - Акцент6 3 19 2 2 2" xfId="33899"/>
    <cellStyle name="40% - Акцент6 3 19 2 3" xfId="33900"/>
    <cellStyle name="40% - Акцент6 3 19 3" xfId="3395"/>
    <cellStyle name="40% - Акцент6 3 19 3 2" xfId="33901"/>
    <cellStyle name="40% - Акцент6 3 19 4" xfId="33902"/>
    <cellStyle name="40% - Акцент6 3 2" xfId="3396"/>
    <cellStyle name="40% - Акцент6 3 2 2" xfId="33903"/>
    <cellStyle name="40% - Акцент6 3 20" xfId="3397"/>
    <cellStyle name="40% - Акцент6 3 20 2" xfId="3398"/>
    <cellStyle name="40% - Акцент6 3 20 2 2" xfId="3399"/>
    <cellStyle name="40% - Акцент6 3 20 2 2 2" xfId="33904"/>
    <cellStyle name="40% - Акцент6 3 20 2 3" xfId="33905"/>
    <cellStyle name="40% - Акцент6 3 20 3" xfId="3400"/>
    <cellStyle name="40% - Акцент6 3 20 3 2" xfId="33906"/>
    <cellStyle name="40% - Акцент6 3 20 4" xfId="33907"/>
    <cellStyle name="40% - Акцент6 3 21" xfId="3401"/>
    <cellStyle name="40% - Акцент6 3 21 2" xfId="3402"/>
    <cellStyle name="40% - Акцент6 3 21 2 2" xfId="3403"/>
    <cellStyle name="40% - Акцент6 3 21 2 2 2" xfId="33908"/>
    <cellStyle name="40% - Акцент6 3 21 2 3" xfId="33909"/>
    <cellStyle name="40% - Акцент6 3 21 3" xfId="3404"/>
    <cellStyle name="40% - Акцент6 3 21 3 2" xfId="33910"/>
    <cellStyle name="40% - Акцент6 3 21 4" xfId="33911"/>
    <cellStyle name="40% - Акцент6 3 22" xfId="3405"/>
    <cellStyle name="40% - Акцент6 3 22 2" xfId="3406"/>
    <cellStyle name="40% - Акцент6 3 22 2 2" xfId="3407"/>
    <cellStyle name="40% - Акцент6 3 22 2 2 2" xfId="33912"/>
    <cellStyle name="40% - Акцент6 3 22 2 3" xfId="33913"/>
    <cellStyle name="40% - Акцент6 3 22 3" xfId="3408"/>
    <cellStyle name="40% - Акцент6 3 22 3 2" xfId="33914"/>
    <cellStyle name="40% - Акцент6 3 22 4" xfId="33915"/>
    <cellStyle name="40% - Акцент6 3 23" xfId="3409"/>
    <cellStyle name="40% - Акцент6 3 23 2" xfId="3410"/>
    <cellStyle name="40% - Акцент6 3 23 2 2" xfId="3411"/>
    <cellStyle name="40% - Акцент6 3 23 2 2 2" xfId="33916"/>
    <cellStyle name="40% - Акцент6 3 23 2 3" xfId="33917"/>
    <cellStyle name="40% - Акцент6 3 23 3" xfId="3412"/>
    <cellStyle name="40% - Акцент6 3 23 3 2" xfId="33918"/>
    <cellStyle name="40% - Акцент6 3 23 4" xfId="33919"/>
    <cellStyle name="40% - Акцент6 3 24" xfId="3413"/>
    <cellStyle name="40% - Акцент6 3 24 2" xfId="3414"/>
    <cellStyle name="40% - Акцент6 3 24 2 2" xfId="3415"/>
    <cellStyle name="40% - Акцент6 3 24 2 2 2" xfId="33920"/>
    <cellStyle name="40% - Акцент6 3 24 2 3" xfId="33921"/>
    <cellStyle name="40% - Акцент6 3 24 3" xfId="3416"/>
    <cellStyle name="40% - Акцент6 3 24 3 2" xfId="33922"/>
    <cellStyle name="40% - Акцент6 3 24 4" xfId="33923"/>
    <cellStyle name="40% - Акцент6 3 25" xfId="33924"/>
    <cellStyle name="40% - Акцент6 3 3" xfId="3417"/>
    <cellStyle name="40% - Акцент6 3 3 2" xfId="3418"/>
    <cellStyle name="40% - Акцент6 3 3 2 2" xfId="3419"/>
    <cellStyle name="40% - Акцент6 3 3 2 2 2" xfId="33925"/>
    <cellStyle name="40% - Акцент6 3 3 2 3" xfId="33926"/>
    <cellStyle name="40% - Акцент6 3 3 3" xfId="3420"/>
    <cellStyle name="40% - Акцент6 3 3 3 2" xfId="33927"/>
    <cellStyle name="40% - Акцент6 3 3 4" xfId="33928"/>
    <cellStyle name="40% - Акцент6 3 4" xfId="3421"/>
    <cellStyle name="40% - Акцент6 3 4 2" xfId="3422"/>
    <cellStyle name="40% - Акцент6 3 4 2 2" xfId="3423"/>
    <cellStyle name="40% - Акцент6 3 4 2 2 2" xfId="33929"/>
    <cellStyle name="40% - Акцент6 3 4 2 3" xfId="33930"/>
    <cellStyle name="40% - Акцент6 3 4 3" xfId="3424"/>
    <cellStyle name="40% - Акцент6 3 4 3 2" xfId="33931"/>
    <cellStyle name="40% - Акцент6 3 4 4" xfId="33932"/>
    <cellStyle name="40% - Акцент6 3 5" xfId="3425"/>
    <cellStyle name="40% - Акцент6 3 5 2" xfId="3426"/>
    <cellStyle name="40% - Акцент6 3 5 2 2" xfId="3427"/>
    <cellStyle name="40% - Акцент6 3 5 2 2 2" xfId="33933"/>
    <cellStyle name="40% - Акцент6 3 5 2 3" xfId="33934"/>
    <cellStyle name="40% - Акцент6 3 5 3" xfId="3428"/>
    <cellStyle name="40% - Акцент6 3 5 3 2" xfId="33935"/>
    <cellStyle name="40% - Акцент6 3 5 4" xfId="33936"/>
    <cellStyle name="40% - Акцент6 3 6" xfId="3429"/>
    <cellStyle name="40% - Акцент6 3 6 2" xfId="3430"/>
    <cellStyle name="40% - Акцент6 3 6 2 2" xfId="3431"/>
    <cellStyle name="40% - Акцент6 3 6 2 2 2" xfId="33937"/>
    <cellStyle name="40% - Акцент6 3 6 2 3" xfId="33938"/>
    <cellStyle name="40% - Акцент6 3 6 3" xfId="3432"/>
    <cellStyle name="40% - Акцент6 3 6 3 2" xfId="33939"/>
    <cellStyle name="40% - Акцент6 3 6 4" xfId="33940"/>
    <cellStyle name="40% - Акцент6 3 7" xfId="3433"/>
    <cellStyle name="40% - Акцент6 3 7 2" xfId="3434"/>
    <cellStyle name="40% - Акцент6 3 7 2 2" xfId="3435"/>
    <cellStyle name="40% - Акцент6 3 7 2 2 2" xfId="33941"/>
    <cellStyle name="40% - Акцент6 3 7 2 3" xfId="33942"/>
    <cellStyle name="40% - Акцент6 3 7 3" xfId="3436"/>
    <cellStyle name="40% - Акцент6 3 7 3 2" xfId="33943"/>
    <cellStyle name="40% - Акцент6 3 7 4" xfId="33944"/>
    <cellStyle name="40% - Акцент6 3 8" xfId="3437"/>
    <cellStyle name="40% - Акцент6 3 8 2" xfId="3438"/>
    <cellStyle name="40% - Акцент6 3 8 2 2" xfId="3439"/>
    <cellStyle name="40% - Акцент6 3 8 2 2 2" xfId="33945"/>
    <cellStyle name="40% - Акцент6 3 8 2 3" xfId="33946"/>
    <cellStyle name="40% - Акцент6 3 8 3" xfId="3440"/>
    <cellStyle name="40% - Акцент6 3 8 3 2" xfId="33947"/>
    <cellStyle name="40% - Акцент6 3 8 4" xfId="33948"/>
    <cellStyle name="40% - Акцент6 3 9" xfId="3441"/>
    <cellStyle name="40% - Акцент6 3 9 2" xfId="3442"/>
    <cellStyle name="40% - Акцент6 3 9 2 2" xfId="3443"/>
    <cellStyle name="40% - Акцент6 3 9 2 2 2" xfId="33949"/>
    <cellStyle name="40% - Акцент6 3 9 2 3" xfId="33950"/>
    <cellStyle name="40% - Акцент6 3 9 3" xfId="3444"/>
    <cellStyle name="40% - Акцент6 3 9 3 2" xfId="33951"/>
    <cellStyle name="40% - Акцент6 3 9 4" xfId="33952"/>
    <cellStyle name="40% - Акцент6 4" xfId="3445"/>
    <cellStyle name="40% - Акцент6 4 2" xfId="3446"/>
    <cellStyle name="40% - Акцент6 4 2 2" xfId="33953"/>
    <cellStyle name="40% - Акцент6 4 3" xfId="33954"/>
    <cellStyle name="40% - Акцент6 5" xfId="3447"/>
    <cellStyle name="40% - Акцент6 5 2" xfId="3448"/>
    <cellStyle name="40% - Акцент6 5 2 2" xfId="33955"/>
    <cellStyle name="40% - Акцент6 5 3" xfId="33956"/>
    <cellStyle name="40% - Акцент6 6" xfId="3449"/>
    <cellStyle name="40% - Акцент6 6 2" xfId="33957"/>
    <cellStyle name="40% - Акцент6 7" xfId="3450"/>
    <cellStyle name="40% - Акцент6 7 2" xfId="3451"/>
    <cellStyle name="40% - Акцент6 7 2 2" xfId="3452"/>
    <cellStyle name="40% - Акцент6 7 2 2 2" xfId="33958"/>
    <cellStyle name="40% - Акцент6 7 2 3" xfId="33959"/>
    <cellStyle name="40% - Акцент6 7 3" xfId="3453"/>
    <cellStyle name="40% - Акцент6 7 3 2" xfId="33960"/>
    <cellStyle name="40% - Акцент6 7 4" xfId="33961"/>
    <cellStyle name="40% - Акцент6 8" xfId="3454"/>
    <cellStyle name="40% - Акцент6 8 2" xfId="3455"/>
    <cellStyle name="40% - Акцент6 8 2 2" xfId="3456"/>
    <cellStyle name="40% - Акцент6 8 2 2 2" xfId="33962"/>
    <cellStyle name="40% - Акцент6 8 2 3" xfId="33963"/>
    <cellStyle name="40% - Акцент6 8 3" xfId="3457"/>
    <cellStyle name="40% - Акцент6 8 3 2" xfId="33964"/>
    <cellStyle name="40% - Акцент6 8 4" xfId="33965"/>
    <cellStyle name="40% - Акцент6 9" xfId="3458"/>
    <cellStyle name="40% - Акцент6 9 2" xfId="3459"/>
    <cellStyle name="40% - Акцент6 9 2 2" xfId="3460"/>
    <cellStyle name="40% - Акцент6 9 2 2 2" xfId="33966"/>
    <cellStyle name="40% - Акцент6 9 2 3" xfId="33967"/>
    <cellStyle name="40% - Акцент6 9 3" xfId="3461"/>
    <cellStyle name="40% - Акцент6 9 3 2" xfId="33968"/>
    <cellStyle name="40% - Акцент6 9 4" xfId="33969"/>
    <cellStyle name="60% - Accent1 10" xfId="3462"/>
    <cellStyle name="60% - Accent1 10 2" xfId="33970"/>
    <cellStyle name="60% - Accent1 11" xfId="3463"/>
    <cellStyle name="60% - Accent1 11 2" xfId="33971"/>
    <cellStyle name="60% - Accent1 12" xfId="3464"/>
    <cellStyle name="60% - Accent1 12 2" xfId="33972"/>
    <cellStyle name="60% - Accent1 13" xfId="3465"/>
    <cellStyle name="60% - Accent1 13 2" xfId="33973"/>
    <cellStyle name="60% - Accent1 2" xfId="3466"/>
    <cellStyle name="60% - Accent1 2 2" xfId="33974"/>
    <cellStyle name="60% - Accent1 3" xfId="3467"/>
    <cellStyle name="60% - Accent1 3 2" xfId="33975"/>
    <cellStyle name="60% - Accent1 4" xfId="3468"/>
    <cellStyle name="60% - Accent1 4 2" xfId="33976"/>
    <cellStyle name="60% - Accent1 5" xfId="3469"/>
    <cellStyle name="60% - Accent1 5 2" xfId="33977"/>
    <cellStyle name="60% - Accent1 6" xfId="3470"/>
    <cellStyle name="60% - Accent1 6 2" xfId="33978"/>
    <cellStyle name="60% - Accent1 7" xfId="3471"/>
    <cellStyle name="60% - Accent1 7 2" xfId="33979"/>
    <cellStyle name="60% - Accent1 8" xfId="3472"/>
    <cellStyle name="60% - Accent1 8 2" xfId="33980"/>
    <cellStyle name="60% - Accent1 9" xfId="3473"/>
    <cellStyle name="60% - Accent1 9 2" xfId="33981"/>
    <cellStyle name="60% - Accent2 10" xfId="3474"/>
    <cellStyle name="60% - Accent2 10 2" xfId="33982"/>
    <cellStyle name="60% - Accent2 11" xfId="3475"/>
    <cellStyle name="60% - Accent2 11 2" xfId="33983"/>
    <cellStyle name="60% - Accent2 12" xfId="3476"/>
    <cellStyle name="60% - Accent2 12 2" xfId="33984"/>
    <cellStyle name="60% - Accent2 13" xfId="3477"/>
    <cellStyle name="60% - Accent2 13 2" xfId="33985"/>
    <cellStyle name="60% - Accent2 2" xfId="3478"/>
    <cellStyle name="60% - Accent2 2 2" xfId="33986"/>
    <cellStyle name="60% - Accent2 3" xfId="3479"/>
    <cellStyle name="60% - Accent2 3 2" xfId="33987"/>
    <cellStyle name="60% - Accent2 4" xfId="3480"/>
    <cellStyle name="60% - Accent2 4 2" xfId="33988"/>
    <cellStyle name="60% - Accent2 5" xfId="3481"/>
    <cellStyle name="60% - Accent2 5 2" xfId="33989"/>
    <cellStyle name="60% - Accent2 6" xfId="3482"/>
    <cellStyle name="60% - Accent2 6 2" xfId="33990"/>
    <cellStyle name="60% - Accent2 7" xfId="3483"/>
    <cellStyle name="60% - Accent2 7 2" xfId="33991"/>
    <cellStyle name="60% - Accent2 8" xfId="3484"/>
    <cellStyle name="60% - Accent2 8 2" xfId="33992"/>
    <cellStyle name="60% - Accent2 9" xfId="3485"/>
    <cellStyle name="60% - Accent2 9 2" xfId="33993"/>
    <cellStyle name="60% - Accent3 10" xfId="3486"/>
    <cellStyle name="60% - Accent3 10 2" xfId="33994"/>
    <cellStyle name="60% - Accent3 11" xfId="3487"/>
    <cellStyle name="60% - Accent3 11 2" xfId="33995"/>
    <cellStyle name="60% - Accent3 12" xfId="3488"/>
    <cellStyle name="60% - Accent3 12 2" xfId="33996"/>
    <cellStyle name="60% - Accent3 13" xfId="3489"/>
    <cellStyle name="60% - Accent3 13 2" xfId="33997"/>
    <cellStyle name="60% - Accent3 2" xfId="3490"/>
    <cellStyle name="60% - Accent3 2 2" xfId="33998"/>
    <cellStyle name="60% - Accent3 3" xfId="3491"/>
    <cellStyle name="60% - Accent3 3 2" xfId="33999"/>
    <cellStyle name="60% - Accent3 4" xfId="3492"/>
    <cellStyle name="60% - Accent3 4 2" xfId="34000"/>
    <cellStyle name="60% - Accent3 5" xfId="3493"/>
    <cellStyle name="60% - Accent3 5 2" xfId="34001"/>
    <cellStyle name="60% - Accent3 6" xfId="3494"/>
    <cellStyle name="60% - Accent3 6 2" xfId="34002"/>
    <cellStyle name="60% - Accent3 7" xfId="3495"/>
    <cellStyle name="60% - Accent3 7 2" xfId="34003"/>
    <cellStyle name="60% - Accent3 8" xfId="3496"/>
    <cellStyle name="60% - Accent3 8 2" xfId="34004"/>
    <cellStyle name="60% - Accent3 9" xfId="3497"/>
    <cellStyle name="60% - Accent3 9 2" xfId="34005"/>
    <cellStyle name="60% - Accent4 10" xfId="3498"/>
    <cellStyle name="60% - Accent4 10 2" xfId="34006"/>
    <cellStyle name="60% - Accent4 11" xfId="3499"/>
    <cellStyle name="60% - Accent4 11 2" xfId="34007"/>
    <cellStyle name="60% - Accent4 12" xfId="3500"/>
    <cellStyle name="60% - Accent4 12 2" xfId="34008"/>
    <cellStyle name="60% - Accent4 13" xfId="3501"/>
    <cellStyle name="60% - Accent4 13 2" xfId="34009"/>
    <cellStyle name="60% - Accent4 2" xfId="3502"/>
    <cellStyle name="60% - Accent4 2 2" xfId="34010"/>
    <cellStyle name="60% - Accent4 3" xfId="3503"/>
    <cellStyle name="60% - Accent4 3 2" xfId="34011"/>
    <cellStyle name="60% - Accent4 4" xfId="3504"/>
    <cellStyle name="60% - Accent4 4 2" xfId="34012"/>
    <cellStyle name="60% - Accent4 5" xfId="3505"/>
    <cellStyle name="60% - Accent4 5 2" xfId="34013"/>
    <cellStyle name="60% - Accent4 6" xfId="3506"/>
    <cellStyle name="60% - Accent4 6 2" xfId="34014"/>
    <cellStyle name="60% - Accent4 7" xfId="3507"/>
    <cellStyle name="60% - Accent4 7 2" xfId="34015"/>
    <cellStyle name="60% - Accent4 8" xfId="3508"/>
    <cellStyle name="60% - Accent4 8 2" xfId="34016"/>
    <cellStyle name="60% - Accent4 9" xfId="3509"/>
    <cellStyle name="60% - Accent4 9 2" xfId="34017"/>
    <cellStyle name="60% - Accent5 10" xfId="3510"/>
    <cellStyle name="60% - Accent5 10 2" xfId="34018"/>
    <cellStyle name="60% - Accent5 11" xfId="3511"/>
    <cellStyle name="60% - Accent5 11 2" xfId="34019"/>
    <cellStyle name="60% - Accent5 12" xfId="3512"/>
    <cellStyle name="60% - Accent5 12 2" xfId="34020"/>
    <cellStyle name="60% - Accent5 13" xfId="3513"/>
    <cellStyle name="60% - Accent5 13 2" xfId="34021"/>
    <cellStyle name="60% - Accent5 2" xfId="3514"/>
    <cellStyle name="60% - Accent5 2 2" xfId="34022"/>
    <cellStyle name="60% - Accent5 3" xfId="3515"/>
    <cellStyle name="60% - Accent5 3 2" xfId="34023"/>
    <cellStyle name="60% - Accent5 4" xfId="3516"/>
    <cellStyle name="60% - Accent5 4 2" xfId="34024"/>
    <cellStyle name="60% - Accent5 5" xfId="3517"/>
    <cellStyle name="60% - Accent5 5 2" xfId="34025"/>
    <cellStyle name="60% - Accent5 6" xfId="3518"/>
    <cellStyle name="60% - Accent5 6 2" xfId="34026"/>
    <cellStyle name="60% - Accent5 7" xfId="3519"/>
    <cellStyle name="60% - Accent5 7 2" xfId="34027"/>
    <cellStyle name="60% - Accent5 8" xfId="3520"/>
    <cellStyle name="60% - Accent5 8 2" xfId="34028"/>
    <cellStyle name="60% - Accent5 9" xfId="3521"/>
    <cellStyle name="60% - Accent5 9 2" xfId="34029"/>
    <cellStyle name="60% - Accent6 10" xfId="3522"/>
    <cellStyle name="60% - Accent6 10 2" xfId="34030"/>
    <cellStyle name="60% - Accent6 11" xfId="3523"/>
    <cellStyle name="60% - Accent6 11 2" xfId="34031"/>
    <cellStyle name="60% - Accent6 12" xfId="3524"/>
    <cellStyle name="60% - Accent6 12 2" xfId="34032"/>
    <cellStyle name="60% - Accent6 13" xfId="3525"/>
    <cellStyle name="60% - Accent6 13 2" xfId="34033"/>
    <cellStyle name="60% - Accent6 2" xfId="3526"/>
    <cellStyle name="60% - Accent6 2 2" xfId="34034"/>
    <cellStyle name="60% - Accent6 3" xfId="3527"/>
    <cellStyle name="60% - Accent6 3 2" xfId="34035"/>
    <cellStyle name="60% - Accent6 4" xfId="3528"/>
    <cellStyle name="60% - Accent6 4 2" xfId="34036"/>
    <cellStyle name="60% - Accent6 5" xfId="3529"/>
    <cellStyle name="60% - Accent6 5 2" xfId="34037"/>
    <cellStyle name="60% - Accent6 6" xfId="3530"/>
    <cellStyle name="60% - Accent6 6 2" xfId="34038"/>
    <cellStyle name="60% - Accent6 7" xfId="3531"/>
    <cellStyle name="60% - Accent6 7 2" xfId="34039"/>
    <cellStyle name="60% - Accent6 8" xfId="3532"/>
    <cellStyle name="60% - Accent6 8 2" xfId="34040"/>
    <cellStyle name="60% - Accent6 9" xfId="3533"/>
    <cellStyle name="60% - Accent6 9 2" xfId="34041"/>
    <cellStyle name="60% - Акцент1 2" xfId="3534"/>
    <cellStyle name="60% - Акцент1 2 10" xfId="3535"/>
    <cellStyle name="60% - Акцент1 2 10 2" xfId="34042"/>
    <cellStyle name="60% - Акцент1 2 11" xfId="3536"/>
    <cellStyle name="60% - Акцент1 2 11 2" xfId="34043"/>
    <cellStyle name="60% - Акцент1 2 12" xfId="3537"/>
    <cellStyle name="60% - Акцент1 2 12 2" xfId="34044"/>
    <cellStyle name="60% - Акцент1 2 13" xfId="3538"/>
    <cellStyle name="60% - Акцент1 2 13 2" xfId="34045"/>
    <cellStyle name="60% - Акцент1 2 14" xfId="3539"/>
    <cellStyle name="60% - Акцент1 2 14 2" xfId="34046"/>
    <cellStyle name="60% - Акцент1 2 15" xfId="3540"/>
    <cellStyle name="60% - Акцент1 2 15 2" xfId="34047"/>
    <cellStyle name="60% - Акцент1 2 16" xfId="3541"/>
    <cellStyle name="60% - Акцент1 2 16 2" xfId="34048"/>
    <cellStyle name="60% - Акцент1 2 17" xfId="3542"/>
    <cellStyle name="60% - Акцент1 2 17 2" xfId="34049"/>
    <cellStyle name="60% - Акцент1 2 18" xfId="3543"/>
    <cellStyle name="60% - Акцент1 2 18 2" xfId="34050"/>
    <cellStyle name="60% - Акцент1 2 19" xfId="3544"/>
    <cellStyle name="60% - Акцент1 2 19 2" xfId="34051"/>
    <cellStyle name="60% - Акцент1 2 2" xfId="3545"/>
    <cellStyle name="60% - Акцент1 2 2 2" xfId="34052"/>
    <cellStyle name="60% - Акцент1 2 2 3" xfId="60400"/>
    <cellStyle name="60% - Акцент1 2 20" xfId="3546"/>
    <cellStyle name="60% - Акцент1 2 20 2" xfId="34053"/>
    <cellStyle name="60% - Акцент1 2 21" xfId="3547"/>
    <cellStyle name="60% - Акцент1 2 21 2" xfId="34054"/>
    <cellStyle name="60% - Акцент1 2 22" xfId="3548"/>
    <cellStyle name="60% - Акцент1 2 22 2" xfId="34055"/>
    <cellStyle name="60% - Акцент1 2 23" xfId="3549"/>
    <cellStyle name="60% - Акцент1 2 23 2" xfId="34056"/>
    <cellStyle name="60% - Акцент1 2 24" xfId="34057"/>
    <cellStyle name="60% - Акцент1 2 25" xfId="60401"/>
    <cellStyle name="60% - Акцент1 2 3" xfId="3550"/>
    <cellStyle name="60% - Акцент1 2 3 2" xfId="34058"/>
    <cellStyle name="60% - Акцент1 2 3 3" xfId="60402"/>
    <cellStyle name="60% - Акцент1 2 4" xfId="3551"/>
    <cellStyle name="60% - Акцент1 2 4 2" xfId="34059"/>
    <cellStyle name="60% - Акцент1 2 4 3" xfId="60403"/>
    <cellStyle name="60% - Акцент1 2 5" xfId="3552"/>
    <cellStyle name="60% - Акцент1 2 5 2" xfId="34060"/>
    <cellStyle name="60% - Акцент1 2 5 3" xfId="60404"/>
    <cellStyle name="60% - Акцент1 2 6" xfId="3553"/>
    <cellStyle name="60% - Акцент1 2 6 2" xfId="34061"/>
    <cellStyle name="60% - Акцент1 2 7" xfId="3554"/>
    <cellStyle name="60% - Акцент1 2 7 2" xfId="34062"/>
    <cellStyle name="60% - Акцент1 2 8" xfId="3555"/>
    <cellStyle name="60% - Акцент1 2 8 2" xfId="34063"/>
    <cellStyle name="60% - Акцент1 2 9" xfId="3556"/>
    <cellStyle name="60% - Акцент1 2 9 2" xfId="34064"/>
    <cellStyle name="60% - Акцент1 3" xfId="3557"/>
    <cellStyle name="60% - Акцент1 3 10" xfId="3558"/>
    <cellStyle name="60% - Акцент1 3 10 2" xfId="34065"/>
    <cellStyle name="60% - Акцент1 3 11" xfId="3559"/>
    <cellStyle name="60% - Акцент1 3 11 2" xfId="34066"/>
    <cellStyle name="60% - Акцент1 3 12" xfId="3560"/>
    <cellStyle name="60% - Акцент1 3 12 2" xfId="34067"/>
    <cellStyle name="60% - Акцент1 3 13" xfId="3561"/>
    <cellStyle name="60% - Акцент1 3 13 2" xfId="34068"/>
    <cellStyle name="60% - Акцент1 3 14" xfId="3562"/>
    <cellStyle name="60% - Акцент1 3 14 2" xfId="34069"/>
    <cellStyle name="60% - Акцент1 3 15" xfId="3563"/>
    <cellStyle name="60% - Акцент1 3 15 2" xfId="34070"/>
    <cellStyle name="60% - Акцент1 3 16" xfId="3564"/>
    <cellStyle name="60% - Акцент1 3 16 2" xfId="34071"/>
    <cellStyle name="60% - Акцент1 3 17" xfId="3565"/>
    <cellStyle name="60% - Акцент1 3 17 2" xfId="34072"/>
    <cellStyle name="60% - Акцент1 3 18" xfId="3566"/>
    <cellStyle name="60% - Акцент1 3 18 2" xfId="34073"/>
    <cellStyle name="60% - Акцент1 3 19" xfId="3567"/>
    <cellStyle name="60% - Акцент1 3 19 2" xfId="34074"/>
    <cellStyle name="60% - Акцент1 3 2" xfId="3568"/>
    <cellStyle name="60% - Акцент1 3 2 2" xfId="34075"/>
    <cellStyle name="60% - Акцент1 3 20" xfId="3569"/>
    <cellStyle name="60% - Акцент1 3 20 2" xfId="34076"/>
    <cellStyle name="60% - Акцент1 3 21" xfId="3570"/>
    <cellStyle name="60% - Акцент1 3 21 2" xfId="34077"/>
    <cellStyle name="60% - Акцент1 3 22" xfId="3571"/>
    <cellStyle name="60% - Акцент1 3 22 2" xfId="34078"/>
    <cellStyle name="60% - Акцент1 3 23" xfId="3572"/>
    <cellStyle name="60% - Акцент1 3 23 2" xfId="34079"/>
    <cellStyle name="60% - Акцент1 3 24" xfId="34080"/>
    <cellStyle name="60% - Акцент1 3 25" xfId="61223"/>
    <cellStyle name="60% - Акцент1 3 3" xfId="3573"/>
    <cellStyle name="60% - Акцент1 3 3 2" xfId="34081"/>
    <cellStyle name="60% - Акцент1 3 4" xfId="3574"/>
    <cellStyle name="60% - Акцент1 3 4 2" xfId="34082"/>
    <cellStyle name="60% - Акцент1 3 5" xfId="3575"/>
    <cellStyle name="60% - Акцент1 3 5 2" xfId="34083"/>
    <cellStyle name="60% - Акцент1 3 6" xfId="3576"/>
    <cellStyle name="60% - Акцент1 3 6 2" xfId="34084"/>
    <cellStyle name="60% - Акцент1 3 7" xfId="3577"/>
    <cellStyle name="60% - Акцент1 3 7 2" xfId="34085"/>
    <cellStyle name="60% - Акцент1 3 8" xfId="3578"/>
    <cellStyle name="60% - Акцент1 3 8 2" xfId="34086"/>
    <cellStyle name="60% - Акцент1 3 9" xfId="3579"/>
    <cellStyle name="60% - Акцент1 3 9 2" xfId="34087"/>
    <cellStyle name="60% - Акцент1 4" xfId="3580"/>
    <cellStyle name="60% - Акцент1 4 2" xfId="34088"/>
    <cellStyle name="60% - Акцент1 5" xfId="3581"/>
    <cellStyle name="60% - Акцент1 5 2" xfId="34089"/>
    <cellStyle name="60% - Акцент1 6" xfId="3582"/>
    <cellStyle name="60% - Акцент1 6 2" xfId="34090"/>
    <cellStyle name="60% - Акцент1 7" xfId="3583"/>
    <cellStyle name="60% - Акцент2 2" xfId="3584"/>
    <cellStyle name="60% - Акцент2 2 10" xfId="3585"/>
    <cellStyle name="60% - Акцент2 2 10 2" xfId="34091"/>
    <cellStyle name="60% - Акцент2 2 11" xfId="3586"/>
    <cellStyle name="60% - Акцент2 2 11 2" xfId="34092"/>
    <cellStyle name="60% - Акцент2 2 12" xfId="3587"/>
    <cellStyle name="60% - Акцент2 2 12 2" xfId="34093"/>
    <cellStyle name="60% - Акцент2 2 13" xfId="3588"/>
    <cellStyle name="60% - Акцент2 2 13 2" xfId="34094"/>
    <cellStyle name="60% - Акцент2 2 14" xfId="3589"/>
    <cellStyle name="60% - Акцент2 2 14 2" xfId="34095"/>
    <cellStyle name="60% - Акцент2 2 15" xfId="3590"/>
    <cellStyle name="60% - Акцент2 2 15 2" xfId="34096"/>
    <cellStyle name="60% - Акцент2 2 16" xfId="3591"/>
    <cellStyle name="60% - Акцент2 2 16 2" xfId="34097"/>
    <cellStyle name="60% - Акцент2 2 17" xfId="3592"/>
    <cellStyle name="60% - Акцент2 2 17 2" xfId="34098"/>
    <cellStyle name="60% - Акцент2 2 18" xfId="3593"/>
    <cellStyle name="60% - Акцент2 2 18 2" xfId="34099"/>
    <cellStyle name="60% - Акцент2 2 19" xfId="3594"/>
    <cellStyle name="60% - Акцент2 2 19 2" xfId="34100"/>
    <cellStyle name="60% - Акцент2 2 2" xfId="3595"/>
    <cellStyle name="60% - Акцент2 2 2 2" xfId="34101"/>
    <cellStyle name="60% - Акцент2 2 2 3" xfId="60405"/>
    <cellStyle name="60% - Акцент2 2 20" xfId="3596"/>
    <cellStyle name="60% - Акцент2 2 20 2" xfId="34102"/>
    <cellStyle name="60% - Акцент2 2 21" xfId="3597"/>
    <cellStyle name="60% - Акцент2 2 21 2" xfId="34103"/>
    <cellStyle name="60% - Акцент2 2 22" xfId="3598"/>
    <cellStyle name="60% - Акцент2 2 22 2" xfId="34104"/>
    <cellStyle name="60% - Акцент2 2 23" xfId="3599"/>
    <cellStyle name="60% - Акцент2 2 23 2" xfId="34105"/>
    <cellStyle name="60% - Акцент2 2 24" xfId="34106"/>
    <cellStyle name="60% - Акцент2 2 25" xfId="60406"/>
    <cellStyle name="60% - Акцент2 2 3" xfId="3600"/>
    <cellStyle name="60% - Акцент2 2 3 2" xfId="34107"/>
    <cellStyle name="60% - Акцент2 2 3 3" xfId="60407"/>
    <cellStyle name="60% - Акцент2 2 4" xfId="3601"/>
    <cellStyle name="60% - Акцент2 2 4 2" xfId="34108"/>
    <cellStyle name="60% - Акцент2 2 4 3" xfId="60408"/>
    <cellStyle name="60% - Акцент2 2 5" xfId="3602"/>
    <cellStyle name="60% - Акцент2 2 5 2" xfId="34109"/>
    <cellStyle name="60% - Акцент2 2 5 3" xfId="60409"/>
    <cellStyle name="60% - Акцент2 2 6" xfId="3603"/>
    <cellStyle name="60% - Акцент2 2 6 2" xfId="34110"/>
    <cellStyle name="60% - Акцент2 2 7" xfId="3604"/>
    <cellStyle name="60% - Акцент2 2 7 2" xfId="34111"/>
    <cellStyle name="60% - Акцент2 2 8" xfId="3605"/>
    <cellStyle name="60% - Акцент2 2 8 2" xfId="34112"/>
    <cellStyle name="60% - Акцент2 2 9" xfId="3606"/>
    <cellStyle name="60% - Акцент2 2 9 2" xfId="34113"/>
    <cellStyle name="60% - Акцент2 3" xfId="3607"/>
    <cellStyle name="60% - Акцент2 3 10" xfId="3608"/>
    <cellStyle name="60% - Акцент2 3 10 2" xfId="34114"/>
    <cellStyle name="60% - Акцент2 3 11" xfId="3609"/>
    <cellStyle name="60% - Акцент2 3 11 2" xfId="34115"/>
    <cellStyle name="60% - Акцент2 3 12" xfId="3610"/>
    <cellStyle name="60% - Акцент2 3 12 2" xfId="34116"/>
    <cellStyle name="60% - Акцент2 3 13" xfId="3611"/>
    <cellStyle name="60% - Акцент2 3 13 2" xfId="34117"/>
    <cellStyle name="60% - Акцент2 3 14" xfId="3612"/>
    <cellStyle name="60% - Акцент2 3 14 2" xfId="34118"/>
    <cellStyle name="60% - Акцент2 3 15" xfId="3613"/>
    <cellStyle name="60% - Акцент2 3 15 2" xfId="34119"/>
    <cellStyle name="60% - Акцент2 3 16" xfId="3614"/>
    <cellStyle name="60% - Акцент2 3 16 2" xfId="34120"/>
    <cellStyle name="60% - Акцент2 3 17" xfId="3615"/>
    <cellStyle name="60% - Акцент2 3 17 2" xfId="34121"/>
    <cellStyle name="60% - Акцент2 3 18" xfId="3616"/>
    <cellStyle name="60% - Акцент2 3 18 2" xfId="34122"/>
    <cellStyle name="60% - Акцент2 3 19" xfId="3617"/>
    <cellStyle name="60% - Акцент2 3 19 2" xfId="34123"/>
    <cellStyle name="60% - Акцент2 3 2" xfId="3618"/>
    <cellStyle name="60% - Акцент2 3 2 2" xfId="34124"/>
    <cellStyle name="60% - Акцент2 3 20" xfId="3619"/>
    <cellStyle name="60% - Акцент2 3 20 2" xfId="34125"/>
    <cellStyle name="60% - Акцент2 3 21" xfId="3620"/>
    <cellStyle name="60% - Акцент2 3 21 2" xfId="34126"/>
    <cellStyle name="60% - Акцент2 3 22" xfId="3621"/>
    <cellStyle name="60% - Акцент2 3 22 2" xfId="34127"/>
    <cellStyle name="60% - Акцент2 3 23" xfId="3622"/>
    <cellStyle name="60% - Акцент2 3 23 2" xfId="34128"/>
    <cellStyle name="60% - Акцент2 3 24" xfId="34129"/>
    <cellStyle name="60% - Акцент2 3 25" xfId="61224"/>
    <cellStyle name="60% - Акцент2 3 3" xfId="3623"/>
    <cellStyle name="60% - Акцент2 3 3 2" xfId="34130"/>
    <cellStyle name="60% - Акцент2 3 4" xfId="3624"/>
    <cellStyle name="60% - Акцент2 3 4 2" xfId="34131"/>
    <cellStyle name="60% - Акцент2 3 5" xfId="3625"/>
    <cellStyle name="60% - Акцент2 3 5 2" xfId="34132"/>
    <cellStyle name="60% - Акцент2 3 6" xfId="3626"/>
    <cellStyle name="60% - Акцент2 3 6 2" xfId="34133"/>
    <cellStyle name="60% - Акцент2 3 7" xfId="3627"/>
    <cellStyle name="60% - Акцент2 3 7 2" xfId="34134"/>
    <cellStyle name="60% - Акцент2 3 8" xfId="3628"/>
    <cellStyle name="60% - Акцент2 3 8 2" xfId="34135"/>
    <cellStyle name="60% - Акцент2 3 9" xfId="3629"/>
    <cellStyle name="60% - Акцент2 3 9 2" xfId="34136"/>
    <cellStyle name="60% - Акцент2 4" xfId="3630"/>
    <cellStyle name="60% - Акцент2 4 2" xfId="34137"/>
    <cellStyle name="60% - Акцент2 5" xfId="3631"/>
    <cellStyle name="60% - Акцент2 5 2" xfId="34138"/>
    <cellStyle name="60% - Акцент2 6" xfId="3632"/>
    <cellStyle name="60% - Акцент2 6 2" xfId="34139"/>
    <cellStyle name="60% - Акцент2 7" xfId="3633"/>
    <cellStyle name="60% - Акцент3 2" xfId="3634"/>
    <cellStyle name="60% - Акцент3 2 10" xfId="3635"/>
    <cellStyle name="60% - Акцент3 2 10 2" xfId="34140"/>
    <cellStyle name="60% - Акцент3 2 11" xfId="3636"/>
    <cellStyle name="60% - Акцент3 2 11 2" xfId="34141"/>
    <cellStyle name="60% - Акцент3 2 12" xfId="3637"/>
    <cellStyle name="60% - Акцент3 2 12 2" xfId="34142"/>
    <cellStyle name="60% - Акцент3 2 13" xfId="3638"/>
    <cellStyle name="60% - Акцент3 2 13 2" xfId="34143"/>
    <cellStyle name="60% - Акцент3 2 14" xfId="3639"/>
    <cellStyle name="60% - Акцент3 2 14 2" xfId="34144"/>
    <cellStyle name="60% - Акцент3 2 15" xfId="3640"/>
    <cellStyle name="60% - Акцент3 2 15 2" xfId="34145"/>
    <cellStyle name="60% - Акцент3 2 16" xfId="3641"/>
    <cellStyle name="60% - Акцент3 2 16 2" xfId="34146"/>
    <cellStyle name="60% - Акцент3 2 17" xfId="3642"/>
    <cellStyle name="60% - Акцент3 2 17 2" xfId="34147"/>
    <cellStyle name="60% - Акцент3 2 18" xfId="3643"/>
    <cellStyle name="60% - Акцент3 2 18 2" xfId="34148"/>
    <cellStyle name="60% - Акцент3 2 19" xfId="3644"/>
    <cellStyle name="60% - Акцент3 2 19 2" xfId="34149"/>
    <cellStyle name="60% - Акцент3 2 2" xfId="3645"/>
    <cellStyle name="60% - Акцент3 2 2 2" xfId="34150"/>
    <cellStyle name="60% - Акцент3 2 2 3" xfId="60410"/>
    <cellStyle name="60% - Акцент3 2 20" xfId="3646"/>
    <cellStyle name="60% - Акцент3 2 20 2" xfId="34151"/>
    <cellStyle name="60% - Акцент3 2 21" xfId="3647"/>
    <cellStyle name="60% - Акцент3 2 21 2" xfId="34152"/>
    <cellStyle name="60% - Акцент3 2 22" xfId="3648"/>
    <cellStyle name="60% - Акцент3 2 22 2" xfId="34153"/>
    <cellStyle name="60% - Акцент3 2 23" xfId="3649"/>
    <cellStyle name="60% - Акцент3 2 23 2" xfId="34154"/>
    <cellStyle name="60% - Акцент3 2 24" xfId="34155"/>
    <cellStyle name="60% - Акцент3 2 25" xfId="60411"/>
    <cellStyle name="60% - Акцент3 2 3" xfId="3650"/>
    <cellStyle name="60% - Акцент3 2 3 2" xfId="34156"/>
    <cellStyle name="60% - Акцент3 2 3 3" xfId="60412"/>
    <cellStyle name="60% - Акцент3 2 4" xfId="3651"/>
    <cellStyle name="60% - Акцент3 2 4 2" xfId="34157"/>
    <cellStyle name="60% - Акцент3 2 4 3" xfId="60413"/>
    <cellStyle name="60% - Акцент3 2 5" xfId="3652"/>
    <cellStyle name="60% - Акцент3 2 5 2" xfId="34158"/>
    <cellStyle name="60% - Акцент3 2 5 3" xfId="60414"/>
    <cellStyle name="60% - Акцент3 2 6" xfId="3653"/>
    <cellStyle name="60% - Акцент3 2 6 2" xfId="34159"/>
    <cellStyle name="60% - Акцент3 2 7" xfId="3654"/>
    <cellStyle name="60% - Акцент3 2 7 2" xfId="34160"/>
    <cellStyle name="60% - Акцент3 2 8" xfId="3655"/>
    <cellStyle name="60% - Акцент3 2 8 2" xfId="34161"/>
    <cellStyle name="60% - Акцент3 2 9" xfId="3656"/>
    <cellStyle name="60% - Акцент3 2 9 2" xfId="34162"/>
    <cellStyle name="60% - Акцент3 3" xfId="3657"/>
    <cellStyle name="60% - Акцент3 3 10" xfId="3658"/>
    <cellStyle name="60% - Акцент3 3 10 2" xfId="34163"/>
    <cellStyle name="60% - Акцент3 3 11" xfId="3659"/>
    <cellStyle name="60% - Акцент3 3 11 2" xfId="34164"/>
    <cellStyle name="60% - Акцент3 3 12" xfId="3660"/>
    <cellStyle name="60% - Акцент3 3 12 2" xfId="34165"/>
    <cellStyle name="60% - Акцент3 3 13" xfId="3661"/>
    <cellStyle name="60% - Акцент3 3 13 2" xfId="34166"/>
    <cellStyle name="60% - Акцент3 3 14" xfId="3662"/>
    <cellStyle name="60% - Акцент3 3 14 2" xfId="34167"/>
    <cellStyle name="60% - Акцент3 3 15" xfId="3663"/>
    <cellStyle name="60% - Акцент3 3 15 2" xfId="34168"/>
    <cellStyle name="60% - Акцент3 3 16" xfId="3664"/>
    <cellStyle name="60% - Акцент3 3 16 2" xfId="34169"/>
    <cellStyle name="60% - Акцент3 3 17" xfId="3665"/>
    <cellStyle name="60% - Акцент3 3 17 2" xfId="34170"/>
    <cellStyle name="60% - Акцент3 3 18" xfId="3666"/>
    <cellStyle name="60% - Акцент3 3 18 2" xfId="34171"/>
    <cellStyle name="60% - Акцент3 3 19" xfId="3667"/>
    <cellStyle name="60% - Акцент3 3 19 2" xfId="34172"/>
    <cellStyle name="60% - Акцент3 3 2" xfId="3668"/>
    <cellStyle name="60% - Акцент3 3 2 2" xfId="34173"/>
    <cellStyle name="60% - Акцент3 3 20" xfId="3669"/>
    <cellStyle name="60% - Акцент3 3 20 2" xfId="34174"/>
    <cellStyle name="60% - Акцент3 3 21" xfId="3670"/>
    <cellStyle name="60% - Акцент3 3 21 2" xfId="34175"/>
    <cellStyle name="60% - Акцент3 3 22" xfId="3671"/>
    <cellStyle name="60% - Акцент3 3 22 2" xfId="34176"/>
    <cellStyle name="60% - Акцент3 3 23" xfId="3672"/>
    <cellStyle name="60% - Акцент3 3 23 2" xfId="34177"/>
    <cellStyle name="60% - Акцент3 3 24" xfId="34178"/>
    <cellStyle name="60% - Акцент3 3 25" xfId="61225"/>
    <cellStyle name="60% - Акцент3 3 3" xfId="3673"/>
    <cellStyle name="60% - Акцент3 3 3 2" xfId="34179"/>
    <cellStyle name="60% - Акцент3 3 4" xfId="3674"/>
    <cellStyle name="60% - Акцент3 3 4 2" xfId="34180"/>
    <cellStyle name="60% - Акцент3 3 5" xfId="3675"/>
    <cellStyle name="60% - Акцент3 3 5 2" xfId="34181"/>
    <cellStyle name="60% - Акцент3 3 6" xfId="3676"/>
    <cellStyle name="60% - Акцент3 3 6 2" xfId="34182"/>
    <cellStyle name="60% - Акцент3 3 7" xfId="3677"/>
    <cellStyle name="60% - Акцент3 3 7 2" xfId="34183"/>
    <cellStyle name="60% - Акцент3 3 8" xfId="3678"/>
    <cellStyle name="60% - Акцент3 3 8 2" xfId="34184"/>
    <cellStyle name="60% - Акцент3 3 9" xfId="3679"/>
    <cellStyle name="60% - Акцент3 3 9 2" xfId="34185"/>
    <cellStyle name="60% - Акцент3 4" xfId="3680"/>
    <cellStyle name="60% - Акцент3 4 10" xfId="3681"/>
    <cellStyle name="60% - Акцент3 4 10 2" xfId="34186"/>
    <cellStyle name="60% - Акцент3 4 11" xfId="3682"/>
    <cellStyle name="60% - Акцент3 4 11 2" xfId="34187"/>
    <cellStyle name="60% - Акцент3 4 12" xfId="3683"/>
    <cellStyle name="60% - Акцент3 4 12 2" xfId="34188"/>
    <cellStyle name="60% - Акцент3 4 13" xfId="3684"/>
    <cellStyle name="60% - Акцент3 4 13 2" xfId="34189"/>
    <cellStyle name="60% - Акцент3 4 14" xfId="3685"/>
    <cellStyle name="60% - Акцент3 4 14 2" xfId="34190"/>
    <cellStyle name="60% - Акцент3 4 15" xfId="3686"/>
    <cellStyle name="60% - Акцент3 4 15 2" xfId="34191"/>
    <cellStyle name="60% - Акцент3 4 16" xfId="3687"/>
    <cellStyle name="60% - Акцент3 4 16 2" xfId="34192"/>
    <cellStyle name="60% - Акцент3 4 17" xfId="3688"/>
    <cellStyle name="60% - Акцент3 4 17 2" xfId="34193"/>
    <cellStyle name="60% - Акцент3 4 18" xfId="3689"/>
    <cellStyle name="60% - Акцент3 4 18 2" xfId="34194"/>
    <cellStyle name="60% - Акцент3 4 19" xfId="3690"/>
    <cellStyle name="60% - Акцент3 4 19 2" xfId="34195"/>
    <cellStyle name="60% - Акцент3 4 2" xfId="3691"/>
    <cellStyle name="60% - Акцент3 4 2 2" xfId="34196"/>
    <cellStyle name="60% - Акцент3 4 20" xfId="3692"/>
    <cellStyle name="60% - Акцент3 4 20 2" xfId="34197"/>
    <cellStyle name="60% - Акцент3 4 21" xfId="3693"/>
    <cellStyle name="60% - Акцент3 4 21 2" xfId="34198"/>
    <cellStyle name="60% - Акцент3 4 22" xfId="3694"/>
    <cellStyle name="60% - Акцент3 4 22 2" xfId="34199"/>
    <cellStyle name="60% - Акцент3 4 23" xfId="3695"/>
    <cellStyle name="60% - Акцент3 4 23 2" xfId="34200"/>
    <cellStyle name="60% - Акцент3 4 24" xfId="34201"/>
    <cellStyle name="60% - Акцент3 4 3" xfId="3696"/>
    <cellStyle name="60% - Акцент3 4 3 2" xfId="34202"/>
    <cellStyle name="60% - Акцент3 4 4" xfId="3697"/>
    <cellStyle name="60% - Акцент3 4 4 2" xfId="34203"/>
    <cellStyle name="60% - Акцент3 4 5" xfId="3698"/>
    <cellStyle name="60% - Акцент3 4 5 2" xfId="34204"/>
    <cellStyle name="60% - Акцент3 4 6" xfId="3699"/>
    <cellStyle name="60% - Акцент3 4 6 2" xfId="34205"/>
    <cellStyle name="60% - Акцент3 4 7" xfId="3700"/>
    <cellStyle name="60% - Акцент3 4 7 2" xfId="34206"/>
    <cellStyle name="60% - Акцент3 4 8" xfId="3701"/>
    <cellStyle name="60% - Акцент3 4 8 2" xfId="34207"/>
    <cellStyle name="60% - Акцент3 4 9" xfId="3702"/>
    <cellStyle name="60% - Акцент3 4 9 2" xfId="34208"/>
    <cellStyle name="60% - Акцент3 5" xfId="3703"/>
    <cellStyle name="60% - Акцент3 5 2" xfId="34209"/>
    <cellStyle name="60% - Акцент3 6" xfId="3704"/>
    <cellStyle name="60% - Акцент3 6 2" xfId="34210"/>
    <cellStyle name="60% - Акцент3 7" xfId="3705"/>
    <cellStyle name="60% - Акцент4 2" xfId="3706"/>
    <cellStyle name="60% - Акцент4 2 10" xfId="3707"/>
    <cellStyle name="60% - Акцент4 2 10 2" xfId="34211"/>
    <cellStyle name="60% - Акцент4 2 11" xfId="3708"/>
    <cellStyle name="60% - Акцент4 2 11 2" xfId="34212"/>
    <cellStyle name="60% - Акцент4 2 12" xfId="3709"/>
    <cellStyle name="60% - Акцент4 2 12 2" xfId="34213"/>
    <cellStyle name="60% - Акцент4 2 13" xfId="3710"/>
    <cellStyle name="60% - Акцент4 2 13 2" xfId="34214"/>
    <cellStyle name="60% - Акцент4 2 14" xfId="3711"/>
    <cellStyle name="60% - Акцент4 2 14 2" xfId="34215"/>
    <cellStyle name="60% - Акцент4 2 15" xfId="3712"/>
    <cellStyle name="60% - Акцент4 2 15 2" xfId="34216"/>
    <cellStyle name="60% - Акцент4 2 16" xfId="3713"/>
    <cellStyle name="60% - Акцент4 2 16 2" xfId="34217"/>
    <cellStyle name="60% - Акцент4 2 17" xfId="3714"/>
    <cellStyle name="60% - Акцент4 2 17 2" xfId="34218"/>
    <cellStyle name="60% - Акцент4 2 18" xfId="3715"/>
    <cellStyle name="60% - Акцент4 2 18 2" xfId="34219"/>
    <cellStyle name="60% - Акцент4 2 19" xfId="3716"/>
    <cellStyle name="60% - Акцент4 2 19 2" xfId="34220"/>
    <cellStyle name="60% - Акцент4 2 2" xfId="3717"/>
    <cellStyle name="60% - Акцент4 2 2 2" xfId="34221"/>
    <cellStyle name="60% - Акцент4 2 2 3" xfId="60415"/>
    <cellStyle name="60% - Акцент4 2 20" xfId="3718"/>
    <cellStyle name="60% - Акцент4 2 20 2" xfId="34222"/>
    <cellStyle name="60% - Акцент4 2 21" xfId="3719"/>
    <cellStyle name="60% - Акцент4 2 21 2" xfId="34223"/>
    <cellStyle name="60% - Акцент4 2 22" xfId="3720"/>
    <cellStyle name="60% - Акцент4 2 22 2" xfId="34224"/>
    <cellStyle name="60% - Акцент4 2 23" xfId="3721"/>
    <cellStyle name="60% - Акцент4 2 23 2" xfId="34225"/>
    <cellStyle name="60% - Акцент4 2 24" xfId="34226"/>
    <cellStyle name="60% - Акцент4 2 25" xfId="60416"/>
    <cellStyle name="60% - Акцент4 2 3" xfId="3722"/>
    <cellStyle name="60% - Акцент4 2 3 2" xfId="34227"/>
    <cellStyle name="60% - Акцент4 2 3 3" xfId="60417"/>
    <cellStyle name="60% - Акцент4 2 4" xfId="3723"/>
    <cellStyle name="60% - Акцент4 2 4 2" xfId="34228"/>
    <cellStyle name="60% - Акцент4 2 4 3" xfId="60418"/>
    <cellStyle name="60% - Акцент4 2 5" xfId="3724"/>
    <cellStyle name="60% - Акцент4 2 5 2" xfId="34229"/>
    <cellStyle name="60% - Акцент4 2 5 3" xfId="60419"/>
    <cellStyle name="60% - Акцент4 2 6" xfId="3725"/>
    <cellStyle name="60% - Акцент4 2 6 2" xfId="34230"/>
    <cellStyle name="60% - Акцент4 2 7" xfId="3726"/>
    <cellStyle name="60% - Акцент4 2 7 2" xfId="34231"/>
    <cellStyle name="60% - Акцент4 2 8" xfId="3727"/>
    <cellStyle name="60% - Акцент4 2 8 2" xfId="34232"/>
    <cellStyle name="60% - Акцент4 2 9" xfId="3728"/>
    <cellStyle name="60% - Акцент4 2 9 2" xfId="34233"/>
    <cellStyle name="60% - Акцент4 3" xfId="3729"/>
    <cellStyle name="60% - Акцент4 3 10" xfId="3730"/>
    <cellStyle name="60% - Акцент4 3 10 2" xfId="34234"/>
    <cellStyle name="60% - Акцент4 3 11" xfId="3731"/>
    <cellStyle name="60% - Акцент4 3 11 2" xfId="34235"/>
    <cellStyle name="60% - Акцент4 3 12" xfId="3732"/>
    <cellStyle name="60% - Акцент4 3 12 2" xfId="34236"/>
    <cellStyle name="60% - Акцент4 3 13" xfId="3733"/>
    <cellStyle name="60% - Акцент4 3 13 2" xfId="34237"/>
    <cellStyle name="60% - Акцент4 3 14" xfId="3734"/>
    <cellStyle name="60% - Акцент4 3 14 2" xfId="34238"/>
    <cellStyle name="60% - Акцент4 3 15" xfId="3735"/>
    <cellStyle name="60% - Акцент4 3 15 2" xfId="34239"/>
    <cellStyle name="60% - Акцент4 3 16" xfId="3736"/>
    <cellStyle name="60% - Акцент4 3 16 2" xfId="34240"/>
    <cellStyle name="60% - Акцент4 3 17" xfId="3737"/>
    <cellStyle name="60% - Акцент4 3 17 2" xfId="34241"/>
    <cellStyle name="60% - Акцент4 3 18" xfId="3738"/>
    <cellStyle name="60% - Акцент4 3 18 2" xfId="34242"/>
    <cellStyle name="60% - Акцент4 3 19" xfId="3739"/>
    <cellStyle name="60% - Акцент4 3 19 2" xfId="34243"/>
    <cellStyle name="60% - Акцент4 3 2" xfId="3740"/>
    <cellStyle name="60% - Акцент4 3 2 2" xfId="34244"/>
    <cellStyle name="60% - Акцент4 3 20" xfId="3741"/>
    <cellStyle name="60% - Акцент4 3 20 2" xfId="34245"/>
    <cellStyle name="60% - Акцент4 3 21" xfId="3742"/>
    <cellStyle name="60% - Акцент4 3 21 2" xfId="34246"/>
    <cellStyle name="60% - Акцент4 3 22" xfId="3743"/>
    <cellStyle name="60% - Акцент4 3 22 2" xfId="34247"/>
    <cellStyle name="60% - Акцент4 3 23" xfId="3744"/>
    <cellStyle name="60% - Акцент4 3 23 2" xfId="34248"/>
    <cellStyle name="60% - Акцент4 3 24" xfId="34249"/>
    <cellStyle name="60% - Акцент4 3 25" xfId="61226"/>
    <cellStyle name="60% - Акцент4 3 3" xfId="3745"/>
    <cellStyle name="60% - Акцент4 3 3 2" xfId="34250"/>
    <cellStyle name="60% - Акцент4 3 4" xfId="3746"/>
    <cellStyle name="60% - Акцент4 3 4 2" xfId="34251"/>
    <cellStyle name="60% - Акцент4 3 5" xfId="3747"/>
    <cellStyle name="60% - Акцент4 3 5 2" xfId="34252"/>
    <cellStyle name="60% - Акцент4 3 6" xfId="3748"/>
    <cellStyle name="60% - Акцент4 3 6 2" xfId="34253"/>
    <cellStyle name="60% - Акцент4 3 7" xfId="3749"/>
    <cellStyle name="60% - Акцент4 3 7 2" xfId="34254"/>
    <cellStyle name="60% - Акцент4 3 8" xfId="3750"/>
    <cellStyle name="60% - Акцент4 3 8 2" xfId="34255"/>
    <cellStyle name="60% - Акцент4 3 9" xfId="3751"/>
    <cellStyle name="60% - Акцент4 3 9 2" xfId="34256"/>
    <cellStyle name="60% - Акцент4 4" xfId="3752"/>
    <cellStyle name="60% - Акцент4 4 10" xfId="3753"/>
    <cellStyle name="60% - Акцент4 4 10 2" xfId="34257"/>
    <cellStyle name="60% - Акцент4 4 11" xfId="3754"/>
    <cellStyle name="60% - Акцент4 4 11 2" xfId="34258"/>
    <cellStyle name="60% - Акцент4 4 12" xfId="3755"/>
    <cellStyle name="60% - Акцент4 4 12 2" xfId="34259"/>
    <cellStyle name="60% - Акцент4 4 13" xfId="3756"/>
    <cellStyle name="60% - Акцент4 4 13 2" xfId="34260"/>
    <cellStyle name="60% - Акцент4 4 14" xfId="3757"/>
    <cellStyle name="60% - Акцент4 4 14 2" xfId="34261"/>
    <cellStyle name="60% - Акцент4 4 15" xfId="3758"/>
    <cellStyle name="60% - Акцент4 4 15 2" xfId="34262"/>
    <cellStyle name="60% - Акцент4 4 16" xfId="3759"/>
    <cellStyle name="60% - Акцент4 4 16 2" xfId="34263"/>
    <cellStyle name="60% - Акцент4 4 17" xfId="3760"/>
    <cellStyle name="60% - Акцент4 4 17 2" xfId="34264"/>
    <cellStyle name="60% - Акцент4 4 18" xfId="3761"/>
    <cellStyle name="60% - Акцент4 4 18 2" xfId="34265"/>
    <cellStyle name="60% - Акцент4 4 19" xfId="3762"/>
    <cellStyle name="60% - Акцент4 4 19 2" xfId="34266"/>
    <cellStyle name="60% - Акцент4 4 2" xfId="3763"/>
    <cellStyle name="60% - Акцент4 4 2 2" xfId="34267"/>
    <cellStyle name="60% - Акцент4 4 20" xfId="3764"/>
    <cellStyle name="60% - Акцент4 4 20 2" xfId="34268"/>
    <cellStyle name="60% - Акцент4 4 21" xfId="3765"/>
    <cellStyle name="60% - Акцент4 4 21 2" xfId="34269"/>
    <cellStyle name="60% - Акцент4 4 22" xfId="3766"/>
    <cellStyle name="60% - Акцент4 4 22 2" xfId="34270"/>
    <cellStyle name="60% - Акцент4 4 23" xfId="3767"/>
    <cellStyle name="60% - Акцент4 4 23 2" xfId="34271"/>
    <cellStyle name="60% - Акцент4 4 24" xfId="34272"/>
    <cellStyle name="60% - Акцент4 4 3" xfId="3768"/>
    <cellStyle name="60% - Акцент4 4 3 2" xfId="34273"/>
    <cellStyle name="60% - Акцент4 4 4" xfId="3769"/>
    <cellStyle name="60% - Акцент4 4 4 2" xfId="34274"/>
    <cellStyle name="60% - Акцент4 4 5" xfId="3770"/>
    <cellStyle name="60% - Акцент4 4 5 2" xfId="34275"/>
    <cellStyle name="60% - Акцент4 4 6" xfId="3771"/>
    <cellStyle name="60% - Акцент4 4 6 2" xfId="34276"/>
    <cellStyle name="60% - Акцент4 4 7" xfId="3772"/>
    <cellStyle name="60% - Акцент4 4 7 2" xfId="34277"/>
    <cellStyle name="60% - Акцент4 4 8" xfId="3773"/>
    <cellStyle name="60% - Акцент4 4 8 2" xfId="34278"/>
    <cellStyle name="60% - Акцент4 4 9" xfId="3774"/>
    <cellStyle name="60% - Акцент4 4 9 2" xfId="34279"/>
    <cellStyle name="60% - Акцент4 5" xfId="3775"/>
    <cellStyle name="60% - Акцент4 5 2" xfId="34280"/>
    <cellStyle name="60% - Акцент4 6" xfId="3776"/>
    <cellStyle name="60% - Акцент4 6 2" xfId="34281"/>
    <cellStyle name="60% - Акцент4 7" xfId="3777"/>
    <cellStyle name="60% - Акцент5 2" xfId="3778"/>
    <cellStyle name="60% - Акцент5 2 10" xfId="3779"/>
    <cellStyle name="60% - Акцент5 2 10 2" xfId="34282"/>
    <cellStyle name="60% - Акцент5 2 11" xfId="3780"/>
    <cellStyle name="60% - Акцент5 2 11 2" xfId="34283"/>
    <cellStyle name="60% - Акцент5 2 12" xfId="3781"/>
    <cellStyle name="60% - Акцент5 2 12 2" xfId="34284"/>
    <cellStyle name="60% - Акцент5 2 13" xfId="3782"/>
    <cellStyle name="60% - Акцент5 2 13 2" xfId="34285"/>
    <cellStyle name="60% - Акцент5 2 14" xfId="3783"/>
    <cellStyle name="60% - Акцент5 2 14 2" xfId="34286"/>
    <cellStyle name="60% - Акцент5 2 15" xfId="3784"/>
    <cellStyle name="60% - Акцент5 2 15 2" xfId="34287"/>
    <cellStyle name="60% - Акцент5 2 16" xfId="3785"/>
    <cellStyle name="60% - Акцент5 2 16 2" xfId="34288"/>
    <cellStyle name="60% - Акцент5 2 17" xfId="3786"/>
    <cellStyle name="60% - Акцент5 2 17 2" xfId="34289"/>
    <cellStyle name="60% - Акцент5 2 18" xfId="3787"/>
    <cellStyle name="60% - Акцент5 2 18 2" xfId="34290"/>
    <cellStyle name="60% - Акцент5 2 19" xfId="3788"/>
    <cellStyle name="60% - Акцент5 2 19 2" xfId="34291"/>
    <cellStyle name="60% - Акцент5 2 2" xfId="3789"/>
    <cellStyle name="60% - Акцент5 2 2 2" xfId="34292"/>
    <cellStyle name="60% - Акцент5 2 2 3" xfId="60420"/>
    <cellStyle name="60% - Акцент5 2 20" xfId="3790"/>
    <cellStyle name="60% - Акцент5 2 20 2" xfId="34293"/>
    <cellStyle name="60% - Акцент5 2 21" xfId="3791"/>
    <cellStyle name="60% - Акцент5 2 21 2" xfId="34294"/>
    <cellStyle name="60% - Акцент5 2 22" xfId="3792"/>
    <cellStyle name="60% - Акцент5 2 22 2" xfId="34295"/>
    <cellStyle name="60% - Акцент5 2 23" xfId="3793"/>
    <cellStyle name="60% - Акцент5 2 23 2" xfId="34296"/>
    <cellStyle name="60% - Акцент5 2 24" xfId="34297"/>
    <cellStyle name="60% - Акцент5 2 25" xfId="60421"/>
    <cellStyle name="60% - Акцент5 2 3" xfId="3794"/>
    <cellStyle name="60% - Акцент5 2 3 2" xfId="34298"/>
    <cellStyle name="60% - Акцент5 2 3 3" xfId="60422"/>
    <cellStyle name="60% - Акцент5 2 4" xfId="3795"/>
    <cellStyle name="60% - Акцент5 2 4 2" xfId="34299"/>
    <cellStyle name="60% - Акцент5 2 4 3" xfId="60423"/>
    <cellStyle name="60% - Акцент5 2 5" xfId="3796"/>
    <cellStyle name="60% - Акцент5 2 5 2" xfId="34300"/>
    <cellStyle name="60% - Акцент5 2 5 3" xfId="60424"/>
    <cellStyle name="60% - Акцент5 2 6" xfId="3797"/>
    <cellStyle name="60% - Акцент5 2 6 2" xfId="34301"/>
    <cellStyle name="60% - Акцент5 2 7" xfId="3798"/>
    <cellStyle name="60% - Акцент5 2 7 2" xfId="34302"/>
    <cellStyle name="60% - Акцент5 2 8" xfId="3799"/>
    <cellStyle name="60% - Акцент5 2 8 2" xfId="34303"/>
    <cellStyle name="60% - Акцент5 2 9" xfId="3800"/>
    <cellStyle name="60% - Акцент5 2 9 2" xfId="34304"/>
    <cellStyle name="60% - Акцент5 3" xfId="3801"/>
    <cellStyle name="60% - Акцент5 3 10" xfId="3802"/>
    <cellStyle name="60% - Акцент5 3 10 2" xfId="34305"/>
    <cellStyle name="60% - Акцент5 3 11" xfId="3803"/>
    <cellStyle name="60% - Акцент5 3 11 2" xfId="34306"/>
    <cellStyle name="60% - Акцент5 3 12" xfId="3804"/>
    <cellStyle name="60% - Акцент5 3 12 2" xfId="34307"/>
    <cellStyle name="60% - Акцент5 3 13" xfId="3805"/>
    <cellStyle name="60% - Акцент5 3 13 2" xfId="34308"/>
    <cellStyle name="60% - Акцент5 3 14" xfId="3806"/>
    <cellStyle name="60% - Акцент5 3 14 2" xfId="34309"/>
    <cellStyle name="60% - Акцент5 3 15" xfId="3807"/>
    <cellStyle name="60% - Акцент5 3 15 2" xfId="34310"/>
    <cellStyle name="60% - Акцент5 3 16" xfId="3808"/>
    <cellStyle name="60% - Акцент5 3 16 2" xfId="34311"/>
    <cellStyle name="60% - Акцент5 3 17" xfId="3809"/>
    <cellStyle name="60% - Акцент5 3 17 2" xfId="34312"/>
    <cellStyle name="60% - Акцент5 3 18" xfId="3810"/>
    <cellStyle name="60% - Акцент5 3 18 2" xfId="34313"/>
    <cellStyle name="60% - Акцент5 3 19" xfId="3811"/>
    <cellStyle name="60% - Акцент5 3 19 2" xfId="34314"/>
    <cellStyle name="60% - Акцент5 3 2" xfId="3812"/>
    <cellStyle name="60% - Акцент5 3 2 2" xfId="34315"/>
    <cellStyle name="60% - Акцент5 3 20" xfId="3813"/>
    <cellStyle name="60% - Акцент5 3 20 2" xfId="34316"/>
    <cellStyle name="60% - Акцент5 3 21" xfId="3814"/>
    <cellStyle name="60% - Акцент5 3 21 2" xfId="34317"/>
    <cellStyle name="60% - Акцент5 3 22" xfId="3815"/>
    <cellStyle name="60% - Акцент5 3 22 2" xfId="34318"/>
    <cellStyle name="60% - Акцент5 3 23" xfId="3816"/>
    <cellStyle name="60% - Акцент5 3 23 2" xfId="34319"/>
    <cellStyle name="60% - Акцент5 3 24" xfId="34320"/>
    <cellStyle name="60% - Акцент5 3 25" xfId="61227"/>
    <cellStyle name="60% - Акцент5 3 3" xfId="3817"/>
    <cellStyle name="60% - Акцент5 3 3 2" xfId="34321"/>
    <cellStyle name="60% - Акцент5 3 4" xfId="3818"/>
    <cellStyle name="60% - Акцент5 3 4 2" xfId="34322"/>
    <cellStyle name="60% - Акцент5 3 5" xfId="3819"/>
    <cellStyle name="60% - Акцент5 3 5 2" xfId="34323"/>
    <cellStyle name="60% - Акцент5 3 6" xfId="3820"/>
    <cellStyle name="60% - Акцент5 3 6 2" xfId="34324"/>
    <cellStyle name="60% - Акцент5 3 7" xfId="3821"/>
    <cellStyle name="60% - Акцент5 3 7 2" xfId="34325"/>
    <cellStyle name="60% - Акцент5 3 8" xfId="3822"/>
    <cellStyle name="60% - Акцент5 3 8 2" xfId="34326"/>
    <cellStyle name="60% - Акцент5 3 9" xfId="3823"/>
    <cellStyle name="60% - Акцент5 3 9 2" xfId="34327"/>
    <cellStyle name="60% - Акцент5 4" xfId="3824"/>
    <cellStyle name="60% - Акцент5 4 2" xfId="34328"/>
    <cellStyle name="60% - Акцент5 5" xfId="3825"/>
    <cellStyle name="60% - Акцент5 5 2" xfId="34329"/>
    <cellStyle name="60% - Акцент5 6" xfId="3826"/>
    <cellStyle name="60% - Акцент5 6 2" xfId="34330"/>
    <cellStyle name="60% - Акцент5 7" xfId="3827"/>
    <cellStyle name="60% - Акцент6 2" xfId="3828"/>
    <cellStyle name="60% - Акцент6 2 10" xfId="3829"/>
    <cellStyle name="60% - Акцент6 2 10 2" xfId="34331"/>
    <cellStyle name="60% - Акцент6 2 11" xfId="3830"/>
    <cellStyle name="60% - Акцент6 2 11 2" xfId="34332"/>
    <cellStyle name="60% - Акцент6 2 12" xfId="3831"/>
    <cellStyle name="60% - Акцент6 2 12 2" xfId="34333"/>
    <cellStyle name="60% - Акцент6 2 13" xfId="3832"/>
    <cellStyle name="60% - Акцент6 2 13 2" xfId="34334"/>
    <cellStyle name="60% - Акцент6 2 14" xfId="3833"/>
    <cellStyle name="60% - Акцент6 2 14 2" xfId="34335"/>
    <cellStyle name="60% - Акцент6 2 15" xfId="3834"/>
    <cellStyle name="60% - Акцент6 2 15 2" xfId="34336"/>
    <cellStyle name="60% - Акцент6 2 16" xfId="3835"/>
    <cellStyle name="60% - Акцент6 2 16 2" xfId="34337"/>
    <cellStyle name="60% - Акцент6 2 17" xfId="3836"/>
    <cellStyle name="60% - Акцент6 2 17 2" xfId="34338"/>
    <cellStyle name="60% - Акцент6 2 18" xfId="3837"/>
    <cellStyle name="60% - Акцент6 2 18 2" xfId="34339"/>
    <cellStyle name="60% - Акцент6 2 19" xfId="3838"/>
    <cellStyle name="60% - Акцент6 2 19 2" xfId="34340"/>
    <cellStyle name="60% - Акцент6 2 2" xfId="3839"/>
    <cellStyle name="60% - Акцент6 2 2 2" xfId="34341"/>
    <cellStyle name="60% - Акцент6 2 2 3" xfId="60425"/>
    <cellStyle name="60% - Акцент6 2 20" xfId="3840"/>
    <cellStyle name="60% - Акцент6 2 20 2" xfId="34342"/>
    <cellStyle name="60% - Акцент6 2 21" xfId="3841"/>
    <cellStyle name="60% - Акцент6 2 21 2" xfId="34343"/>
    <cellStyle name="60% - Акцент6 2 22" xfId="3842"/>
    <cellStyle name="60% - Акцент6 2 22 2" xfId="34344"/>
    <cellStyle name="60% - Акцент6 2 23" xfId="3843"/>
    <cellStyle name="60% - Акцент6 2 23 2" xfId="34345"/>
    <cellStyle name="60% - Акцент6 2 24" xfId="34346"/>
    <cellStyle name="60% - Акцент6 2 25" xfId="60426"/>
    <cellStyle name="60% - Акцент6 2 3" xfId="3844"/>
    <cellStyle name="60% - Акцент6 2 3 2" xfId="34347"/>
    <cellStyle name="60% - Акцент6 2 3 3" xfId="60427"/>
    <cellStyle name="60% - Акцент6 2 4" xfId="3845"/>
    <cellStyle name="60% - Акцент6 2 4 2" xfId="34348"/>
    <cellStyle name="60% - Акцент6 2 4 3" xfId="60428"/>
    <cellStyle name="60% - Акцент6 2 5" xfId="3846"/>
    <cellStyle name="60% - Акцент6 2 5 2" xfId="34349"/>
    <cellStyle name="60% - Акцент6 2 5 3" xfId="60429"/>
    <cellStyle name="60% - Акцент6 2 6" xfId="3847"/>
    <cellStyle name="60% - Акцент6 2 6 2" xfId="34350"/>
    <cellStyle name="60% - Акцент6 2 7" xfId="3848"/>
    <cellStyle name="60% - Акцент6 2 7 2" xfId="34351"/>
    <cellStyle name="60% - Акцент6 2 8" xfId="3849"/>
    <cellStyle name="60% - Акцент6 2 8 2" xfId="34352"/>
    <cellStyle name="60% - Акцент6 2 9" xfId="3850"/>
    <cellStyle name="60% - Акцент6 2 9 2" xfId="34353"/>
    <cellStyle name="60% - Акцент6 3" xfId="3851"/>
    <cellStyle name="60% - Акцент6 3 10" xfId="3852"/>
    <cellStyle name="60% - Акцент6 3 10 2" xfId="34354"/>
    <cellStyle name="60% - Акцент6 3 11" xfId="3853"/>
    <cellStyle name="60% - Акцент6 3 11 2" xfId="34355"/>
    <cellStyle name="60% - Акцент6 3 12" xfId="3854"/>
    <cellStyle name="60% - Акцент6 3 12 2" xfId="34356"/>
    <cellStyle name="60% - Акцент6 3 13" xfId="3855"/>
    <cellStyle name="60% - Акцент6 3 13 2" xfId="34357"/>
    <cellStyle name="60% - Акцент6 3 14" xfId="3856"/>
    <cellStyle name="60% - Акцент6 3 14 2" xfId="34358"/>
    <cellStyle name="60% - Акцент6 3 15" xfId="3857"/>
    <cellStyle name="60% - Акцент6 3 15 2" xfId="34359"/>
    <cellStyle name="60% - Акцент6 3 16" xfId="3858"/>
    <cellStyle name="60% - Акцент6 3 16 2" xfId="34360"/>
    <cellStyle name="60% - Акцент6 3 17" xfId="3859"/>
    <cellStyle name="60% - Акцент6 3 17 2" xfId="34361"/>
    <cellStyle name="60% - Акцент6 3 18" xfId="3860"/>
    <cellStyle name="60% - Акцент6 3 18 2" xfId="34362"/>
    <cellStyle name="60% - Акцент6 3 19" xfId="3861"/>
    <cellStyle name="60% - Акцент6 3 19 2" xfId="34363"/>
    <cellStyle name="60% - Акцент6 3 2" xfId="3862"/>
    <cellStyle name="60% - Акцент6 3 2 2" xfId="34364"/>
    <cellStyle name="60% - Акцент6 3 20" xfId="3863"/>
    <cellStyle name="60% - Акцент6 3 20 2" xfId="34365"/>
    <cellStyle name="60% - Акцент6 3 21" xfId="3864"/>
    <cellStyle name="60% - Акцент6 3 21 2" xfId="34366"/>
    <cellStyle name="60% - Акцент6 3 22" xfId="3865"/>
    <cellStyle name="60% - Акцент6 3 22 2" xfId="34367"/>
    <cellStyle name="60% - Акцент6 3 23" xfId="3866"/>
    <cellStyle name="60% - Акцент6 3 23 2" xfId="34368"/>
    <cellStyle name="60% - Акцент6 3 24" xfId="34369"/>
    <cellStyle name="60% - Акцент6 3 25" xfId="61228"/>
    <cellStyle name="60% - Акцент6 3 3" xfId="3867"/>
    <cellStyle name="60% - Акцент6 3 3 2" xfId="34370"/>
    <cellStyle name="60% - Акцент6 3 4" xfId="3868"/>
    <cellStyle name="60% - Акцент6 3 4 2" xfId="34371"/>
    <cellStyle name="60% - Акцент6 3 5" xfId="3869"/>
    <cellStyle name="60% - Акцент6 3 5 2" xfId="34372"/>
    <cellStyle name="60% - Акцент6 3 6" xfId="3870"/>
    <cellStyle name="60% - Акцент6 3 6 2" xfId="34373"/>
    <cellStyle name="60% - Акцент6 3 7" xfId="3871"/>
    <cellStyle name="60% - Акцент6 3 7 2" xfId="34374"/>
    <cellStyle name="60% - Акцент6 3 8" xfId="3872"/>
    <cellStyle name="60% - Акцент6 3 8 2" xfId="34375"/>
    <cellStyle name="60% - Акцент6 3 9" xfId="3873"/>
    <cellStyle name="60% - Акцент6 3 9 2" xfId="34376"/>
    <cellStyle name="60% - Акцент6 4" xfId="3874"/>
    <cellStyle name="60% - Акцент6 4 10" xfId="3875"/>
    <cellStyle name="60% - Акцент6 4 10 2" xfId="34377"/>
    <cellStyle name="60% - Акцент6 4 11" xfId="3876"/>
    <cellStyle name="60% - Акцент6 4 11 2" xfId="34378"/>
    <cellStyle name="60% - Акцент6 4 12" xfId="3877"/>
    <cellStyle name="60% - Акцент6 4 12 2" xfId="34379"/>
    <cellStyle name="60% - Акцент6 4 13" xfId="3878"/>
    <cellStyle name="60% - Акцент6 4 13 2" xfId="34380"/>
    <cellStyle name="60% - Акцент6 4 14" xfId="3879"/>
    <cellStyle name="60% - Акцент6 4 14 2" xfId="34381"/>
    <cellStyle name="60% - Акцент6 4 15" xfId="3880"/>
    <cellStyle name="60% - Акцент6 4 15 2" xfId="34382"/>
    <cellStyle name="60% - Акцент6 4 16" xfId="3881"/>
    <cellStyle name="60% - Акцент6 4 16 2" xfId="34383"/>
    <cellStyle name="60% - Акцент6 4 17" xfId="3882"/>
    <cellStyle name="60% - Акцент6 4 17 2" xfId="34384"/>
    <cellStyle name="60% - Акцент6 4 18" xfId="3883"/>
    <cellStyle name="60% - Акцент6 4 18 2" xfId="34385"/>
    <cellStyle name="60% - Акцент6 4 19" xfId="3884"/>
    <cellStyle name="60% - Акцент6 4 19 2" xfId="34386"/>
    <cellStyle name="60% - Акцент6 4 2" xfId="3885"/>
    <cellStyle name="60% - Акцент6 4 2 2" xfId="34387"/>
    <cellStyle name="60% - Акцент6 4 20" xfId="3886"/>
    <cellStyle name="60% - Акцент6 4 20 2" xfId="34388"/>
    <cellStyle name="60% - Акцент6 4 21" xfId="3887"/>
    <cellStyle name="60% - Акцент6 4 21 2" xfId="34389"/>
    <cellStyle name="60% - Акцент6 4 22" xfId="3888"/>
    <cellStyle name="60% - Акцент6 4 22 2" xfId="34390"/>
    <cellStyle name="60% - Акцент6 4 23" xfId="3889"/>
    <cellStyle name="60% - Акцент6 4 23 2" xfId="34391"/>
    <cellStyle name="60% - Акцент6 4 24" xfId="34392"/>
    <cellStyle name="60% - Акцент6 4 3" xfId="3890"/>
    <cellStyle name="60% - Акцент6 4 3 2" xfId="34393"/>
    <cellStyle name="60% - Акцент6 4 4" xfId="3891"/>
    <cellStyle name="60% - Акцент6 4 4 2" xfId="34394"/>
    <cellStyle name="60% - Акцент6 4 5" xfId="3892"/>
    <cellStyle name="60% - Акцент6 4 5 2" xfId="34395"/>
    <cellStyle name="60% - Акцент6 4 6" xfId="3893"/>
    <cellStyle name="60% - Акцент6 4 6 2" xfId="34396"/>
    <cellStyle name="60% - Акцент6 4 7" xfId="3894"/>
    <cellStyle name="60% - Акцент6 4 7 2" xfId="34397"/>
    <cellStyle name="60% - Акцент6 4 8" xfId="3895"/>
    <cellStyle name="60% - Акцент6 4 8 2" xfId="34398"/>
    <cellStyle name="60% - Акцент6 4 9" xfId="3896"/>
    <cellStyle name="60% - Акцент6 4 9 2" xfId="34399"/>
    <cellStyle name="60% - Акцент6 5" xfId="3897"/>
    <cellStyle name="60% - Акцент6 5 2" xfId="34400"/>
    <cellStyle name="60% - Акцент6 6" xfId="3898"/>
    <cellStyle name="60% - Акцент6 6 2" xfId="34401"/>
    <cellStyle name="60% - Акцент6 7" xfId="3899"/>
    <cellStyle name="Accent1 - 20%" xfId="60430"/>
    <cellStyle name="Accent1 - 40%" xfId="60431"/>
    <cellStyle name="Accent1 - 60%" xfId="60432"/>
    <cellStyle name="Accent1 10" xfId="3900"/>
    <cellStyle name="Accent1 10 2" xfId="34402"/>
    <cellStyle name="Accent1 11" xfId="3901"/>
    <cellStyle name="Accent1 11 2" xfId="34403"/>
    <cellStyle name="Accent1 12" xfId="3902"/>
    <cellStyle name="Accent1 12 2" xfId="34404"/>
    <cellStyle name="Accent1 13" xfId="3903"/>
    <cellStyle name="Accent1 13 2" xfId="34405"/>
    <cellStyle name="Accent1 2" xfId="3904"/>
    <cellStyle name="Accent1 2 2" xfId="34406"/>
    <cellStyle name="Accent1 3" xfId="3905"/>
    <cellStyle name="Accent1 3 2" xfId="34407"/>
    <cellStyle name="Accent1 4" xfId="3906"/>
    <cellStyle name="Accent1 4 2" xfId="34408"/>
    <cellStyle name="Accent1 5" xfId="3907"/>
    <cellStyle name="Accent1 5 2" xfId="34409"/>
    <cellStyle name="Accent1 6" xfId="3908"/>
    <cellStyle name="Accent1 6 2" xfId="34410"/>
    <cellStyle name="Accent1 7" xfId="3909"/>
    <cellStyle name="Accent1 7 2" xfId="34411"/>
    <cellStyle name="Accent1 8" xfId="3910"/>
    <cellStyle name="Accent1 8 2" xfId="34412"/>
    <cellStyle name="Accent1 9" xfId="3911"/>
    <cellStyle name="Accent1 9 2" xfId="34413"/>
    <cellStyle name="Accent2 - 20%" xfId="60433"/>
    <cellStyle name="Accent2 - 40%" xfId="60434"/>
    <cellStyle name="Accent2 - 60%" xfId="60435"/>
    <cellStyle name="Accent2 10" xfId="3912"/>
    <cellStyle name="Accent2 10 2" xfId="34414"/>
    <cellStyle name="Accent2 11" xfId="3913"/>
    <cellStyle name="Accent2 11 2" xfId="34415"/>
    <cellStyle name="Accent2 12" xfId="3914"/>
    <cellStyle name="Accent2 12 2" xfId="34416"/>
    <cellStyle name="Accent2 13" xfId="3915"/>
    <cellStyle name="Accent2 13 2" xfId="34417"/>
    <cellStyle name="Accent2 2" xfId="3916"/>
    <cellStyle name="Accent2 2 2" xfId="34418"/>
    <cellStyle name="Accent2 3" xfId="3917"/>
    <cellStyle name="Accent2 3 2" xfId="34419"/>
    <cellStyle name="Accent2 4" xfId="3918"/>
    <cellStyle name="Accent2 4 2" xfId="34420"/>
    <cellStyle name="Accent2 5" xfId="3919"/>
    <cellStyle name="Accent2 5 2" xfId="34421"/>
    <cellStyle name="Accent2 6" xfId="3920"/>
    <cellStyle name="Accent2 6 2" xfId="34422"/>
    <cellStyle name="Accent2 7" xfId="3921"/>
    <cellStyle name="Accent2 7 2" xfId="34423"/>
    <cellStyle name="Accent2 8" xfId="3922"/>
    <cellStyle name="Accent2 8 2" xfId="34424"/>
    <cellStyle name="Accent2 9" xfId="3923"/>
    <cellStyle name="Accent2 9 2" xfId="34425"/>
    <cellStyle name="Accent3 - 20%" xfId="60436"/>
    <cellStyle name="Accent3 - 40%" xfId="60437"/>
    <cellStyle name="Accent3 - 60%" xfId="60438"/>
    <cellStyle name="Accent3 10" xfId="3924"/>
    <cellStyle name="Accent3 10 2" xfId="34426"/>
    <cellStyle name="Accent3 11" xfId="3925"/>
    <cellStyle name="Accent3 11 2" xfId="34427"/>
    <cellStyle name="Accent3 12" xfId="3926"/>
    <cellStyle name="Accent3 12 2" xfId="34428"/>
    <cellStyle name="Accent3 13" xfId="3927"/>
    <cellStyle name="Accent3 13 2" xfId="34429"/>
    <cellStyle name="Accent3 2" xfId="3928"/>
    <cellStyle name="Accent3 2 2" xfId="34430"/>
    <cellStyle name="Accent3 3" xfId="3929"/>
    <cellStyle name="Accent3 3 2" xfId="34431"/>
    <cellStyle name="Accent3 4" xfId="3930"/>
    <cellStyle name="Accent3 4 2" xfId="34432"/>
    <cellStyle name="Accent3 5" xfId="3931"/>
    <cellStyle name="Accent3 5 2" xfId="34433"/>
    <cellStyle name="Accent3 6" xfId="3932"/>
    <cellStyle name="Accent3 6 2" xfId="34434"/>
    <cellStyle name="Accent3 7" xfId="3933"/>
    <cellStyle name="Accent3 7 2" xfId="34435"/>
    <cellStyle name="Accent3 8" xfId="3934"/>
    <cellStyle name="Accent3 8 2" xfId="34436"/>
    <cellStyle name="Accent3 9" xfId="3935"/>
    <cellStyle name="Accent3 9 2" xfId="34437"/>
    <cellStyle name="Accent4 - 20%" xfId="60439"/>
    <cellStyle name="Accent4 - 40%" xfId="60440"/>
    <cellStyle name="Accent4 - 60%" xfId="60441"/>
    <cellStyle name="Accent4 10" xfId="3936"/>
    <cellStyle name="Accent4 10 2" xfId="34438"/>
    <cellStyle name="Accent4 11" xfId="3937"/>
    <cellStyle name="Accent4 11 2" xfId="34439"/>
    <cellStyle name="Accent4 12" xfId="3938"/>
    <cellStyle name="Accent4 12 2" xfId="34440"/>
    <cellStyle name="Accent4 13" xfId="3939"/>
    <cellStyle name="Accent4 13 2" xfId="34441"/>
    <cellStyle name="Accent4 2" xfId="3940"/>
    <cellStyle name="Accent4 2 2" xfId="34442"/>
    <cellStyle name="Accent4 3" xfId="3941"/>
    <cellStyle name="Accent4 3 2" xfId="34443"/>
    <cellStyle name="Accent4 4" xfId="3942"/>
    <cellStyle name="Accent4 4 2" xfId="34444"/>
    <cellStyle name="Accent4 5" xfId="3943"/>
    <cellStyle name="Accent4 5 2" xfId="34445"/>
    <cellStyle name="Accent4 6" xfId="3944"/>
    <cellStyle name="Accent4 6 2" xfId="34446"/>
    <cellStyle name="Accent4 7" xfId="3945"/>
    <cellStyle name="Accent4 7 2" xfId="34447"/>
    <cellStyle name="Accent4 8" xfId="3946"/>
    <cellStyle name="Accent4 8 2" xfId="34448"/>
    <cellStyle name="Accent4 9" xfId="3947"/>
    <cellStyle name="Accent4 9 2" xfId="34449"/>
    <cellStyle name="Accent5 - 20%" xfId="60442"/>
    <cellStyle name="Accent5 - 40%" xfId="60443"/>
    <cellStyle name="Accent5 - 60%" xfId="60444"/>
    <cellStyle name="Accent5 10" xfId="3948"/>
    <cellStyle name="Accent5 10 2" xfId="34450"/>
    <cellStyle name="Accent5 11" xfId="3949"/>
    <cellStyle name="Accent5 11 2" xfId="34451"/>
    <cellStyle name="Accent5 12" xfId="3950"/>
    <cellStyle name="Accent5 12 2" xfId="34452"/>
    <cellStyle name="Accent5 13" xfId="3951"/>
    <cellStyle name="Accent5 13 2" xfId="34453"/>
    <cellStyle name="Accent5 2" xfId="3952"/>
    <cellStyle name="Accent5 2 2" xfId="34454"/>
    <cellStyle name="Accent5 3" xfId="3953"/>
    <cellStyle name="Accent5 3 2" xfId="34455"/>
    <cellStyle name="Accent5 4" xfId="3954"/>
    <cellStyle name="Accent5 4 2" xfId="34456"/>
    <cellStyle name="Accent5 5" xfId="3955"/>
    <cellStyle name="Accent5 5 2" xfId="34457"/>
    <cellStyle name="Accent5 6" xfId="3956"/>
    <cellStyle name="Accent5 6 2" xfId="34458"/>
    <cellStyle name="Accent5 7" xfId="3957"/>
    <cellStyle name="Accent5 7 2" xfId="34459"/>
    <cellStyle name="Accent5 8" xfId="3958"/>
    <cellStyle name="Accent5 8 2" xfId="34460"/>
    <cellStyle name="Accent5 9" xfId="3959"/>
    <cellStyle name="Accent5 9 2" xfId="34461"/>
    <cellStyle name="Accent6 - 20%" xfId="60445"/>
    <cellStyle name="Accent6 - 40%" xfId="60446"/>
    <cellStyle name="Accent6 - 60%" xfId="60447"/>
    <cellStyle name="Accent6 10" xfId="3960"/>
    <cellStyle name="Accent6 10 2" xfId="34462"/>
    <cellStyle name="Accent6 11" xfId="3961"/>
    <cellStyle name="Accent6 11 2" xfId="34463"/>
    <cellStyle name="Accent6 12" xfId="3962"/>
    <cellStyle name="Accent6 12 2" xfId="34464"/>
    <cellStyle name="Accent6 13" xfId="3963"/>
    <cellStyle name="Accent6 13 2" xfId="34465"/>
    <cellStyle name="Accent6 2" xfId="3964"/>
    <cellStyle name="Accent6 2 2" xfId="34466"/>
    <cellStyle name="Accent6 3" xfId="3965"/>
    <cellStyle name="Accent6 3 2" xfId="34467"/>
    <cellStyle name="Accent6 4" xfId="3966"/>
    <cellStyle name="Accent6 4 2" xfId="34468"/>
    <cellStyle name="Accent6 5" xfId="3967"/>
    <cellStyle name="Accent6 5 2" xfId="34469"/>
    <cellStyle name="Accent6 6" xfId="3968"/>
    <cellStyle name="Accent6 6 2" xfId="34470"/>
    <cellStyle name="Accent6 7" xfId="3969"/>
    <cellStyle name="Accent6 7 2" xfId="34471"/>
    <cellStyle name="Accent6 8" xfId="3970"/>
    <cellStyle name="Accent6 8 2" xfId="34472"/>
    <cellStyle name="Accent6 9" xfId="3971"/>
    <cellStyle name="Accent6 9 2" xfId="34473"/>
    <cellStyle name="account" xfId="60448"/>
    <cellStyle name="Accounting" xfId="60449"/>
    <cellStyle name="Anna" xfId="60450"/>
    <cellStyle name="AP_AR_UPS" xfId="60451"/>
    <cellStyle name="BackGround_General" xfId="60452"/>
    <cellStyle name="Bad 10" xfId="3972"/>
    <cellStyle name="Bad 10 2" xfId="34474"/>
    <cellStyle name="Bad 11" xfId="3973"/>
    <cellStyle name="Bad 11 2" xfId="34475"/>
    <cellStyle name="Bad 12" xfId="3974"/>
    <cellStyle name="Bad 12 2" xfId="34476"/>
    <cellStyle name="Bad 13" xfId="3975"/>
    <cellStyle name="Bad 13 2" xfId="34477"/>
    <cellStyle name="Bad 2" xfId="3976"/>
    <cellStyle name="Bad 2 2" xfId="34478"/>
    <cellStyle name="Bad 3" xfId="3977"/>
    <cellStyle name="Bad 3 2" xfId="34479"/>
    <cellStyle name="Bad 4" xfId="3978"/>
    <cellStyle name="Bad 4 2" xfId="34480"/>
    <cellStyle name="Bad 5" xfId="3979"/>
    <cellStyle name="Bad 5 2" xfId="34481"/>
    <cellStyle name="Bad 6" xfId="3980"/>
    <cellStyle name="Bad 6 2" xfId="34482"/>
    <cellStyle name="Bad 7" xfId="3981"/>
    <cellStyle name="Bad 7 2" xfId="34483"/>
    <cellStyle name="Bad 8" xfId="3982"/>
    <cellStyle name="Bad 8 2" xfId="34484"/>
    <cellStyle name="Bad 9" xfId="3983"/>
    <cellStyle name="Bad 9 2" xfId="34485"/>
    <cellStyle name="blank" xfId="60453"/>
    <cellStyle name="Blue_Calculation" xfId="60454"/>
    <cellStyle name="Calculation" xfId="60455"/>
    <cellStyle name="Calculation 10" xfId="3984"/>
    <cellStyle name="Calculation 10 2" xfId="34486"/>
    <cellStyle name="Calculation 11" xfId="3985"/>
    <cellStyle name="Calculation 11 2" xfId="34487"/>
    <cellStyle name="Calculation 12" xfId="3986"/>
    <cellStyle name="Calculation 12 2" xfId="34488"/>
    <cellStyle name="Calculation 13" xfId="3987"/>
    <cellStyle name="Calculation 13 2" xfId="34489"/>
    <cellStyle name="Calculation 2" xfId="3988"/>
    <cellStyle name="Calculation 2 2" xfId="34490"/>
    <cellStyle name="Calculation 3" xfId="3989"/>
    <cellStyle name="Calculation 3 2" xfId="34491"/>
    <cellStyle name="Calculation 4" xfId="3990"/>
    <cellStyle name="Calculation 4 2" xfId="34492"/>
    <cellStyle name="Calculation 5" xfId="3991"/>
    <cellStyle name="Calculation 5 2" xfId="34493"/>
    <cellStyle name="Calculation 6" xfId="3992"/>
    <cellStyle name="Calculation 6 2" xfId="34494"/>
    <cellStyle name="Calculation 7" xfId="3993"/>
    <cellStyle name="Calculation 7 2" xfId="34495"/>
    <cellStyle name="Calculation 8" xfId="3994"/>
    <cellStyle name="Calculation 8 2" xfId="34496"/>
    <cellStyle name="Calculation 9" xfId="3995"/>
    <cellStyle name="Calculation 9 2" xfId="34497"/>
    <cellStyle name="Check" xfId="60456"/>
    <cellStyle name="Check Cell 10" xfId="3996"/>
    <cellStyle name="Check Cell 10 2" xfId="34498"/>
    <cellStyle name="Check Cell 11" xfId="3997"/>
    <cellStyle name="Check Cell 11 2" xfId="34499"/>
    <cellStyle name="Check Cell 12" xfId="3998"/>
    <cellStyle name="Check Cell 12 2" xfId="34500"/>
    <cellStyle name="Check Cell 13" xfId="3999"/>
    <cellStyle name="Check Cell 13 2" xfId="34501"/>
    <cellStyle name="Check Cell 2" xfId="4000"/>
    <cellStyle name="Check Cell 2 2" xfId="34502"/>
    <cellStyle name="Check Cell 3" xfId="4001"/>
    <cellStyle name="Check Cell 3 2" xfId="34503"/>
    <cellStyle name="Check Cell 4" xfId="4002"/>
    <cellStyle name="Check Cell 4 2" xfId="34504"/>
    <cellStyle name="Check Cell 5" xfId="4003"/>
    <cellStyle name="Check Cell 5 2" xfId="34505"/>
    <cellStyle name="Check Cell 6" xfId="4004"/>
    <cellStyle name="Check Cell 6 2" xfId="34506"/>
    <cellStyle name="Check Cell 7" xfId="4005"/>
    <cellStyle name="Check Cell 7 2" xfId="34507"/>
    <cellStyle name="Check Cell 8" xfId="4006"/>
    <cellStyle name="Check Cell 8 2" xfId="34508"/>
    <cellStyle name="Check Cell 9" xfId="4007"/>
    <cellStyle name="Check Cell 9 2" xfId="34509"/>
    <cellStyle name="Comma [0]_irl tel sep5" xfId="4008"/>
    <cellStyle name="Comma 2" xfId="4009"/>
    <cellStyle name="Comma 2 10" xfId="4010"/>
    <cellStyle name="Comma 2 10 2" xfId="4011"/>
    <cellStyle name="Comma 2 11" xfId="4012"/>
    <cellStyle name="Comma 2 11 2" xfId="4013"/>
    <cellStyle name="Comma 2 12" xfId="4014"/>
    <cellStyle name="Comma 2 12 2" xfId="4015"/>
    <cellStyle name="Comma 2 13" xfId="4016"/>
    <cellStyle name="Comma 2 13 2" xfId="4017"/>
    <cellStyle name="Comma 2 14" xfId="4018"/>
    <cellStyle name="Comma 2 14 2" xfId="4019"/>
    <cellStyle name="Comma 2 15" xfId="4020"/>
    <cellStyle name="Comma 2 15 2" xfId="4021"/>
    <cellStyle name="Comma 2 16" xfId="4022"/>
    <cellStyle name="Comma 2 16 2" xfId="4023"/>
    <cellStyle name="Comma 2 17" xfId="4024"/>
    <cellStyle name="Comma 2 17 2" xfId="4025"/>
    <cellStyle name="Comma 2 18" xfId="4026"/>
    <cellStyle name="Comma 2 18 2" xfId="4027"/>
    <cellStyle name="Comma 2 19" xfId="4028"/>
    <cellStyle name="Comma 2 19 2" xfId="4029"/>
    <cellStyle name="Comma 2 2" xfId="4030"/>
    <cellStyle name="Comma 2 2 10" xfId="4031"/>
    <cellStyle name="Comma 2 2 10 2" xfId="4032"/>
    <cellStyle name="Comma 2 2 11" xfId="4033"/>
    <cellStyle name="Comma 2 2 11 2" xfId="4034"/>
    <cellStyle name="Comma 2 2 12" xfId="4035"/>
    <cellStyle name="Comma 2 2 12 2" xfId="4036"/>
    <cellStyle name="Comma 2 2 13" xfId="4037"/>
    <cellStyle name="Comma 2 2 13 2" xfId="4038"/>
    <cellStyle name="Comma 2 2 14" xfId="4039"/>
    <cellStyle name="Comma 2 2 14 2" xfId="4040"/>
    <cellStyle name="Comma 2 2 15" xfId="4041"/>
    <cellStyle name="Comma 2 2 15 2" xfId="4042"/>
    <cellStyle name="Comma 2 2 16" xfId="4043"/>
    <cellStyle name="Comma 2 2 16 2" xfId="4044"/>
    <cellStyle name="Comma 2 2 17" xfId="4045"/>
    <cellStyle name="Comma 2 2 17 2" xfId="4046"/>
    <cellStyle name="Comma 2 2 18" xfId="4047"/>
    <cellStyle name="Comma 2 2 18 2" xfId="4048"/>
    <cellStyle name="Comma 2 2 19" xfId="4049"/>
    <cellStyle name="Comma 2 2 19 2" xfId="4050"/>
    <cellStyle name="Comma 2 2 2" xfId="4051"/>
    <cellStyle name="Comma 2 2 2 2" xfId="4052"/>
    <cellStyle name="Comma 2 2 20" xfId="4053"/>
    <cellStyle name="Comma 2 2 20 2" xfId="4054"/>
    <cellStyle name="Comma 2 2 21" xfId="4055"/>
    <cellStyle name="Comma 2 2 21 2" xfId="4056"/>
    <cellStyle name="Comma 2 2 22" xfId="4057"/>
    <cellStyle name="Comma 2 2 22 2" xfId="4058"/>
    <cellStyle name="Comma 2 2 23" xfId="4059"/>
    <cellStyle name="Comma 2 2 23 2" xfId="4060"/>
    <cellStyle name="Comma 2 2 24" xfId="4061"/>
    <cellStyle name="Comma 2 2 24 2" xfId="4062"/>
    <cellStyle name="Comma 2 2 25" xfId="4063"/>
    <cellStyle name="Comma 2 2 25 2" xfId="4064"/>
    <cellStyle name="Comma 2 2 26" xfId="4065"/>
    <cellStyle name="Comma 2 2 26 2" xfId="4066"/>
    <cellStyle name="Comma 2 2 27" xfId="4067"/>
    <cellStyle name="Comma 2 2 27 2" xfId="4068"/>
    <cellStyle name="Comma 2 2 28" xfId="4069"/>
    <cellStyle name="Comma 2 2 28 2" xfId="4070"/>
    <cellStyle name="Comma 2 2 29" xfId="4071"/>
    <cellStyle name="Comma 2 2 29 2" xfId="4072"/>
    <cellStyle name="Comma 2 2 3" xfId="4073"/>
    <cellStyle name="Comma 2 2 3 2" xfId="4074"/>
    <cellStyle name="Comma 2 2 30" xfId="4075"/>
    <cellStyle name="Comma 2 2 4" xfId="4076"/>
    <cellStyle name="Comma 2 2 4 2" xfId="4077"/>
    <cellStyle name="Comma 2 2 5" xfId="4078"/>
    <cellStyle name="Comma 2 2 5 2" xfId="4079"/>
    <cellStyle name="Comma 2 2 6" xfId="4080"/>
    <cellStyle name="Comma 2 2 6 2" xfId="4081"/>
    <cellStyle name="Comma 2 2 7" xfId="4082"/>
    <cellStyle name="Comma 2 2 7 2" xfId="4083"/>
    <cellStyle name="Comma 2 2 8" xfId="4084"/>
    <cellStyle name="Comma 2 2 8 2" xfId="4085"/>
    <cellStyle name="Comma 2 2 9" xfId="4086"/>
    <cellStyle name="Comma 2 2 9 2" xfId="4087"/>
    <cellStyle name="Comma 2 20" xfId="4088"/>
    <cellStyle name="Comma 2 20 2" xfId="4089"/>
    <cellStyle name="Comma 2 21" xfId="4090"/>
    <cellStyle name="Comma 2 21 2" xfId="4091"/>
    <cellStyle name="Comma 2 22" xfId="4092"/>
    <cellStyle name="Comma 2 22 2" xfId="4093"/>
    <cellStyle name="Comma 2 23" xfId="4094"/>
    <cellStyle name="Comma 2 23 2" xfId="4095"/>
    <cellStyle name="Comma 2 24" xfId="4096"/>
    <cellStyle name="Comma 2 24 2" xfId="4097"/>
    <cellStyle name="Comma 2 25" xfId="4098"/>
    <cellStyle name="Comma 2 25 2" xfId="4099"/>
    <cellStyle name="Comma 2 26" xfId="4100"/>
    <cellStyle name="Comma 2 26 2" xfId="4101"/>
    <cellStyle name="Comma 2 27" xfId="4102"/>
    <cellStyle name="Comma 2 27 2" xfId="4103"/>
    <cellStyle name="Comma 2 28" xfId="4104"/>
    <cellStyle name="Comma 2 28 2" xfId="4105"/>
    <cellStyle name="Comma 2 29" xfId="4106"/>
    <cellStyle name="Comma 2 29 2" xfId="4107"/>
    <cellStyle name="Comma 2 3" xfId="4108"/>
    <cellStyle name="Comma 2 3 10" xfId="4109"/>
    <cellStyle name="Comma 2 3 10 2" xfId="4110"/>
    <cellStyle name="Comma 2 3 11" xfId="4111"/>
    <cellStyle name="Comma 2 3 11 2" xfId="4112"/>
    <cellStyle name="Comma 2 3 12" xfId="4113"/>
    <cellStyle name="Comma 2 3 12 2" xfId="4114"/>
    <cellStyle name="Comma 2 3 13" xfId="4115"/>
    <cellStyle name="Comma 2 3 13 2" xfId="4116"/>
    <cellStyle name="Comma 2 3 14" xfId="4117"/>
    <cellStyle name="Comma 2 3 14 2" xfId="4118"/>
    <cellStyle name="Comma 2 3 15" xfId="4119"/>
    <cellStyle name="Comma 2 3 15 2" xfId="4120"/>
    <cellStyle name="Comma 2 3 16" xfId="4121"/>
    <cellStyle name="Comma 2 3 16 2" xfId="4122"/>
    <cellStyle name="Comma 2 3 17" xfId="4123"/>
    <cellStyle name="Comma 2 3 17 2" xfId="4124"/>
    <cellStyle name="Comma 2 3 18" xfId="4125"/>
    <cellStyle name="Comma 2 3 18 2" xfId="4126"/>
    <cellStyle name="Comma 2 3 19" xfId="4127"/>
    <cellStyle name="Comma 2 3 19 2" xfId="4128"/>
    <cellStyle name="Comma 2 3 2" xfId="4129"/>
    <cellStyle name="Comma 2 3 2 2" xfId="4130"/>
    <cellStyle name="Comma 2 3 20" xfId="4131"/>
    <cellStyle name="Comma 2 3 20 2" xfId="4132"/>
    <cellStyle name="Comma 2 3 21" xfId="4133"/>
    <cellStyle name="Comma 2 3 21 2" xfId="4134"/>
    <cellStyle name="Comma 2 3 22" xfId="4135"/>
    <cellStyle name="Comma 2 3 22 2" xfId="4136"/>
    <cellStyle name="Comma 2 3 23" xfId="4137"/>
    <cellStyle name="Comma 2 3 23 2" xfId="4138"/>
    <cellStyle name="Comma 2 3 24" xfId="4139"/>
    <cellStyle name="Comma 2 3 24 2" xfId="4140"/>
    <cellStyle name="Comma 2 3 25" xfId="4141"/>
    <cellStyle name="Comma 2 3 25 2" xfId="4142"/>
    <cellStyle name="Comma 2 3 26" xfId="4143"/>
    <cellStyle name="Comma 2 3 26 2" xfId="4144"/>
    <cellStyle name="Comma 2 3 27" xfId="4145"/>
    <cellStyle name="Comma 2 3 27 2" xfId="4146"/>
    <cellStyle name="Comma 2 3 28" xfId="4147"/>
    <cellStyle name="Comma 2 3 28 2" xfId="4148"/>
    <cellStyle name="Comma 2 3 29" xfId="4149"/>
    <cellStyle name="Comma 2 3 29 2" xfId="4150"/>
    <cellStyle name="Comma 2 3 3" xfId="4151"/>
    <cellStyle name="Comma 2 3 3 2" xfId="4152"/>
    <cellStyle name="Comma 2 3 30" xfId="4153"/>
    <cellStyle name="Comma 2 3 4" xfId="4154"/>
    <cellStyle name="Comma 2 3 4 2" xfId="4155"/>
    <cellStyle name="Comma 2 3 5" xfId="4156"/>
    <cellStyle name="Comma 2 3 5 2" xfId="4157"/>
    <cellStyle name="Comma 2 3 6" xfId="4158"/>
    <cellStyle name="Comma 2 3 6 2" xfId="4159"/>
    <cellStyle name="Comma 2 3 7" xfId="4160"/>
    <cellStyle name="Comma 2 3 7 2" xfId="4161"/>
    <cellStyle name="Comma 2 3 8" xfId="4162"/>
    <cellStyle name="Comma 2 3 8 2" xfId="4163"/>
    <cellStyle name="Comma 2 3 9" xfId="4164"/>
    <cellStyle name="Comma 2 3 9 2" xfId="4165"/>
    <cellStyle name="Comma 2 30" xfId="4166"/>
    <cellStyle name="Comma 2 30 2" xfId="4167"/>
    <cellStyle name="Comma 2 31" xfId="4168"/>
    <cellStyle name="Comma 2 31 2" xfId="4169"/>
    <cellStyle name="Comma 2 32" xfId="4170"/>
    <cellStyle name="Comma 2 32 2" xfId="4171"/>
    <cellStyle name="Comma 2 33" xfId="4172"/>
    <cellStyle name="Comma 2 33 2" xfId="4173"/>
    <cellStyle name="Comma 2 34" xfId="4174"/>
    <cellStyle name="Comma 2 34 2" xfId="4175"/>
    <cellStyle name="Comma 2 35" xfId="4176"/>
    <cellStyle name="Comma 2 35 2" xfId="4177"/>
    <cellStyle name="Comma 2 36" xfId="4178"/>
    <cellStyle name="Comma 2 36 2" xfId="4179"/>
    <cellStyle name="Comma 2 37" xfId="4180"/>
    <cellStyle name="Comma 2 38" xfId="60457"/>
    <cellStyle name="Comma 2 39" xfId="60458"/>
    <cellStyle name="Comma 2 4" xfId="4181"/>
    <cellStyle name="Comma 2 4 10" xfId="4182"/>
    <cellStyle name="Comma 2 4 10 2" xfId="4183"/>
    <cellStyle name="Comma 2 4 11" xfId="4184"/>
    <cellStyle name="Comma 2 4 11 2" xfId="4185"/>
    <cellStyle name="Comma 2 4 12" xfId="4186"/>
    <cellStyle name="Comma 2 4 12 2" xfId="4187"/>
    <cellStyle name="Comma 2 4 13" xfId="4188"/>
    <cellStyle name="Comma 2 4 13 2" xfId="4189"/>
    <cellStyle name="Comma 2 4 14" xfId="4190"/>
    <cellStyle name="Comma 2 4 14 2" xfId="4191"/>
    <cellStyle name="Comma 2 4 15" xfId="4192"/>
    <cellStyle name="Comma 2 4 15 2" xfId="4193"/>
    <cellStyle name="Comma 2 4 16" xfId="4194"/>
    <cellStyle name="Comma 2 4 16 2" xfId="4195"/>
    <cellStyle name="Comma 2 4 17" xfId="4196"/>
    <cellStyle name="Comma 2 4 17 2" xfId="4197"/>
    <cellStyle name="Comma 2 4 18" xfId="4198"/>
    <cellStyle name="Comma 2 4 18 2" xfId="4199"/>
    <cellStyle name="Comma 2 4 19" xfId="4200"/>
    <cellStyle name="Comma 2 4 19 2" xfId="4201"/>
    <cellStyle name="Comma 2 4 2" xfId="4202"/>
    <cellStyle name="Comma 2 4 2 2" xfId="4203"/>
    <cellStyle name="Comma 2 4 20" xfId="4204"/>
    <cellStyle name="Comma 2 4 20 2" xfId="4205"/>
    <cellStyle name="Comma 2 4 21" xfId="4206"/>
    <cellStyle name="Comma 2 4 21 2" xfId="4207"/>
    <cellStyle name="Comma 2 4 22" xfId="4208"/>
    <cellStyle name="Comma 2 4 22 2" xfId="4209"/>
    <cellStyle name="Comma 2 4 23" xfId="4210"/>
    <cellStyle name="Comma 2 4 23 2" xfId="4211"/>
    <cellStyle name="Comma 2 4 24" xfId="4212"/>
    <cellStyle name="Comma 2 4 24 2" xfId="4213"/>
    <cellStyle name="Comma 2 4 25" xfId="4214"/>
    <cellStyle name="Comma 2 4 25 2" xfId="4215"/>
    <cellStyle name="Comma 2 4 26" xfId="4216"/>
    <cellStyle name="Comma 2 4 26 2" xfId="4217"/>
    <cellStyle name="Comma 2 4 27" xfId="4218"/>
    <cellStyle name="Comma 2 4 27 2" xfId="4219"/>
    <cellStyle name="Comma 2 4 28" xfId="4220"/>
    <cellStyle name="Comma 2 4 28 2" xfId="4221"/>
    <cellStyle name="Comma 2 4 29" xfId="4222"/>
    <cellStyle name="Comma 2 4 29 2" xfId="4223"/>
    <cellStyle name="Comma 2 4 3" xfId="4224"/>
    <cellStyle name="Comma 2 4 3 2" xfId="4225"/>
    <cellStyle name="Comma 2 4 30" xfId="4226"/>
    <cellStyle name="Comma 2 4 4" xfId="4227"/>
    <cellStyle name="Comma 2 4 4 2" xfId="4228"/>
    <cellStyle name="Comma 2 4 5" xfId="4229"/>
    <cellStyle name="Comma 2 4 5 2" xfId="4230"/>
    <cellStyle name="Comma 2 4 6" xfId="4231"/>
    <cellStyle name="Comma 2 4 6 2" xfId="4232"/>
    <cellStyle name="Comma 2 4 7" xfId="4233"/>
    <cellStyle name="Comma 2 4 7 2" xfId="4234"/>
    <cellStyle name="Comma 2 4 8" xfId="4235"/>
    <cellStyle name="Comma 2 4 8 2" xfId="4236"/>
    <cellStyle name="Comma 2 4 9" xfId="4237"/>
    <cellStyle name="Comma 2 4 9 2" xfId="4238"/>
    <cellStyle name="Comma 2 5" xfId="4239"/>
    <cellStyle name="Comma 2 5 10" xfId="4240"/>
    <cellStyle name="Comma 2 5 10 2" xfId="4241"/>
    <cellStyle name="Comma 2 5 11" xfId="4242"/>
    <cellStyle name="Comma 2 5 11 2" xfId="4243"/>
    <cellStyle name="Comma 2 5 12" xfId="4244"/>
    <cellStyle name="Comma 2 5 12 2" xfId="4245"/>
    <cellStyle name="Comma 2 5 13" xfId="4246"/>
    <cellStyle name="Comma 2 5 13 2" xfId="4247"/>
    <cellStyle name="Comma 2 5 14" xfId="4248"/>
    <cellStyle name="Comma 2 5 14 2" xfId="4249"/>
    <cellStyle name="Comma 2 5 15" xfId="4250"/>
    <cellStyle name="Comma 2 5 15 2" xfId="4251"/>
    <cellStyle name="Comma 2 5 16" xfId="4252"/>
    <cellStyle name="Comma 2 5 16 2" xfId="4253"/>
    <cellStyle name="Comma 2 5 17" xfId="4254"/>
    <cellStyle name="Comma 2 5 17 2" xfId="4255"/>
    <cellStyle name="Comma 2 5 18" xfId="4256"/>
    <cellStyle name="Comma 2 5 18 2" xfId="4257"/>
    <cellStyle name="Comma 2 5 19" xfId="4258"/>
    <cellStyle name="Comma 2 5 19 2" xfId="4259"/>
    <cellStyle name="Comma 2 5 2" xfId="4260"/>
    <cellStyle name="Comma 2 5 2 2" xfId="4261"/>
    <cellStyle name="Comma 2 5 20" xfId="4262"/>
    <cellStyle name="Comma 2 5 20 2" xfId="4263"/>
    <cellStyle name="Comma 2 5 21" xfId="4264"/>
    <cellStyle name="Comma 2 5 21 2" xfId="4265"/>
    <cellStyle name="Comma 2 5 22" xfId="4266"/>
    <cellStyle name="Comma 2 5 22 2" xfId="4267"/>
    <cellStyle name="Comma 2 5 23" xfId="4268"/>
    <cellStyle name="Comma 2 5 23 2" xfId="4269"/>
    <cellStyle name="Comma 2 5 24" xfId="4270"/>
    <cellStyle name="Comma 2 5 24 2" xfId="4271"/>
    <cellStyle name="Comma 2 5 25" xfId="4272"/>
    <cellStyle name="Comma 2 5 25 2" xfId="4273"/>
    <cellStyle name="Comma 2 5 26" xfId="4274"/>
    <cellStyle name="Comma 2 5 26 2" xfId="4275"/>
    <cellStyle name="Comma 2 5 27" xfId="4276"/>
    <cellStyle name="Comma 2 5 27 2" xfId="4277"/>
    <cellStyle name="Comma 2 5 28" xfId="4278"/>
    <cellStyle name="Comma 2 5 28 2" xfId="4279"/>
    <cellStyle name="Comma 2 5 29" xfId="4280"/>
    <cellStyle name="Comma 2 5 29 2" xfId="4281"/>
    <cellStyle name="Comma 2 5 3" xfId="4282"/>
    <cellStyle name="Comma 2 5 3 2" xfId="4283"/>
    <cellStyle name="Comma 2 5 30" xfId="4284"/>
    <cellStyle name="Comma 2 5 4" xfId="4285"/>
    <cellStyle name="Comma 2 5 4 2" xfId="4286"/>
    <cellStyle name="Comma 2 5 5" xfId="4287"/>
    <cellStyle name="Comma 2 5 5 2" xfId="4288"/>
    <cellStyle name="Comma 2 5 6" xfId="4289"/>
    <cellStyle name="Comma 2 5 6 2" xfId="4290"/>
    <cellStyle name="Comma 2 5 7" xfId="4291"/>
    <cellStyle name="Comma 2 5 7 2" xfId="4292"/>
    <cellStyle name="Comma 2 5 8" xfId="4293"/>
    <cellStyle name="Comma 2 5 8 2" xfId="4294"/>
    <cellStyle name="Comma 2 5 9" xfId="4295"/>
    <cellStyle name="Comma 2 5 9 2" xfId="4296"/>
    <cellStyle name="Comma 2 6" xfId="4297"/>
    <cellStyle name="Comma 2 6 10" xfId="4298"/>
    <cellStyle name="Comma 2 6 10 2" xfId="4299"/>
    <cellStyle name="Comma 2 6 11" xfId="4300"/>
    <cellStyle name="Comma 2 6 11 2" xfId="4301"/>
    <cellStyle name="Comma 2 6 12" xfId="4302"/>
    <cellStyle name="Comma 2 6 12 2" xfId="4303"/>
    <cellStyle name="Comma 2 6 13" xfId="4304"/>
    <cellStyle name="Comma 2 6 13 2" xfId="4305"/>
    <cellStyle name="Comma 2 6 14" xfId="4306"/>
    <cellStyle name="Comma 2 6 14 2" xfId="4307"/>
    <cellStyle name="Comma 2 6 15" xfId="4308"/>
    <cellStyle name="Comma 2 6 15 2" xfId="4309"/>
    <cellStyle name="Comma 2 6 16" xfId="4310"/>
    <cellStyle name="Comma 2 6 16 2" xfId="4311"/>
    <cellStyle name="Comma 2 6 17" xfId="4312"/>
    <cellStyle name="Comma 2 6 17 2" xfId="4313"/>
    <cellStyle name="Comma 2 6 18" xfId="4314"/>
    <cellStyle name="Comma 2 6 18 2" xfId="4315"/>
    <cellStyle name="Comma 2 6 19" xfId="4316"/>
    <cellStyle name="Comma 2 6 19 2" xfId="4317"/>
    <cellStyle name="Comma 2 6 2" xfId="4318"/>
    <cellStyle name="Comma 2 6 2 2" xfId="4319"/>
    <cellStyle name="Comma 2 6 20" xfId="4320"/>
    <cellStyle name="Comma 2 6 20 2" xfId="4321"/>
    <cellStyle name="Comma 2 6 21" xfId="4322"/>
    <cellStyle name="Comma 2 6 21 2" xfId="4323"/>
    <cellStyle name="Comma 2 6 22" xfId="4324"/>
    <cellStyle name="Comma 2 6 22 2" xfId="4325"/>
    <cellStyle name="Comma 2 6 23" xfId="4326"/>
    <cellStyle name="Comma 2 6 23 2" xfId="4327"/>
    <cellStyle name="Comma 2 6 24" xfId="4328"/>
    <cellStyle name="Comma 2 6 24 2" xfId="4329"/>
    <cellStyle name="Comma 2 6 25" xfId="4330"/>
    <cellStyle name="Comma 2 6 25 2" xfId="4331"/>
    <cellStyle name="Comma 2 6 26" xfId="4332"/>
    <cellStyle name="Comma 2 6 26 2" xfId="4333"/>
    <cellStyle name="Comma 2 6 27" xfId="4334"/>
    <cellStyle name="Comma 2 6 27 2" xfId="4335"/>
    <cellStyle name="Comma 2 6 28" xfId="4336"/>
    <cellStyle name="Comma 2 6 28 2" xfId="4337"/>
    <cellStyle name="Comma 2 6 29" xfId="4338"/>
    <cellStyle name="Comma 2 6 29 2" xfId="4339"/>
    <cellStyle name="Comma 2 6 3" xfId="4340"/>
    <cellStyle name="Comma 2 6 3 2" xfId="4341"/>
    <cellStyle name="Comma 2 6 30" xfId="4342"/>
    <cellStyle name="Comma 2 6 4" xfId="4343"/>
    <cellStyle name="Comma 2 6 4 2" xfId="4344"/>
    <cellStyle name="Comma 2 6 5" xfId="4345"/>
    <cellStyle name="Comma 2 6 5 2" xfId="4346"/>
    <cellStyle name="Comma 2 6 6" xfId="4347"/>
    <cellStyle name="Comma 2 6 6 2" xfId="4348"/>
    <cellStyle name="Comma 2 6 7" xfId="4349"/>
    <cellStyle name="Comma 2 6 7 2" xfId="4350"/>
    <cellStyle name="Comma 2 6 8" xfId="4351"/>
    <cellStyle name="Comma 2 6 8 2" xfId="4352"/>
    <cellStyle name="Comma 2 6 9" xfId="4353"/>
    <cellStyle name="Comma 2 6 9 2" xfId="4354"/>
    <cellStyle name="Comma 2 7" xfId="4355"/>
    <cellStyle name="Comma 2 7 10" xfId="4356"/>
    <cellStyle name="Comma 2 7 10 2" xfId="4357"/>
    <cellStyle name="Comma 2 7 11" xfId="4358"/>
    <cellStyle name="Comma 2 7 11 2" xfId="4359"/>
    <cellStyle name="Comma 2 7 12" xfId="4360"/>
    <cellStyle name="Comma 2 7 12 2" xfId="4361"/>
    <cellStyle name="Comma 2 7 13" xfId="4362"/>
    <cellStyle name="Comma 2 7 13 2" xfId="4363"/>
    <cellStyle name="Comma 2 7 14" xfId="4364"/>
    <cellStyle name="Comma 2 7 14 2" xfId="4365"/>
    <cellStyle name="Comma 2 7 15" xfId="4366"/>
    <cellStyle name="Comma 2 7 15 2" xfId="4367"/>
    <cellStyle name="Comma 2 7 16" xfId="4368"/>
    <cellStyle name="Comma 2 7 16 2" xfId="4369"/>
    <cellStyle name="Comma 2 7 17" xfId="4370"/>
    <cellStyle name="Comma 2 7 17 2" xfId="4371"/>
    <cellStyle name="Comma 2 7 18" xfId="4372"/>
    <cellStyle name="Comma 2 7 18 2" xfId="4373"/>
    <cellStyle name="Comma 2 7 19" xfId="4374"/>
    <cellStyle name="Comma 2 7 19 2" xfId="4375"/>
    <cellStyle name="Comma 2 7 2" xfId="4376"/>
    <cellStyle name="Comma 2 7 2 2" xfId="4377"/>
    <cellStyle name="Comma 2 7 20" xfId="4378"/>
    <cellStyle name="Comma 2 7 20 2" xfId="4379"/>
    <cellStyle name="Comma 2 7 21" xfId="4380"/>
    <cellStyle name="Comma 2 7 21 2" xfId="4381"/>
    <cellStyle name="Comma 2 7 22" xfId="4382"/>
    <cellStyle name="Comma 2 7 22 2" xfId="4383"/>
    <cellStyle name="Comma 2 7 23" xfId="4384"/>
    <cellStyle name="Comma 2 7 23 2" xfId="4385"/>
    <cellStyle name="Comma 2 7 24" xfId="4386"/>
    <cellStyle name="Comma 2 7 24 2" xfId="4387"/>
    <cellStyle name="Comma 2 7 25" xfId="4388"/>
    <cellStyle name="Comma 2 7 25 2" xfId="4389"/>
    <cellStyle name="Comma 2 7 26" xfId="4390"/>
    <cellStyle name="Comma 2 7 26 2" xfId="4391"/>
    <cellStyle name="Comma 2 7 27" xfId="4392"/>
    <cellStyle name="Comma 2 7 27 2" xfId="4393"/>
    <cellStyle name="Comma 2 7 28" xfId="4394"/>
    <cellStyle name="Comma 2 7 28 2" xfId="4395"/>
    <cellStyle name="Comma 2 7 29" xfId="4396"/>
    <cellStyle name="Comma 2 7 29 2" xfId="4397"/>
    <cellStyle name="Comma 2 7 3" xfId="4398"/>
    <cellStyle name="Comma 2 7 3 2" xfId="4399"/>
    <cellStyle name="Comma 2 7 30" xfId="4400"/>
    <cellStyle name="Comma 2 7 4" xfId="4401"/>
    <cellStyle name="Comma 2 7 4 2" xfId="4402"/>
    <cellStyle name="Comma 2 7 5" xfId="4403"/>
    <cellStyle name="Comma 2 7 5 2" xfId="4404"/>
    <cellStyle name="Comma 2 7 6" xfId="4405"/>
    <cellStyle name="Comma 2 7 6 2" xfId="4406"/>
    <cellStyle name="Comma 2 7 7" xfId="4407"/>
    <cellStyle name="Comma 2 7 7 2" xfId="4408"/>
    <cellStyle name="Comma 2 7 8" xfId="4409"/>
    <cellStyle name="Comma 2 7 8 2" xfId="4410"/>
    <cellStyle name="Comma 2 7 9" xfId="4411"/>
    <cellStyle name="Comma 2 7 9 2" xfId="4412"/>
    <cellStyle name="Comma 2 8" xfId="4413"/>
    <cellStyle name="Comma 2 8 2" xfId="4414"/>
    <cellStyle name="Comma 2 9" xfId="4415"/>
    <cellStyle name="Comma 2 9 2" xfId="4416"/>
    <cellStyle name="Comma 3" xfId="60459"/>
    <cellStyle name="Comma_irl tel sep5" xfId="4417"/>
    <cellStyle name="Currency [0]" xfId="4418"/>
    <cellStyle name="Currency_irl tel sep5" xfId="4419"/>
    <cellStyle name="date" xfId="4420"/>
    <cellStyle name="date 2" xfId="60460"/>
    <cellStyle name="Dates" xfId="60461"/>
    <cellStyle name="Dezimal [0]_Compiling Utility Macros" xfId="60462"/>
    <cellStyle name="Dezimal_Compiling Utility Macros" xfId="60463"/>
    <cellStyle name="E-mail" xfId="60464"/>
    <cellStyle name="Emphasis 1" xfId="60465"/>
    <cellStyle name="Emphasis 2" xfId="60466"/>
    <cellStyle name="Emphasis 3" xfId="60467"/>
    <cellStyle name="Euro" xfId="4421"/>
    <cellStyle name="Euro 2" xfId="60468"/>
    <cellStyle name="Explanatory Text 10" xfId="4422"/>
    <cellStyle name="Explanatory Text 10 2" xfId="34510"/>
    <cellStyle name="Explanatory Text 11" xfId="4423"/>
    <cellStyle name="Explanatory Text 11 2" xfId="34511"/>
    <cellStyle name="Explanatory Text 12" xfId="4424"/>
    <cellStyle name="Explanatory Text 12 2" xfId="34512"/>
    <cellStyle name="Explanatory Text 13" xfId="4425"/>
    <cellStyle name="Explanatory Text 13 2" xfId="34513"/>
    <cellStyle name="Explanatory Text 2" xfId="4426"/>
    <cellStyle name="Explanatory Text 2 2" xfId="34514"/>
    <cellStyle name="Explanatory Text 3" xfId="4427"/>
    <cellStyle name="Explanatory Text 3 2" xfId="34515"/>
    <cellStyle name="Explanatory Text 4" xfId="4428"/>
    <cellStyle name="Explanatory Text 4 2" xfId="34516"/>
    <cellStyle name="Explanatory Text 5" xfId="4429"/>
    <cellStyle name="Explanatory Text 5 2" xfId="34517"/>
    <cellStyle name="Explanatory Text 6" xfId="4430"/>
    <cellStyle name="Explanatory Text 6 2" xfId="34518"/>
    <cellStyle name="Explanatory Text 7" xfId="4431"/>
    <cellStyle name="Explanatory Text 7 2" xfId="34519"/>
    <cellStyle name="Explanatory Text 8" xfId="4432"/>
    <cellStyle name="Explanatory Text 8 2" xfId="34520"/>
    <cellStyle name="Explanatory Text 9" xfId="4433"/>
    <cellStyle name="Explanatory Text 9 2" xfId="34521"/>
    <cellStyle name="Footnotes" xfId="60469"/>
    <cellStyle name="General_Ledger" xfId="60470"/>
    <cellStyle name="Good 10" xfId="4434"/>
    <cellStyle name="Good 10 2" xfId="34522"/>
    <cellStyle name="Good 11" xfId="4435"/>
    <cellStyle name="Good 11 2" xfId="34523"/>
    <cellStyle name="Good 12" xfId="4436"/>
    <cellStyle name="Good 12 2" xfId="34524"/>
    <cellStyle name="Good 13" xfId="4437"/>
    <cellStyle name="Good 13 2" xfId="34525"/>
    <cellStyle name="Good 2" xfId="4438"/>
    <cellStyle name="Good 2 2" xfId="34526"/>
    <cellStyle name="Good 3" xfId="4439"/>
    <cellStyle name="Good 3 2" xfId="34527"/>
    <cellStyle name="Good 4" xfId="4440"/>
    <cellStyle name="Good 4 2" xfId="34528"/>
    <cellStyle name="Good 5" xfId="4441"/>
    <cellStyle name="Good 5 2" xfId="34529"/>
    <cellStyle name="Good 6" xfId="4442"/>
    <cellStyle name="Good 6 2" xfId="34530"/>
    <cellStyle name="Good 7" xfId="4443"/>
    <cellStyle name="Good 7 2" xfId="34531"/>
    <cellStyle name="Good 8" xfId="4444"/>
    <cellStyle name="Good 8 2" xfId="34532"/>
    <cellStyle name="Good 9" xfId="4445"/>
    <cellStyle name="Good 9 2" xfId="34533"/>
    <cellStyle name="Heading" xfId="60471"/>
    <cellStyle name="Heading 1 10" xfId="4446"/>
    <cellStyle name="Heading 1 10 2" xfId="34534"/>
    <cellStyle name="Heading 1 11" xfId="4447"/>
    <cellStyle name="Heading 1 11 2" xfId="34535"/>
    <cellStyle name="Heading 1 12" xfId="4448"/>
    <cellStyle name="Heading 1 12 2" xfId="34536"/>
    <cellStyle name="Heading 1 13" xfId="4449"/>
    <cellStyle name="Heading 1 13 2" xfId="34537"/>
    <cellStyle name="Heading 1 2" xfId="4450"/>
    <cellStyle name="Heading 1 2 2" xfId="34538"/>
    <cellStyle name="Heading 1 3" xfId="4451"/>
    <cellStyle name="Heading 1 3 2" xfId="34539"/>
    <cellStyle name="Heading 1 4" xfId="4452"/>
    <cellStyle name="Heading 1 4 2" xfId="34540"/>
    <cellStyle name="Heading 1 5" xfId="4453"/>
    <cellStyle name="Heading 1 5 2" xfId="34541"/>
    <cellStyle name="Heading 1 6" xfId="4454"/>
    <cellStyle name="Heading 1 6 2" xfId="34542"/>
    <cellStyle name="Heading 1 7" xfId="4455"/>
    <cellStyle name="Heading 1 7 2" xfId="34543"/>
    <cellStyle name="Heading 1 8" xfId="4456"/>
    <cellStyle name="Heading 1 8 2" xfId="34544"/>
    <cellStyle name="Heading 1 9" xfId="4457"/>
    <cellStyle name="Heading 1 9 2" xfId="34545"/>
    <cellStyle name="Heading 2 10" xfId="4458"/>
    <cellStyle name="Heading 2 10 2" xfId="34546"/>
    <cellStyle name="Heading 2 11" xfId="4459"/>
    <cellStyle name="Heading 2 11 2" xfId="34547"/>
    <cellStyle name="Heading 2 12" xfId="4460"/>
    <cellStyle name="Heading 2 12 2" xfId="34548"/>
    <cellStyle name="Heading 2 13" xfId="4461"/>
    <cellStyle name="Heading 2 13 2" xfId="34549"/>
    <cellStyle name="Heading 2 2" xfId="4462"/>
    <cellStyle name="Heading 2 2 2" xfId="34550"/>
    <cellStyle name="Heading 2 3" xfId="4463"/>
    <cellStyle name="Heading 2 3 2" xfId="34551"/>
    <cellStyle name="Heading 2 4" xfId="4464"/>
    <cellStyle name="Heading 2 4 2" xfId="34552"/>
    <cellStyle name="Heading 2 5" xfId="4465"/>
    <cellStyle name="Heading 2 5 2" xfId="34553"/>
    <cellStyle name="Heading 2 6" xfId="4466"/>
    <cellStyle name="Heading 2 6 2" xfId="34554"/>
    <cellStyle name="Heading 2 7" xfId="4467"/>
    <cellStyle name="Heading 2 7 2" xfId="34555"/>
    <cellStyle name="Heading 2 8" xfId="4468"/>
    <cellStyle name="Heading 2 8 2" xfId="34556"/>
    <cellStyle name="Heading 2 9" xfId="4469"/>
    <cellStyle name="Heading 2 9 2" xfId="34557"/>
    <cellStyle name="Heading 3 10" xfId="4470"/>
    <cellStyle name="Heading 3 10 2" xfId="34558"/>
    <cellStyle name="Heading 3 11" xfId="4471"/>
    <cellStyle name="Heading 3 11 2" xfId="34559"/>
    <cellStyle name="Heading 3 12" xfId="4472"/>
    <cellStyle name="Heading 3 12 2" xfId="34560"/>
    <cellStyle name="Heading 3 13" xfId="4473"/>
    <cellStyle name="Heading 3 13 2" xfId="34561"/>
    <cellStyle name="Heading 3 2" xfId="4474"/>
    <cellStyle name="Heading 3 2 2" xfId="34562"/>
    <cellStyle name="Heading 3 3" xfId="4475"/>
    <cellStyle name="Heading 3 3 2" xfId="34563"/>
    <cellStyle name="Heading 3 4" xfId="4476"/>
    <cellStyle name="Heading 3 4 2" xfId="34564"/>
    <cellStyle name="Heading 3 5" xfId="4477"/>
    <cellStyle name="Heading 3 5 2" xfId="34565"/>
    <cellStyle name="Heading 3 6" xfId="4478"/>
    <cellStyle name="Heading 3 6 2" xfId="34566"/>
    <cellStyle name="Heading 3 7" xfId="4479"/>
    <cellStyle name="Heading 3 7 2" xfId="34567"/>
    <cellStyle name="Heading 3 8" xfId="4480"/>
    <cellStyle name="Heading 3 8 2" xfId="34568"/>
    <cellStyle name="Heading 3 9" xfId="4481"/>
    <cellStyle name="Heading 3 9 2" xfId="34569"/>
    <cellStyle name="Heading 4 10" xfId="4482"/>
    <cellStyle name="Heading 4 10 2" xfId="34570"/>
    <cellStyle name="Heading 4 11" xfId="4483"/>
    <cellStyle name="Heading 4 11 2" xfId="34571"/>
    <cellStyle name="Heading 4 12" xfId="4484"/>
    <cellStyle name="Heading 4 12 2" xfId="34572"/>
    <cellStyle name="Heading 4 13" xfId="4485"/>
    <cellStyle name="Heading 4 13 2" xfId="34573"/>
    <cellStyle name="Heading 4 2" xfId="4486"/>
    <cellStyle name="Heading 4 2 2" xfId="34574"/>
    <cellStyle name="Heading 4 3" xfId="4487"/>
    <cellStyle name="Heading 4 3 2" xfId="34575"/>
    <cellStyle name="Heading 4 4" xfId="4488"/>
    <cellStyle name="Heading 4 4 2" xfId="34576"/>
    <cellStyle name="Heading 4 5" xfId="4489"/>
    <cellStyle name="Heading 4 5 2" xfId="34577"/>
    <cellStyle name="Heading 4 6" xfId="4490"/>
    <cellStyle name="Heading 4 6 2" xfId="34578"/>
    <cellStyle name="Heading 4 7" xfId="4491"/>
    <cellStyle name="Heading 4 7 2" xfId="34579"/>
    <cellStyle name="Heading 4 8" xfId="4492"/>
    <cellStyle name="Heading 4 8 2" xfId="34580"/>
    <cellStyle name="Heading 4 9" xfId="4493"/>
    <cellStyle name="Heading 4 9 2" xfId="34581"/>
    <cellStyle name="Heading2" xfId="60472"/>
    <cellStyle name="Hidden" xfId="60473"/>
    <cellStyle name="Input 10" xfId="4494"/>
    <cellStyle name="Input 10 2" xfId="34582"/>
    <cellStyle name="Input 11" xfId="4495"/>
    <cellStyle name="Input 11 2" xfId="34583"/>
    <cellStyle name="Input 12" xfId="4496"/>
    <cellStyle name="Input 12 2" xfId="34584"/>
    <cellStyle name="Input 13" xfId="4497"/>
    <cellStyle name="Input 13 2" xfId="34585"/>
    <cellStyle name="Input 2" xfId="4498"/>
    <cellStyle name="Input 2 2" xfId="34586"/>
    <cellStyle name="Input 3" xfId="4499"/>
    <cellStyle name="Input 3 2" xfId="34587"/>
    <cellStyle name="Input 4" xfId="4500"/>
    <cellStyle name="Input 4 2" xfId="34588"/>
    <cellStyle name="Input 5" xfId="4501"/>
    <cellStyle name="Input 5 2" xfId="34589"/>
    <cellStyle name="Input 6" xfId="4502"/>
    <cellStyle name="Input 6 2" xfId="34590"/>
    <cellStyle name="Input 7" xfId="4503"/>
    <cellStyle name="Input 7 2" xfId="34591"/>
    <cellStyle name="Input 8" xfId="4504"/>
    <cellStyle name="Input 8 2" xfId="34592"/>
    <cellStyle name="Input 9" xfId="4505"/>
    <cellStyle name="Input 9 2" xfId="34593"/>
    <cellStyle name="Input_Cell" xfId="60474"/>
    <cellStyle name="Just_Table" xfId="60475"/>
    <cellStyle name="LeftTitle" xfId="60476"/>
    <cellStyle name="Linked Cell 10" xfId="4506"/>
    <cellStyle name="Linked Cell 10 2" xfId="34594"/>
    <cellStyle name="Linked Cell 11" xfId="4507"/>
    <cellStyle name="Linked Cell 11 2" xfId="34595"/>
    <cellStyle name="Linked Cell 12" xfId="4508"/>
    <cellStyle name="Linked Cell 12 2" xfId="34596"/>
    <cellStyle name="Linked Cell 13" xfId="4509"/>
    <cellStyle name="Linked Cell 13 2" xfId="34597"/>
    <cellStyle name="Linked Cell 2" xfId="4510"/>
    <cellStyle name="Linked Cell 2 2" xfId="34598"/>
    <cellStyle name="Linked Cell 3" xfId="4511"/>
    <cellStyle name="Linked Cell 3 2" xfId="34599"/>
    <cellStyle name="Linked Cell 4" xfId="4512"/>
    <cellStyle name="Linked Cell 4 2" xfId="34600"/>
    <cellStyle name="Linked Cell 5" xfId="4513"/>
    <cellStyle name="Linked Cell 5 2" xfId="34601"/>
    <cellStyle name="Linked Cell 6" xfId="4514"/>
    <cellStyle name="Linked Cell 6 2" xfId="34602"/>
    <cellStyle name="Linked Cell 7" xfId="4515"/>
    <cellStyle name="Linked Cell 7 2" xfId="34603"/>
    <cellStyle name="Linked Cell 8" xfId="4516"/>
    <cellStyle name="Linked Cell 8 2" xfId="34604"/>
    <cellStyle name="Linked Cell 9" xfId="4517"/>
    <cellStyle name="Linked Cell 9 2" xfId="34605"/>
    <cellStyle name="Neutral 10" xfId="4518"/>
    <cellStyle name="Neutral 10 2" xfId="34606"/>
    <cellStyle name="Neutral 11" xfId="4519"/>
    <cellStyle name="Neutral 11 2" xfId="34607"/>
    <cellStyle name="Neutral 12" xfId="4520"/>
    <cellStyle name="Neutral 12 2" xfId="34608"/>
    <cellStyle name="Neutral 13" xfId="4521"/>
    <cellStyle name="Neutral 13 2" xfId="34609"/>
    <cellStyle name="Neutral 2" xfId="4522"/>
    <cellStyle name="Neutral 2 2" xfId="34610"/>
    <cellStyle name="Neutral 3" xfId="4523"/>
    <cellStyle name="Neutral 3 2" xfId="34611"/>
    <cellStyle name="Neutral 4" xfId="4524"/>
    <cellStyle name="Neutral 4 2" xfId="34612"/>
    <cellStyle name="Neutral 5" xfId="4525"/>
    <cellStyle name="Neutral 5 2" xfId="34613"/>
    <cellStyle name="Neutral 6" xfId="4526"/>
    <cellStyle name="Neutral 6 2" xfId="34614"/>
    <cellStyle name="Neutral 7" xfId="4527"/>
    <cellStyle name="Neutral 7 2" xfId="34615"/>
    <cellStyle name="Neutral 8" xfId="4528"/>
    <cellStyle name="Neutral 8 2" xfId="34616"/>
    <cellStyle name="Neutral 9" xfId="4529"/>
    <cellStyle name="Neutral 9 2" xfId="34617"/>
    <cellStyle name="No_Input" xfId="60477"/>
    <cellStyle name="Norma11l" xfId="4530"/>
    <cellStyle name="Norma11l 2" xfId="34618"/>
    <cellStyle name="Normal" xfId="61896"/>
    <cellStyle name="Normal 2" xfId="4531"/>
    <cellStyle name="Normal 2 10" xfId="4532"/>
    <cellStyle name="Normal 2 10 2" xfId="4533"/>
    <cellStyle name="Normal 2 10 2 2" xfId="4534"/>
    <cellStyle name="Normal 2 10 2 2 2" xfId="4535"/>
    <cellStyle name="Normal 2 10 2 2 2 2" xfId="34619"/>
    <cellStyle name="Normal 2 10 2 2 3" xfId="34620"/>
    <cellStyle name="Normal 2 10 2 3" xfId="4536"/>
    <cellStyle name="Normal 2 10 2 3 2" xfId="34621"/>
    <cellStyle name="Normal 2 10 2 4" xfId="34622"/>
    <cellStyle name="Normal 2 10 3" xfId="4537"/>
    <cellStyle name="Normal 2 10 3 2" xfId="4538"/>
    <cellStyle name="Normal 2 10 3 2 2" xfId="4539"/>
    <cellStyle name="Normal 2 10 3 2 2 2" xfId="34623"/>
    <cellStyle name="Normal 2 10 3 2 3" xfId="34624"/>
    <cellStyle name="Normal 2 10 3 3" xfId="4540"/>
    <cellStyle name="Normal 2 10 3 3 2" xfId="34625"/>
    <cellStyle name="Normal 2 10 3 4" xfId="34626"/>
    <cellStyle name="Normal 2 10 4" xfId="4541"/>
    <cellStyle name="Normal 2 10 4 2" xfId="4542"/>
    <cellStyle name="Normal 2 10 4 2 2" xfId="4543"/>
    <cellStyle name="Normal 2 10 4 2 2 2" xfId="34627"/>
    <cellStyle name="Normal 2 10 4 2 3" xfId="34628"/>
    <cellStyle name="Normal 2 10 4 3" xfId="4544"/>
    <cellStyle name="Normal 2 10 4 3 2" xfId="34629"/>
    <cellStyle name="Normal 2 10 4 4" xfId="34630"/>
    <cellStyle name="Normal 2 10 5" xfId="4545"/>
    <cellStyle name="Normal 2 10 5 2" xfId="4546"/>
    <cellStyle name="Normal 2 10 5 2 2" xfId="34631"/>
    <cellStyle name="Normal 2 10 5 3" xfId="34632"/>
    <cellStyle name="Normal 2 10 6" xfId="4547"/>
    <cellStyle name="Normal 2 10 6 2" xfId="34633"/>
    <cellStyle name="Normal 2 10 7" xfId="4548"/>
    <cellStyle name="Normal 2 10 7 2" xfId="34634"/>
    <cellStyle name="Normal 2 10 8" xfId="34635"/>
    <cellStyle name="Normal 2 11" xfId="4549"/>
    <cellStyle name="Normal 2 11 2" xfId="4550"/>
    <cellStyle name="Normal 2 11 2 2" xfId="4551"/>
    <cellStyle name="Normal 2 11 2 2 2" xfId="4552"/>
    <cellStyle name="Normal 2 11 2 2 2 2" xfId="34636"/>
    <cellStyle name="Normal 2 11 2 2 3" xfId="34637"/>
    <cellStyle name="Normal 2 11 2 3" xfId="4553"/>
    <cellStyle name="Normal 2 11 2 3 2" xfId="34638"/>
    <cellStyle name="Normal 2 11 2 4" xfId="34639"/>
    <cellStyle name="Normal 2 11 3" xfId="4554"/>
    <cellStyle name="Normal 2 11 3 2" xfId="4555"/>
    <cellStyle name="Normal 2 11 3 2 2" xfId="4556"/>
    <cellStyle name="Normal 2 11 3 2 2 2" xfId="34640"/>
    <cellStyle name="Normal 2 11 3 2 3" xfId="34641"/>
    <cellStyle name="Normal 2 11 3 3" xfId="4557"/>
    <cellStyle name="Normal 2 11 3 3 2" xfId="34642"/>
    <cellStyle name="Normal 2 11 3 4" xfId="34643"/>
    <cellStyle name="Normal 2 11 4" xfId="4558"/>
    <cellStyle name="Normal 2 11 4 2" xfId="4559"/>
    <cellStyle name="Normal 2 11 4 2 2" xfId="4560"/>
    <cellStyle name="Normal 2 11 4 2 2 2" xfId="34644"/>
    <cellStyle name="Normal 2 11 4 2 3" xfId="34645"/>
    <cellStyle name="Normal 2 11 4 3" xfId="4561"/>
    <cellStyle name="Normal 2 11 4 3 2" xfId="34646"/>
    <cellStyle name="Normal 2 11 4 4" xfId="34647"/>
    <cellStyle name="Normal 2 11 5" xfId="4562"/>
    <cellStyle name="Normal 2 11 5 2" xfId="4563"/>
    <cellStyle name="Normal 2 11 5 2 2" xfId="34648"/>
    <cellStyle name="Normal 2 11 5 3" xfId="34649"/>
    <cellStyle name="Normal 2 11 6" xfId="4564"/>
    <cellStyle name="Normal 2 11 6 2" xfId="34650"/>
    <cellStyle name="Normal 2 11 7" xfId="4565"/>
    <cellStyle name="Normal 2 11 7 2" xfId="34651"/>
    <cellStyle name="Normal 2 11 8" xfId="34652"/>
    <cellStyle name="Normal 2 12" xfId="4566"/>
    <cellStyle name="Normal 2 12 2" xfId="4567"/>
    <cellStyle name="Normal 2 12 2 2" xfId="4568"/>
    <cellStyle name="Normal 2 12 2 2 2" xfId="4569"/>
    <cellStyle name="Normal 2 12 2 2 2 2" xfId="34653"/>
    <cellStyle name="Normal 2 12 2 2 3" xfId="34654"/>
    <cellStyle name="Normal 2 12 2 3" xfId="4570"/>
    <cellStyle name="Normal 2 12 2 3 2" xfId="34655"/>
    <cellStyle name="Normal 2 12 2 4" xfId="34656"/>
    <cellStyle name="Normal 2 12 3" xfId="4571"/>
    <cellStyle name="Normal 2 12 3 2" xfId="4572"/>
    <cellStyle name="Normal 2 12 3 2 2" xfId="4573"/>
    <cellStyle name="Normal 2 12 3 2 2 2" xfId="34657"/>
    <cellStyle name="Normal 2 12 3 2 3" xfId="34658"/>
    <cellStyle name="Normal 2 12 3 3" xfId="4574"/>
    <cellStyle name="Normal 2 12 3 3 2" xfId="34659"/>
    <cellStyle name="Normal 2 12 3 4" xfId="34660"/>
    <cellStyle name="Normal 2 12 4" xfId="4575"/>
    <cellStyle name="Normal 2 12 4 2" xfId="4576"/>
    <cellStyle name="Normal 2 12 4 2 2" xfId="4577"/>
    <cellStyle name="Normal 2 12 4 2 2 2" xfId="34661"/>
    <cellStyle name="Normal 2 12 4 2 3" xfId="34662"/>
    <cellStyle name="Normal 2 12 4 3" xfId="4578"/>
    <cellStyle name="Normal 2 12 4 3 2" xfId="34663"/>
    <cellStyle name="Normal 2 12 4 4" xfId="34664"/>
    <cellStyle name="Normal 2 12 5" xfId="4579"/>
    <cellStyle name="Normal 2 12 5 2" xfId="4580"/>
    <cellStyle name="Normal 2 12 5 2 2" xfId="34665"/>
    <cellStyle name="Normal 2 12 5 3" xfId="34666"/>
    <cellStyle name="Normal 2 12 6" xfId="4581"/>
    <cellStyle name="Normal 2 12 6 2" xfId="34667"/>
    <cellStyle name="Normal 2 12 7" xfId="4582"/>
    <cellStyle name="Normal 2 12 7 2" xfId="34668"/>
    <cellStyle name="Normal 2 12 8" xfId="34669"/>
    <cellStyle name="Normal 2 13" xfId="4583"/>
    <cellStyle name="Normal 2 13 2" xfId="4584"/>
    <cellStyle name="Normal 2 13 2 2" xfId="4585"/>
    <cellStyle name="Normal 2 13 2 2 2" xfId="4586"/>
    <cellStyle name="Normal 2 13 2 2 2 2" xfId="34670"/>
    <cellStyle name="Normal 2 13 2 2 3" xfId="34671"/>
    <cellStyle name="Normal 2 13 2 3" xfId="4587"/>
    <cellStyle name="Normal 2 13 2 3 2" xfId="34672"/>
    <cellStyle name="Normal 2 13 2 4" xfId="34673"/>
    <cellStyle name="Normal 2 13 3" xfId="4588"/>
    <cellStyle name="Normal 2 13 3 2" xfId="4589"/>
    <cellStyle name="Normal 2 13 3 2 2" xfId="4590"/>
    <cellStyle name="Normal 2 13 3 2 2 2" xfId="34674"/>
    <cellStyle name="Normal 2 13 3 2 3" xfId="34675"/>
    <cellStyle name="Normal 2 13 3 3" xfId="4591"/>
    <cellStyle name="Normal 2 13 3 3 2" xfId="34676"/>
    <cellStyle name="Normal 2 13 3 4" xfId="34677"/>
    <cellStyle name="Normal 2 13 4" xfId="4592"/>
    <cellStyle name="Normal 2 13 4 2" xfId="4593"/>
    <cellStyle name="Normal 2 13 4 2 2" xfId="4594"/>
    <cellStyle name="Normal 2 13 4 2 2 2" xfId="34678"/>
    <cellStyle name="Normal 2 13 4 2 3" xfId="34679"/>
    <cellStyle name="Normal 2 13 4 3" xfId="4595"/>
    <cellStyle name="Normal 2 13 4 3 2" xfId="34680"/>
    <cellStyle name="Normal 2 13 4 4" xfId="34681"/>
    <cellStyle name="Normal 2 13 5" xfId="4596"/>
    <cellStyle name="Normal 2 13 5 2" xfId="4597"/>
    <cellStyle name="Normal 2 13 5 2 2" xfId="34682"/>
    <cellStyle name="Normal 2 13 5 3" xfId="34683"/>
    <cellStyle name="Normal 2 13 6" xfId="4598"/>
    <cellStyle name="Normal 2 13 6 2" xfId="34684"/>
    <cellStyle name="Normal 2 13 7" xfId="4599"/>
    <cellStyle name="Normal 2 13 7 2" xfId="34685"/>
    <cellStyle name="Normal 2 13 8" xfId="34686"/>
    <cellStyle name="Normal 2 14" xfId="4600"/>
    <cellStyle name="Normal 2 14 2" xfId="4601"/>
    <cellStyle name="Normal 2 14 2 2" xfId="4602"/>
    <cellStyle name="Normal 2 14 2 2 2" xfId="4603"/>
    <cellStyle name="Normal 2 14 2 2 2 2" xfId="34687"/>
    <cellStyle name="Normal 2 14 2 2 3" xfId="34688"/>
    <cellStyle name="Normal 2 14 2 3" xfId="4604"/>
    <cellStyle name="Normal 2 14 2 3 2" xfId="34689"/>
    <cellStyle name="Normal 2 14 2 4" xfId="34690"/>
    <cellStyle name="Normal 2 14 3" xfId="4605"/>
    <cellStyle name="Normal 2 14 3 2" xfId="4606"/>
    <cellStyle name="Normal 2 14 3 2 2" xfId="4607"/>
    <cellStyle name="Normal 2 14 3 2 2 2" xfId="34691"/>
    <cellStyle name="Normal 2 14 3 2 3" xfId="34692"/>
    <cellStyle name="Normal 2 14 3 3" xfId="4608"/>
    <cellStyle name="Normal 2 14 3 3 2" xfId="34693"/>
    <cellStyle name="Normal 2 14 3 4" xfId="34694"/>
    <cellStyle name="Normal 2 14 4" xfId="4609"/>
    <cellStyle name="Normal 2 14 4 2" xfId="4610"/>
    <cellStyle name="Normal 2 14 4 2 2" xfId="4611"/>
    <cellStyle name="Normal 2 14 4 2 2 2" xfId="34695"/>
    <cellStyle name="Normal 2 14 4 2 3" xfId="34696"/>
    <cellStyle name="Normal 2 14 4 3" xfId="4612"/>
    <cellStyle name="Normal 2 14 4 3 2" xfId="34697"/>
    <cellStyle name="Normal 2 14 4 4" xfId="34698"/>
    <cellStyle name="Normal 2 14 5" xfId="4613"/>
    <cellStyle name="Normal 2 14 5 2" xfId="4614"/>
    <cellStyle name="Normal 2 14 5 2 2" xfId="34699"/>
    <cellStyle name="Normal 2 14 5 3" xfId="34700"/>
    <cellStyle name="Normal 2 14 6" xfId="4615"/>
    <cellStyle name="Normal 2 14 6 2" xfId="34701"/>
    <cellStyle name="Normal 2 14 7" xfId="4616"/>
    <cellStyle name="Normal 2 14 7 2" xfId="34702"/>
    <cellStyle name="Normal 2 14 8" xfId="34703"/>
    <cellStyle name="Normal 2 15" xfId="4617"/>
    <cellStyle name="Normal 2 15 2" xfId="4618"/>
    <cellStyle name="Normal 2 15 2 2" xfId="4619"/>
    <cellStyle name="Normal 2 15 2 2 2" xfId="4620"/>
    <cellStyle name="Normal 2 15 2 2 2 2" xfId="34704"/>
    <cellStyle name="Normal 2 15 2 2 3" xfId="34705"/>
    <cellStyle name="Normal 2 15 2 3" xfId="4621"/>
    <cellStyle name="Normal 2 15 2 3 2" xfId="34706"/>
    <cellStyle name="Normal 2 15 2 4" xfId="34707"/>
    <cellStyle name="Normal 2 15 3" xfId="4622"/>
    <cellStyle name="Normal 2 15 3 2" xfId="4623"/>
    <cellStyle name="Normal 2 15 3 2 2" xfId="4624"/>
    <cellStyle name="Normal 2 15 3 2 2 2" xfId="34708"/>
    <cellStyle name="Normal 2 15 3 2 3" xfId="34709"/>
    <cellStyle name="Normal 2 15 3 3" xfId="4625"/>
    <cellStyle name="Normal 2 15 3 3 2" xfId="34710"/>
    <cellStyle name="Normal 2 15 3 4" xfId="34711"/>
    <cellStyle name="Normal 2 15 4" xfId="4626"/>
    <cellStyle name="Normal 2 15 4 2" xfId="4627"/>
    <cellStyle name="Normal 2 15 4 2 2" xfId="4628"/>
    <cellStyle name="Normal 2 15 4 2 2 2" xfId="34712"/>
    <cellStyle name="Normal 2 15 4 2 3" xfId="34713"/>
    <cellStyle name="Normal 2 15 4 3" xfId="4629"/>
    <cellStyle name="Normal 2 15 4 3 2" xfId="34714"/>
    <cellStyle name="Normal 2 15 4 4" xfId="34715"/>
    <cellStyle name="Normal 2 15 5" xfId="4630"/>
    <cellStyle name="Normal 2 15 5 2" xfId="4631"/>
    <cellStyle name="Normal 2 15 5 2 2" xfId="34716"/>
    <cellStyle name="Normal 2 15 5 3" xfId="34717"/>
    <cellStyle name="Normal 2 15 6" xfId="4632"/>
    <cellStyle name="Normal 2 15 6 2" xfId="34718"/>
    <cellStyle name="Normal 2 15 7" xfId="4633"/>
    <cellStyle name="Normal 2 15 7 2" xfId="34719"/>
    <cellStyle name="Normal 2 15 8" xfId="34720"/>
    <cellStyle name="Normal 2 16" xfId="4634"/>
    <cellStyle name="Normal 2 16 2" xfId="4635"/>
    <cellStyle name="Normal 2 16 2 2" xfId="4636"/>
    <cellStyle name="Normal 2 16 2 2 2" xfId="4637"/>
    <cellStyle name="Normal 2 16 2 2 2 2" xfId="34721"/>
    <cellStyle name="Normal 2 16 2 2 3" xfId="34722"/>
    <cellStyle name="Normal 2 16 2 3" xfId="4638"/>
    <cellStyle name="Normal 2 16 2 3 2" xfId="34723"/>
    <cellStyle name="Normal 2 16 2 4" xfId="34724"/>
    <cellStyle name="Normal 2 16 3" xfId="4639"/>
    <cellStyle name="Normal 2 16 3 2" xfId="4640"/>
    <cellStyle name="Normal 2 16 3 2 2" xfId="4641"/>
    <cellStyle name="Normal 2 16 3 2 2 2" xfId="34725"/>
    <cellStyle name="Normal 2 16 3 2 3" xfId="34726"/>
    <cellStyle name="Normal 2 16 3 3" xfId="4642"/>
    <cellStyle name="Normal 2 16 3 3 2" xfId="34727"/>
    <cellStyle name="Normal 2 16 3 4" xfId="34728"/>
    <cellStyle name="Normal 2 16 4" xfId="4643"/>
    <cellStyle name="Normal 2 16 4 2" xfId="4644"/>
    <cellStyle name="Normal 2 16 4 2 2" xfId="4645"/>
    <cellStyle name="Normal 2 16 4 2 2 2" xfId="34729"/>
    <cellStyle name="Normal 2 16 4 2 3" xfId="34730"/>
    <cellStyle name="Normal 2 16 4 3" xfId="4646"/>
    <cellStyle name="Normal 2 16 4 3 2" xfId="34731"/>
    <cellStyle name="Normal 2 16 4 4" xfId="34732"/>
    <cellStyle name="Normal 2 16 5" xfId="4647"/>
    <cellStyle name="Normal 2 16 5 2" xfId="4648"/>
    <cellStyle name="Normal 2 16 5 2 2" xfId="34733"/>
    <cellStyle name="Normal 2 16 5 3" xfId="34734"/>
    <cellStyle name="Normal 2 16 6" xfId="4649"/>
    <cellStyle name="Normal 2 16 6 2" xfId="34735"/>
    <cellStyle name="Normal 2 16 7" xfId="4650"/>
    <cellStyle name="Normal 2 16 7 2" xfId="34736"/>
    <cellStyle name="Normal 2 16 8" xfId="34737"/>
    <cellStyle name="Normal 2 17" xfId="4651"/>
    <cellStyle name="Normal 2 17 2" xfId="4652"/>
    <cellStyle name="Normal 2 17 2 2" xfId="4653"/>
    <cellStyle name="Normal 2 17 2 2 2" xfId="4654"/>
    <cellStyle name="Normal 2 17 2 2 2 2" xfId="34738"/>
    <cellStyle name="Normal 2 17 2 2 3" xfId="34739"/>
    <cellStyle name="Normal 2 17 2 3" xfId="4655"/>
    <cellStyle name="Normal 2 17 2 3 2" xfId="34740"/>
    <cellStyle name="Normal 2 17 2 4" xfId="34741"/>
    <cellStyle name="Normal 2 17 3" xfId="4656"/>
    <cellStyle name="Normal 2 17 3 2" xfId="4657"/>
    <cellStyle name="Normal 2 17 3 2 2" xfId="4658"/>
    <cellStyle name="Normal 2 17 3 2 2 2" xfId="34742"/>
    <cellStyle name="Normal 2 17 3 2 3" xfId="34743"/>
    <cellStyle name="Normal 2 17 3 3" xfId="4659"/>
    <cellStyle name="Normal 2 17 3 3 2" xfId="34744"/>
    <cellStyle name="Normal 2 17 3 4" xfId="34745"/>
    <cellStyle name="Normal 2 17 4" xfId="4660"/>
    <cellStyle name="Normal 2 17 4 2" xfId="4661"/>
    <cellStyle name="Normal 2 17 4 2 2" xfId="4662"/>
    <cellStyle name="Normal 2 17 4 2 2 2" xfId="34746"/>
    <cellStyle name="Normal 2 17 4 2 3" xfId="34747"/>
    <cellStyle name="Normal 2 17 4 3" xfId="4663"/>
    <cellStyle name="Normal 2 17 4 3 2" xfId="34748"/>
    <cellStyle name="Normal 2 17 4 4" xfId="34749"/>
    <cellStyle name="Normal 2 17 5" xfId="4664"/>
    <cellStyle name="Normal 2 17 5 2" xfId="4665"/>
    <cellStyle name="Normal 2 17 5 2 2" xfId="34750"/>
    <cellStyle name="Normal 2 17 5 3" xfId="34751"/>
    <cellStyle name="Normal 2 17 6" xfId="4666"/>
    <cellStyle name="Normal 2 17 6 2" xfId="34752"/>
    <cellStyle name="Normal 2 17 7" xfId="4667"/>
    <cellStyle name="Normal 2 17 7 2" xfId="34753"/>
    <cellStyle name="Normal 2 17 8" xfId="34754"/>
    <cellStyle name="Normal 2 18" xfId="4668"/>
    <cellStyle name="Normal 2 18 2" xfId="4669"/>
    <cellStyle name="Normal 2 18 2 2" xfId="4670"/>
    <cellStyle name="Normal 2 18 2 2 2" xfId="4671"/>
    <cellStyle name="Normal 2 18 2 2 2 2" xfId="34755"/>
    <cellStyle name="Normal 2 18 2 2 3" xfId="34756"/>
    <cellStyle name="Normal 2 18 2 3" xfId="4672"/>
    <cellStyle name="Normal 2 18 2 3 2" xfId="34757"/>
    <cellStyle name="Normal 2 18 2 4" xfId="34758"/>
    <cellStyle name="Normal 2 18 3" xfId="4673"/>
    <cellStyle name="Normal 2 18 3 2" xfId="4674"/>
    <cellStyle name="Normal 2 18 3 2 2" xfId="4675"/>
    <cellStyle name="Normal 2 18 3 2 2 2" xfId="34759"/>
    <cellStyle name="Normal 2 18 3 2 3" xfId="34760"/>
    <cellStyle name="Normal 2 18 3 3" xfId="4676"/>
    <cellStyle name="Normal 2 18 3 3 2" xfId="34761"/>
    <cellStyle name="Normal 2 18 3 4" xfId="34762"/>
    <cellStyle name="Normal 2 18 4" xfId="4677"/>
    <cellStyle name="Normal 2 18 4 2" xfId="4678"/>
    <cellStyle name="Normal 2 18 4 2 2" xfId="4679"/>
    <cellStyle name="Normal 2 18 4 2 2 2" xfId="34763"/>
    <cellStyle name="Normal 2 18 4 2 3" xfId="34764"/>
    <cellStyle name="Normal 2 18 4 3" xfId="4680"/>
    <cellStyle name="Normal 2 18 4 3 2" xfId="34765"/>
    <cellStyle name="Normal 2 18 4 4" xfId="34766"/>
    <cellStyle name="Normal 2 18 5" xfId="4681"/>
    <cellStyle name="Normal 2 18 5 2" xfId="4682"/>
    <cellStyle name="Normal 2 18 5 2 2" xfId="34767"/>
    <cellStyle name="Normal 2 18 5 3" xfId="34768"/>
    <cellStyle name="Normal 2 18 6" xfId="4683"/>
    <cellStyle name="Normal 2 18 6 2" xfId="34769"/>
    <cellStyle name="Normal 2 18 7" xfId="4684"/>
    <cellStyle name="Normal 2 18 7 2" xfId="34770"/>
    <cellStyle name="Normal 2 18 8" xfId="34771"/>
    <cellStyle name="Normal 2 19" xfId="4685"/>
    <cellStyle name="Normal 2 19 2" xfId="4686"/>
    <cellStyle name="Normal 2 19 2 2" xfId="4687"/>
    <cellStyle name="Normal 2 19 2 2 2" xfId="4688"/>
    <cellStyle name="Normal 2 19 2 2 2 2" xfId="34772"/>
    <cellStyle name="Normal 2 19 2 2 3" xfId="34773"/>
    <cellStyle name="Normal 2 19 2 3" xfId="4689"/>
    <cellStyle name="Normal 2 19 2 3 2" xfId="34774"/>
    <cellStyle name="Normal 2 19 2 4" xfId="34775"/>
    <cellStyle name="Normal 2 19 3" xfId="4690"/>
    <cellStyle name="Normal 2 19 3 2" xfId="4691"/>
    <cellStyle name="Normal 2 19 3 2 2" xfId="4692"/>
    <cellStyle name="Normal 2 19 3 2 2 2" xfId="34776"/>
    <cellStyle name="Normal 2 19 3 2 3" xfId="34777"/>
    <cellStyle name="Normal 2 19 3 3" xfId="4693"/>
    <cellStyle name="Normal 2 19 3 3 2" xfId="34778"/>
    <cellStyle name="Normal 2 19 3 4" xfId="34779"/>
    <cellStyle name="Normal 2 19 4" xfId="4694"/>
    <cellStyle name="Normal 2 19 4 2" xfId="4695"/>
    <cellStyle name="Normal 2 19 4 2 2" xfId="4696"/>
    <cellStyle name="Normal 2 19 4 2 2 2" xfId="34780"/>
    <cellStyle name="Normal 2 19 4 2 3" xfId="34781"/>
    <cellStyle name="Normal 2 19 4 3" xfId="4697"/>
    <cellStyle name="Normal 2 19 4 3 2" xfId="34782"/>
    <cellStyle name="Normal 2 19 4 4" xfId="34783"/>
    <cellStyle name="Normal 2 19 5" xfId="4698"/>
    <cellStyle name="Normal 2 19 5 2" xfId="4699"/>
    <cellStyle name="Normal 2 19 5 2 2" xfId="34784"/>
    <cellStyle name="Normal 2 19 5 3" xfId="34785"/>
    <cellStyle name="Normal 2 19 6" xfId="4700"/>
    <cellStyle name="Normal 2 19 6 2" xfId="34786"/>
    <cellStyle name="Normal 2 19 7" xfId="4701"/>
    <cellStyle name="Normal 2 19 7 2" xfId="34787"/>
    <cellStyle name="Normal 2 19 8" xfId="34788"/>
    <cellStyle name="Normal 2 2" xfId="4702"/>
    <cellStyle name="Normal 2 2 10" xfId="4703"/>
    <cellStyle name="Normal 2 2 10 2" xfId="4704"/>
    <cellStyle name="Normal 2 2 10 2 2" xfId="4705"/>
    <cellStyle name="Normal 2 2 10 2 2 2" xfId="4706"/>
    <cellStyle name="Normal 2 2 10 2 2 2 2" xfId="34789"/>
    <cellStyle name="Normal 2 2 10 2 2 3" xfId="34790"/>
    <cellStyle name="Normal 2 2 10 2 3" xfId="4707"/>
    <cellStyle name="Normal 2 2 10 2 3 2" xfId="34791"/>
    <cellStyle name="Normal 2 2 10 2 4" xfId="34792"/>
    <cellStyle name="Normal 2 2 10 3" xfId="4708"/>
    <cellStyle name="Normal 2 2 10 3 2" xfId="4709"/>
    <cellStyle name="Normal 2 2 10 3 2 2" xfId="4710"/>
    <cellStyle name="Normal 2 2 10 3 2 2 2" xfId="34793"/>
    <cellStyle name="Normal 2 2 10 3 2 3" xfId="34794"/>
    <cellStyle name="Normal 2 2 10 3 3" xfId="4711"/>
    <cellStyle name="Normal 2 2 10 3 3 2" xfId="34795"/>
    <cellStyle name="Normal 2 2 10 3 4" xfId="34796"/>
    <cellStyle name="Normal 2 2 10 4" xfId="4712"/>
    <cellStyle name="Normal 2 2 10 4 2" xfId="4713"/>
    <cellStyle name="Normal 2 2 10 4 2 2" xfId="4714"/>
    <cellStyle name="Normal 2 2 10 4 2 2 2" xfId="34797"/>
    <cellStyle name="Normal 2 2 10 4 2 3" xfId="34798"/>
    <cellStyle name="Normal 2 2 10 4 3" xfId="4715"/>
    <cellStyle name="Normal 2 2 10 4 3 2" xfId="34799"/>
    <cellStyle name="Normal 2 2 10 4 4" xfId="34800"/>
    <cellStyle name="Normal 2 2 10 5" xfId="4716"/>
    <cellStyle name="Normal 2 2 10 5 2" xfId="4717"/>
    <cellStyle name="Normal 2 2 10 5 2 2" xfId="34801"/>
    <cellStyle name="Normal 2 2 10 5 3" xfId="34802"/>
    <cellStyle name="Normal 2 2 10 6" xfId="4718"/>
    <cellStyle name="Normal 2 2 10 6 2" xfId="34803"/>
    <cellStyle name="Normal 2 2 10 7" xfId="4719"/>
    <cellStyle name="Normal 2 2 10 7 2" xfId="34804"/>
    <cellStyle name="Normal 2 2 10 8" xfId="34805"/>
    <cellStyle name="Normal 2 2 11" xfId="4720"/>
    <cellStyle name="Normal 2 2 11 2" xfId="4721"/>
    <cellStyle name="Normal 2 2 11 2 2" xfId="4722"/>
    <cellStyle name="Normal 2 2 11 2 2 2" xfId="4723"/>
    <cellStyle name="Normal 2 2 11 2 2 2 2" xfId="34806"/>
    <cellStyle name="Normal 2 2 11 2 2 3" xfId="34807"/>
    <cellStyle name="Normal 2 2 11 2 3" xfId="4724"/>
    <cellStyle name="Normal 2 2 11 2 3 2" xfId="34808"/>
    <cellStyle name="Normal 2 2 11 2 4" xfId="34809"/>
    <cellStyle name="Normal 2 2 11 3" xfId="4725"/>
    <cellStyle name="Normal 2 2 11 3 2" xfId="4726"/>
    <cellStyle name="Normal 2 2 11 3 2 2" xfId="4727"/>
    <cellStyle name="Normal 2 2 11 3 2 2 2" xfId="34810"/>
    <cellStyle name="Normal 2 2 11 3 2 3" xfId="34811"/>
    <cellStyle name="Normal 2 2 11 3 3" xfId="4728"/>
    <cellStyle name="Normal 2 2 11 3 3 2" xfId="34812"/>
    <cellStyle name="Normal 2 2 11 3 4" xfId="34813"/>
    <cellStyle name="Normal 2 2 11 4" xfId="4729"/>
    <cellStyle name="Normal 2 2 11 4 2" xfId="4730"/>
    <cellStyle name="Normal 2 2 11 4 2 2" xfId="4731"/>
    <cellStyle name="Normal 2 2 11 4 2 2 2" xfId="34814"/>
    <cellStyle name="Normal 2 2 11 4 2 3" xfId="34815"/>
    <cellStyle name="Normal 2 2 11 4 3" xfId="4732"/>
    <cellStyle name="Normal 2 2 11 4 3 2" xfId="34816"/>
    <cellStyle name="Normal 2 2 11 4 4" xfId="34817"/>
    <cellStyle name="Normal 2 2 11 5" xfId="4733"/>
    <cellStyle name="Normal 2 2 11 5 2" xfId="4734"/>
    <cellStyle name="Normal 2 2 11 5 2 2" xfId="34818"/>
    <cellStyle name="Normal 2 2 11 5 3" xfId="34819"/>
    <cellStyle name="Normal 2 2 11 6" xfId="4735"/>
    <cellStyle name="Normal 2 2 11 6 2" xfId="34820"/>
    <cellStyle name="Normal 2 2 11 7" xfId="4736"/>
    <cellStyle name="Normal 2 2 11 7 2" xfId="34821"/>
    <cellStyle name="Normal 2 2 11 8" xfId="34822"/>
    <cellStyle name="Normal 2 2 12" xfId="4737"/>
    <cellStyle name="Normal 2 2 12 2" xfId="4738"/>
    <cellStyle name="Normal 2 2 12 2 2" xfId="4739"/>
    <cellStyle name="Normal 2 2 12 2 2 2" xfId="4740"/>
    <cellStyle name="Normal 2 2 12 2 2 2 2" xfId="34823"/>
    <cellStyle name="Normal 2 2 12 2 2 3" xfId="34824"/>
    <cellStyle name="Normal 2 2 12 2 3" xfId="4741"/>
    <cellStyle name="Normal 2 2 12 2 3 2" xfId="34825"/>
    <cellStyle name="Normal 2 2 12 2 4" xfId="34826"/>
    <cellStyle name="Normal 2 2 12 3" xfId="4742"/>
    <cellStyle name="Normal 2 2 12 3 2" xfId="4743"/>
    <cellStyle name="Normal 2 2 12 3 2 2" xfId="4744"/>
    <cellStyle name="Normal 2 2 12 3 2 2 2" xfId="34827"/>
    <cellStyle name="Normal 2 2 12 3 2 3" xfId="34828"/>
    <cellStyle name="Normal 2 2 12 3 3" xfId="4745"/>
    <cellStyle name="Normal 2 2 12 3 3 2" xfId="34829"/>
    <cellStyle name="Normal 2 2 12 3 4" xfId="34830"/>
    <cellStyle name="Normal 2 2 12 4" xfId="4746"/>
    <cellStyle name="Normal 2 2 12 4 2" xfId="4747"/>
    <cellStyle name="Normal 2 2 12 4 2 2" xfId="4748"/>
    <cellStyle name="Normal 2 2 12 4 2 2 2" xfId="34831"/>
    <cellStyle name="Normal 2 2 12 4 2 3" xfId="34832"/>
    <cellStyle name="Normal 2 2 12 4 3" xfId="4749"/>
    <cellStyle name="Normal 2 2 12 4 3 2" xfId="34833"/>
    <cellStyle name="Normal 2 2 12 4 4" xfId="34834"/>
    <cellStyle name="Normal 2 2 12 5" xfId="4750"/>
    <cellStyle name="Normal 2 2 12 5 2" xfId="4751"/>
    <cellStyle name="Normal 2 2 12 5 2 2" xfId="34835"/>
    <cellStyle name="Normal 2 2 12 5 3" xfId="34836"/>
    <cellStyle name="Normal 2 2 12 6" xfId="4752"/>
    <cellStyle name="Normal 2 2 12 6 2" xfId="34837"/>
    <cellStyle name="Normal 2 2 12 7" xfId="4753"/>
    <cellStyle name="Normal 2 2 12 7 2" xfId="34838"/>
    <cellStyle name="Normal 2 2 12 8" xfId="34839"/>
    <cellStyle name="Normal 2 2 13" xfId="4754"/>
    <cellStyle name="Normal 2 2 13 2" xfId="4755"/>
    <cellStyle name="Normal 2 2 13 2 2" xfId="4756"/>
    <cellStyle name="Normal 2 2 13 2 2 2" xfId="4757"/>
    <cellStyle name="Normal 2 2 13 2 2 2 2" xfId="34840"/>
    <cellStyle name="Normal 2 2 13 2 2 3" xfId="34841"/>
    <cellStyle name="Normal 2 2 13 2 3" xfId="4758"/>
    <cellStyle name="Normal 2 2 13 2 3 2" xfId="34842"/>
    <cellStyle name="Normal 2 2 13 2 4" xfId="34843"/>
    <cellStyle name="Normal 2 2 13 3" xfId="4759"/>
    <cellStyle name="Normal 2 2 13 3 2" xfId="4760"/>
    <cellStyle name="Normal 2 2 13 3 2 2" xfId="4761"/>
    <cellStyle name="Normal 2 2 13 3 2 2 2" xfId="34844"/>
    <cellStyle name="Normal 2 2 13 3 2 3" xfId="34845"/>
    <cellStyle name="Normal 2 2 13 3 3" xfId="4762"/>
    <cellStyle name="Normal 2 2 13 3 3 2" xfId="34846"/>
    <cellStyle name="Normal 2 2 13 3 4" xfId="34847"/>
    <cellStyle name="Normal 2 2 13 4" xfId="4763"/>
    <cellStyle name="Normal 2 2 13 4 2" xfId="4764"/>
    <cellStyle name="Normal 2 2 13 4 2 2" xfId="4765"/>
    <cellStyle name="Normal 2 2 13 4 2 2 2" xfId="34848"/>
    <cellStyle name="Normal 2 2 13 4 2 3" xfId="34849"/>
    <cellStyle name="Normal 2 2 13 4 3" xfId="4766"/>
    <cellStyle name="Normal 2 2 13 4 3 2" xfId="34850"/>
    <cellStyle name="Normal 2 2 13 4 4" xfId="34851"/>
    <cellStyle name="Normal 2 2 13 5" xfId="4767"/>
    <cellStyle name="Normal 2 2 13 5 2" xfId="4768"/>
    <cellStyle name="Normal 2 2 13 5 2 2" xfId="34852"/>
    <cellStyle name="Normal 2 2 13 5 3" xfId="34853"/>
    <cellStyle name="Normal 2 2 13 6" xfId="4769"/>
    <cellStyle name="Normal 2 2 13 6 2" xfId="34854"/>
    <cellStyle name="Normal 2 2 13 7" xfId="4770"/>
    <cellStyle name="Normal 2 2 13 7 2" xfId="34855"/>
    <cellStyle name="Normal 2 2 13 8" xfId="34856"/>
    <cellStyle name="Normal 2 2 14" xfId="4771"/>
    <cellStyle name="Normal 2 2 14 2" xfId="4772"/>
    <cellStyle name="Normal 2 2 14 2 2" xfId="4773"/>
    <cellStyle name="Normal 2 2 14 2 2 2" xfId="4774"/>
    <cellStyle name="Normal 2 2 14 2 2 2 2" xfId="34857"/>
    <cellStyle name="Normal 2 2 14 2 2 3" xfId="34858"/>
    <cellStyle name="Normal 2 2 14 2 3" xfId="4775"/>
    <cellStyle name="Normal 2 2 14 2 3 2" xfId="34859"/>
    <cellStyle name="Normal 2 2 14 2 4" xfId="34860"/>
    <cellStyle name="Normal 2 2 14 3" xfId="4776"/>
    <cellStyle name="Normal 2 2 14 3 2" xfId="4777"/>
    <cellStyle name="Normal 2 2 14 3 2 2" xfId="4778"/>
    <cellStyle name="Normal 2 2 14 3 2 2 2" xfId="34861"/>
    <cellStyle name="Normal 2 2 14 3 2 3" xfId="34862"/>
    <cellStyle name="Normal 2 2 14 3 3" xfId="4779"/>
    <cellStyle name="Normal 2 2 14 3 3 2" xfId="34863"/>
    <cellStyle name="Normal 2 2 14 3 4" xfId="34864"/>
    <cellStyle name="Normal 2 2 14 4" xfId="4780"/>
    <cellStyle name="Normal 2 2 14 4 2" xfId="4781"/>
    <cellStyle name="Normal 2 2 14 4 2 2" xfId="4782"/>
    <cellStyle name="Normal 2 2 14 4 2 2 2" xfId="34865"/>
    <cellStyle name="Normal 2 2 14 4 2 3" xfId="34866"/>
    <cellStyle name="Normal 2 2 14 4 3" xfId="4783"/>
    <cellStyle name="Normal 2 2 14 4 3 2" xfId="34867"/>
    <cellStyle name="Normal 2 2 14 4 4" xfId="34868"/>
    <cellStyle name="Normal 2 2 14 5" xfId="4784"/>
    <cellStyle name="Normal 2 2 14 5 2" xfId="4785"/>
    <cellStyle name="Normal 2 2 14 5 2 2" xfId="34869"/>
    <cellStyle name="Normal 2 2 14 5 3" xfId="34870"/>
    <cellStyle name="Normal 2 2 14 6" xfId="4786"/>
    <cellStyle name="Normal 2 2 14 6 2" xfId="34871"/>
    <cellStyle name="Normal 2 2 14 7" xfId="4787"/>
    <cellStyle name="Normal 2 2 14 7 2" xfId="34872"/>
    <cellStyle name="Normal 2 2 14 8" xfId="34873"/>
    <cellStyle name="Normal 2 2 15" xfId="4788"/>
    <cellStyle name="Normal 2 2 15 2" xfId="4789"/>
    <cellStyle name="Normal 2 2 15 2 2" xfId="4790"/>
    <cellStyle name="Normal 2 2 15 2 2 2" xfId="4791"/>
    <cellStyle name="Normal 2 2 15 2 2 2 2" xfId="34874"/>
    <cellStyle name="Normal 2 2 15 2 2 3" xfId="34875"/>
    <cellStyle name="Normal 2 2 15 2 3" xfId="4792"/>
    <cellStyle name="Normal 2 2 15 2 3 2" xfId="34876"/>
    <cellStyle name="Normal 2 2 15 2 4" xfId="34877"/>
    <cellStyle name="Normal 2 2 15 3" xfId="4793"/>
    <cellStyle name="Normal 2 2 15 3 2" xfId="4794"/>
    <cellStyle name="Normal 2 2 15 3 2 2" xfId="4795"/>
    <cellStyle name="Normal 2 2 15 3 2 2 2" xfId="34878"/>
    <cellStyle name="Normal 2 2 15 3 2 3" xfId="34879"/>
    <cellStyle name="Normal 2 2 15 3 3" xfId="4796"/>
    <cellStyle name="Normal 2 2 15 3 3 2" xfId="34880"/>
    <cellStyle name="Normal 2 2 15 3 4" xfId="34881"/>
    <cellStyle name="Normal 2 2 15 4" xfId="4797"/>
    <cellStyle name="Normal 2 2 15 4 2" xfId="4798"/>
    <cellStyle name="Normal 2 2 15 4 2 2" xfId="4799"/>
    <cellStyle name="Normal 2 2 15 4 2 2 2" xfId="34882"/>
    <cellStyle name="Normal 2 2 15 4 2 3" xfId="34883"/>
    <cellStyle name="Normal 2 2 15 4 3" xfId="4800"/>
    <cellStyle name="Normal 2 2 15 4 3 2" xfId="34884"/>
    <cellStyle name="Normal 2 2 15 4 4" xfId="34885"/>
    <cellStyle name="Normal 2 2 15 5" xfId="4801"/>
    <cellStyle name="Normal 2 2 15 5 2" xfId="4802"/>
    <cellStyle name="Normal 2 2 15 5 2 2" xfId="34886"/>
    <cellStyle name="Normal 2 2 15 5 3" xfId="34887"/>
    <cellStyle name="Normal 2 2 15 6" xfId="4803"/>
    <cellStyle name="Normal 2 2 15 6 2" xfId="34888"/>
    <cellStyle name="Normal 2 2 15 7" xfId="4804"/>
    <cellStyle name="Normal 2 2 15 7 2" xfId="34889"/>
    <cellStyle name="Normal 2 2 15 8" xfId="34890"/>
    <cellStyle name="Normal 2 2 16" xfId="4805"/>
    <cellStyle name="Normal 2 2 16 2" xfId="4806"/>
    <cellStyle name="Normal 2 2 16 2 2" xfId="4807"/>
    <cellStyle name="Normal 2 2 16 2 2 2" xfId="4808"/>
    <cellStyle name="Normal 2 2 16 2 2 2 2" xfId="34891"/>
    <cellStyle name="Normal 2 2 16 2 2 3" xfId="34892"/>
    <cellStyle name="Normal 2 2 16 2 3" xfId="4809"/>
    <cellStyle name="Normal 2 2 16 2 3 2" xfId="34893"/>
    <cellStyle name="Normal 2 2 16 2 4" xfId="34894"/>
    <cellStyle name="Normal 2 2 16 3" xfId="4810"/>
    <cellStyle name="Normal 2 2 16 3 2" xfId="4811"/>
    <cellStyle name="Normal 2 2 16 3 2 2" xfId="4812"/>
    <cellStyle name="Normal 2 2 16 3 2 2 2" xfId="34895"/>
    <cellStyle name="Normal 2 2 16 3 2 3" xfId="34896"/>
    <cellStyle name="Normal 2 2 16 3 3" xfId="4813"/>
    <cellStyle name="Normal 2 2 16 3 3 2" xfId="34897"/>
    <cellStyle name="Normal 2 2 16 3 4" xfId="34898"/>
    <cellStyle name="Normal 2 2 16 4" xfId="4814"/>
    <cellStyle name="Normal 2 2 16 4 2" xfId="4815"/>
    <cellStyle name="Normal 2 2 16 4 2 2" xfId="4816"/>
    <cellStyle name="Normal 2 2 16 4 2 2 2" xfId="34899"/>
    <cellStyle name="Normal 2 2 16 4 2 3" xfId="34900"/>
    <cellStyle name="Normal 2 2 16 4 3" xfId="4817"/>
    <cellStyle name="Normal 2 2 16 4 3 2" xfId="34901"/>
    <cellStyle name="Normal 2 2 16 4 4" xfId="34902"/>
    <cellStyle name="Normal 2 2 16 5" xfId="4818"/>
    <cellStyle name="Normal 2 2 16 5 2" xfId="4819"/>
    <cellStyle name="Normal 2 2 16 5 2 2" xfId="34903"/>
    <cellStyle name="Normal 2 2 16 5 3" xfId="34904"/>
    <cellStyle name="Normal 2 2 16 6" xfId="4820"/>
    <cellStyle name="Normal 2 2 16 6 2" xfId="34905"/>
    <cellStyle name="Normal 2 2 16 7" xfId="4821"/>
    <cellStyle name="Normal 2 2 16 7 2" xfId="34906"/>
    <cellStyle name="Normal 2 2 16 8" xfId="34907"/>
    <cellStyle name="Normal 2 2 17" xfId="4822"/>
    <cellStyle name="Normal 2 2 17 2" xfId="4823"/>
    <cellStyle name="Normal 2 2 17 2 2" xfId="4824"/>
    <cellStyle name="Normal 2 2 17 2 2 2" xfId="4825"/>
    <cellStyle name="Normal 2 2 17 2 2 2 2" xfId="34908"/>
    <cellStyle name="Normal 2 2 17 2 2 3" xfId="34909"/>
    <cellStyle name="Normal 2 2 17 2 3" xfId="4826"/>
    <cellStyle name="Normal 2 2 17 2 3 2" xfId="34910"/>
    <cellStyle name="Normal 2 2 17 2 4" xfId="34911"/>
    <cellStyle name="Normal 2 2 17 3" xfId="4827"/>
    <cellStyle name="Normal 2 2 17 3 2" xfId="4828"/>
    <cellStyle name="Normal 2 2 17 3 2 2" xfId="4829"/>
    <cellStyle name="Normal 2 2 17 3 2 2 2" xfId="34912"/>
    <cellStyle name="Normal 2 2 17 3 2 3" xfId="34913"/>
    <cellStyle name="Normal 2 2 17 3 3" xfId="4830"/>
    <cellStyle name="Normal 2 2 17 3 3 2" xfId="34914"/>
    <cellStyle name="Normal 2 2 17 3 4" xfId="34915"/>
    <cellStyle name="Normal 2 2 17 4" xfId="4831"/>
    <cellStyle name="Normal 2 2 17 4 2" xfId="4832"/>
    <cellStyle name="Normal 2 2 17 4 2 2" xfId="4833"/>
    <cellStyle name="Normal 2 2 17 4 2 2 2" xfId="34916"/>
    <cellStyle name="Normal 2 2 17 4 2 3" xfId="34917"/>
    <cellStyle name="Normal 2 2 17 4 3" xfId="4834"/>
    <cellStyle name="Normal 2 2 17 4 3 2" xfId="34918"/>
    <cellStyle name="Normal 2 2 17 4 4" xfId="34919"/>
    <cellStyle name="Normal 2 2 17 5" xfId="4835"/>
    <cellStyle name="Normal 2 2 17 5 2" xfId="4836"/>
    <cellStyle name="Normal 2 2 17 5 2 2" xfId="34920"/>
    <cellStyle name="Normal 2 2 17 5 3" xfId="34921"/>
    <cellStyle name="Normal 2 2 17 6" xfId="4837"/>
    <cellStyle name="Normal 2 2 17 6 2" xfId="34922"/>
    <cellStyle name="Normal 2 2 17 7" xfId="4838"/>
    <cellStyle name="Normal 2 2 17 7 2" xfId="34923"/>
    <cellStyle name="Normal 2 2 17 8" xfId="34924"/>
    <cellStyle name="Normal 2 2 18" xfId="4839"/>
    <cellStyle name="Normal 2 2 18 2" xfId="4840"/>
    <cellStyle name="Normal 2 2 18 2 2" xfId="4841"/>
    <cellStyle name="Normal 2 2 18 2 2 2" xfId="4842"/>
    <cellStyle name="Normal 2 2 18 2 2 2 2" xfId="34925"/>
    <cellStyle name="Normal 2 2 18 2 2 3" xfId="34926"/>
    <cellStyle name="Normal 2 2 18 2 3" xfId="4843"/>
    <cellStyle name="Normal 2 2 18 2 3 2" xfId="34927"/>
    <cellStyle name="Normal 2 2 18 2 4" xfId="34928"/>
    <cellStyle name="Normal 2 2 18 3" xfId="4844"/>
    <cellStyle name="Normal 2 2 18 3 2" xfId="4845"/>
    <cellStyle name="Normal 2 2 18 3 2 2" xfId="4846"/>
    <cellStyle name="Normal 2 2 18 3 2 2 2" xfId="34929"/>
    <cellStyle name="Normal 2 2 18 3 2 3" xfId="34930"/>
    <cellStyle name="Normal 2 2 18 3 3" xfId="4847"/>
    <cellStyle name="Normal 2 2 18 3 3 2" xfId="34931"/>
    <cellStyle name="Normal 2 2 18 3 4" xfId="34932"/>
    <cellStyle name="Normal 2 2 18 4" xfId="4848"/>
    <cellStyle name="Normal 2 2 18 4 2" xfId="4849"/>
    <cellStyle name="Normal 2 2 18 4 2 2" xfId="4850"/>
    <cellStyle name="Normal 2 2 18 4 2 2 2" xfId="34933"/>
    <cellStyle name="Normal 2 2 18 4 2 3" xfId="34934"/>
    <cellStyle name="Normal 2 2 18 4 3" xfId="4851"/>
    <cellStyle name="Normal 2 2 18 4 3 2" xfId="34935"/>
    <cellStyle name="Normal 2 2 18 4 4" xfId="34936"/>
    <cellStyle name="Normal 2 2 18 5" xfId="4852"/>
    <cellStyle name="Normal 2 2 18 5 2" xfId="4853"/>
    <cellStyle name="Normal 2 2 18 5 2 2" xfId="34937"/>
    <cellStyle name="Normal 2 2 18 5 3" xfId="34938"/>
    <cellStyle name="Normal 2 2 18 6" xfId="4854"/>
    <cellStyle name="Normal 2 2 18 6 2" xfId="34939"/>
    <cellStyle name="Normal 2 2 18 7" xfId="4855"/>
    <cellStyle name="Normal 2 2 18 7 2" xfId="34940"/>
    <cellStyle name="Normal 2 2 18 8" xfId="34941"/>
    <cellStyle name="Normal 2 2 19" xfId="4856"/>
    <cellStyle name="Normal 2 2 19 2" xfId="4857"/>
    <cellStyle name="Normal 2 2 19 2 2" xfId="4858"/>
    <cellStyle name="Normal 2 2 19 2 2 2" xfId="4859"/>
    <cellStyle name="Normal 2 2 19 2 2 2 2" xfId="34942"/>
    <cellStyle name="Normal 2 2 19 2 2 3" xfId="34943"/>
    <cellStyle name="Normal 2 2 19 2 3" xfId="4860"/>
    <cellStyle name="Normal 2 2 19 2 3 2" xfId="34944"/>
    <cellStyle name="Normal 2 2 19 2 4" xfId="34945"/>
    <cellStyle name="Normal 2 2 19 3" xfId="4861"/>
    <cellStyle name="Normal 2 2 19 3 2" xfId="4862"/>
    <cellStyle name="Normal 2 2 19 3 2 2" xfId="4863"/>
    <cellStyle name="Normal 2 2 19 3 2 2 2" xfId="34946"/>
    <cellStyle name="Normal 2 2 19 3 2 3" xfId="34947"/>
    <cellStyle name="Normal 2 2 19 3 3" xfId="4864"/>
    <cellStyle name="Normal 2 2 19 3 3 2" xfId="34948"/>
    <cellStyle name="Normal 2 2 19 3 4" xfId="34949"/>
    <cellStyle name="Normal 2 2 19 4" xfId="4865"/>
    <cellStyle name="Normal 2 2 19 4 2" xfId="4866"/>
    <cellStyle name="Normal 2 2 19 4 2 2" xfId="4867"/>
    <cellStyle name="Normal 2 2 19 4 2 2 2" xfId="34950"/>
    <cellStyle name="Normal 2 2 19 4 2 3" xfId="34951"/>
    <cellStyle name="Normal 2 2 19 4 3" xfId="4868"/>
    <cellStyle name="Normal 2 2 19 4 3 2" xfId="34952"/>
    <cellStyle name="Normal 2 2 19 4 4" xfId="34953"/>
    <cellStyle name="Normal 2 2 19 5" xfId="4869"/>
    <cellStyle name="Normal 2 2 19 5 2" xfId="4870"/>
    <cellStyle name="Normal 2 2 19 5 2 2" xfId="34954"/>
    <cellStyle name="Normal 2 2 19 5 3" xfId="34955"/>
    <cellStyle name="Normal 2 2 19 6" xfId="4871"/>
    <cellStyle name="Normal 2 2 19 6 2" xfId="34956"/>
    <cellStyle name="Normal 2 2 19 7" xfId="4872"/>
    <cellStyle name="Normal 2 2 19 7 2" xfId="34957"/>
    <cellStyle name="Normal 2 2 19 8" xfId="34958"/>
    <cellStyle name="Normal 2 2 2" xfId="4873"/>
    <cellStyle name="Normal 2 2 2 10" xfId="4874"/>
    <cellStyle name="Normal 2 2 2 10 2" xfId="4875"/>
    <cellStyle name="Normal 2 2 2 10 2 2" xfId="4876"/>
    <cellStyle name="Normal 2 2 2 10 2 2 2" xfId="4877"/>
    <cellStyle name="Normal 2 2 2 10 2 2 2 2" xfId="34959"/>
    <cellStyle name="Normal 2 2 2 10 2 2 3" xfId="34960"/>
    <cellStyle name="Normal 2 2 2 10 2 3" xfId="4878"/>
    <cellStyle name="Normal 2 2 2 10 2 3 2" xfId="34961"/>
    <cellStyle name="Normal 2 2 2 10 2 4" xfId="34962"/>
    <cellStyle name="Normal 2 2 2 10 3" xfId="4879"/>
    <cellStyle name="Normal 2 2 2 10 3 2" xfId="4880"/>
    <cellStyle name="Normal 2 2 2 10 3 2 2" xfId="4881"/>
    <cellStyle name="Normal 2 2 2 10 3 2 2 2" xfId="34963"/>
    <cellStyle name="Normal 2 2 2 10 3 2 3" xfId="34964"/>
    <cellStyle name="Normal 2 2 2 10 3 3" xfId="4882"/>
    <cellStyle name="Normal 2 2 2 10 3 3 2" xfId="34965"/>
    <cellStyle name="Normal 2 2 2 10 3 4" xfId="34966"/>
    <cellStyle name="Normal 2 2 2 10 4" xfId="4883"/>
    <cellStyle name="Normal 2 2 2 10 4 2" xfId="4884"/>
    <cellStyle name="Normal 2 2 2 10 4 2 2" xfId="4885"/>
    <cellStyle name="Normal 2 2 2 10 4 2 2 2" xfId="34967"/>
    <cellStyle name="Normal 2 2 2 10 4 2 3" xfId="34968"/>
    <cellStyle name="Normal 2 2 2 10 4 3" xfId="4886"/>
    <cellStyle name="Normal 2 2 2 10 4 3 2" xfId="34969"/>
    <cellStyle name="Normal 2 2 2 10 4 4" xfId="34970"/>
    <cellStyle name="Normal 2 2 2 10 5" xfId="4887"/>
    <cellStyle name="Normal 2 2 2 10 5 2" xfId="4888"/>
    <cellStyle name="Normal 2 2 2 10 5 2 2" xfId="34971"/>
    <cellStyle name="Normal 2 2 2 10 5 3" xfId="34972"/>
    <cellStyle name="Normal 2 2 2 10 6" xfId="4889"/>
    <cellStyle name="Normal 2 2 2 10 6 2" xfId="34973"/>
    <cellStyle name="Normal 2 2 2 10 7" xfId="4890"/>
    <cellStyle name="Normal 2 2 2 10 7 2" xfId="34974"/>
    <cellStyle name="Normal 2 2 2 10 8" xfId="34975"/>
    <cellStyle name="Normal 2 2 2 11" xfId="4891"/>
    <cellStyle name="Normal 2 2 2 11 2" xfId="4892"/>
    <cellStyle name="Normal 2 2 2 11 2 2" xfId="4893"/>
    <cellStyle name="Normal 2 2 2 11 2 2 2" xfId="4894"/>
    <cellStyle name="Normal 2 2 2 11 2 2 2 2" xfId="34976"/>
    <cellStyle name="Normal 2 2 2 11 2 2 3" xfId="34977"/>
    <cellStyle name="Normal 2 2 2 11 2 3" xfId="4895"/>
    <cellStyle name="Normal 2 2 2 11 2 3 2" xfId="34978"/>
    <cellStyle name="Normal 2 2 2 11 2 4" xfId="34979"/>
    <cellStyle name="Normal 2 2 2 11 3" xfId="4896"/>
    <cellStyle name="Normal 2 2 2 11 3 2" xfId="4897"/>
    <cellStyle name="Normal 2 2 2 11 3 2 2" xfId="4898"/>
    <cellStyle name="Normal 2 2 2 11 3 2 2 2" xfId="34980"/>
    <cellStyle name="Normal 2 2 2 11 3 2 3" xfId="34981"/>
    <cellStyle name="Normal 2 2 2 11 3 3" xfId="4899"/>
    <cellStyle name="Normal 2 2 2 11 3 3 2" xfId="34982"/>
    <cellStyle name="Normal 2 2 2 11 3 4" xfId="34983"/>
    <cellStyle name="Normal 2 2 2 11 4" xfId="4900"/>
    <cellStyle name="Normal 2 2 2 11 4 2" xfId="4901"/>
    <cellStyle name="Normal 2 2 2 11 4 2 2" xfId="4902"/>
    <cellStyle name="Normal 2 2 2 11 4 2 2 2" xfId="34984"/>
    <cellStyle name="Normal 2 2 2 11 4 2 3" xfId="34985"/>
    <cellStyle name="Normal 2 2 2 11 4 3" xfId="4903"/>
    <cellStyle name="Normal 2 2 2 11 4 3 2" xfId="34986"/>
    <cellStyle name="Normal 2 2 2 11 4 4" xfId="34987"/>
    <cellStyle name="Normal 2 2 2 11 5" xfId="4904"/>
    <cellStyle name="Normal 2 2 2 11 5 2" xfId="4905"/>
    <cellStyle name="Normal 2 2 2 11 5 2 2" xfId="34988"/>
    <cellStyle name="Normal 2 2 2 11 5 3" xfId="34989"/>
    <cellStyle name="Normal 2 2 2 11 6" xfId="4906"/>
    <cellStyle name="Normal 2 2 2 11 6 2" xfId="34990"/>
    <cellStyle name="Normal 2 2 2 11 7" xfId="4907"/>
    <cellStyle name="Normal 2 2 2 11 7 2" xfId="34991"/>
    <cellStyle name="Normal 2 2 2 11 8" xfId="34992"/>
    <cellStyle name="Normal 2 2 2 12" xfId="4908"/>
    <cellStyle name="Normal 2 2 2 12 2" xfId="4909"/>
    <cellStyle name="Normal 2 2 2 12 2 2" xfId="4910"/>
    <cellStyle name="Normal 2 2 2 12 2 2 2" xfId="4911"/>
    <cellStyle name="Normal 2 2 2 12 2 2 2 2" xfId="34993"/>
    <cellStyle name="Normal 2 2 2 12 2 2 3" xfId="34994"/>
    <cellStyle name="Normal 2 2 2 12 2 3" xfId="4912"/>
    <cellStyle name="Normal 2 2 2 12 2 3 2" xfId="34995"/>
    <cellStyle name="Normal 2 2 2 12 2 4" xfId="34996"/>
    <cellStyle name="Normal 2 2 2 12 3" xfId="4913"/>
    <cellStyle name="Normal 2 2 2 12 3 2" xfId="4914"/>
    <cellStyle name="Normal 2 2 2 12 3 2 2" xfId="4915"/>
    <cellStyle name="Normal 2 2 2 12 3 2 2 2" xfId="34997"/>
    <cellStyle name="Normal 2 2 2 12 3 2 3" xfId="34998"/>
    <cellStyle name="Normal 2 2 2 12 3 3" xfId="4916"/>
    <cellStyle name="Normal 2 2 2 12 3 3 2" xfId="34999"/>
    <cellStyle name="Normal 2 2 2 12 3 4" xfId="35000"/>
    <cellStyle name="Normal 2 2 2 12 4" xfId="4917"/>
    <cellStyle name="Normal 2 2 2 12 4 2" xfId="4918"/>
    <cellStyle name="Normal 2 2 2 12 4 2 2" xfId="4919"/>
    <cellStyle name="Normal 2 2 2 12 4 2 2 2" xfId="35001"/>
    <cellStyle name="Normal 2 2 2 12 4 2 3" xfId="35002"/>
    <cellStyle name="Normal 2 2 2 12 4 3" xfId="4920"/>
    <cellStyle name="Normal 2 2 2 12 4 3 2" xfId="35003"/>
    <cellStyle name="Normal 2 2 2 12 4 4" xfId="35004"/>
    <cellStyle name="Normal 2 2 2 12 5" xfId="4921"/>
    <cellStyle name="Normal 2 2 2 12 5 2" xfId="4922"/>
    <cellStyle name="Normal 2 2 2 12 5 2 2" xfId="35005"/>
    <cellStyle name="Normal 2 2 2 12 5 3" xfId="35006"/>
    <cellStyle name="Normal 2 2 2 12 6" xfId="4923"/>
    <cellStyle name="Normal 2 2 2 12 6 2" xfId="35007"/>
    <cellStyle name="Normal 2 2 2 12 7" xfId="4924"/>
    <cellStyle name="Normal 2 2 2 12 7 2" xfId="35008"/>
    <cellStyle name="Normal 2 2 2 12 8" xfId="35009"/>
    <cellStyle name="Normal 2 2 2 13" xfId="4925"/>
    <cellStyle name="Normal 2 2 2 13 2" xfId="4926"/>
    <cellStyle name="Normal 2 2 2 13 2 2" xfId="4927"/>
    <cellStyle name="Normal 2 2 2 13 2 2 2" xfId="4928"/>
    <cellStyle name="Normal 2 2 2 13 2 2 2 2" xfId="35010"/>
    <cellStyle name="Normal 2 2 2 13 2 2 3" xfId="35011"/>
    <cellStyle name="Normal 2 2 2 13 2 3" xfId="4929"/>
    <cellStyle name="Normal 2 2 2 13 2 3 2" xfId="35012"/>
    <cellStyle name="Normal 2 2 2 13 2 4" xfId="35013"/>
    <cellStyle name="Normal 2 2 2 13 3" xfId="4930"/>
    <cellStyle name="Normal 2 2 2 13 3 2" xfId="4931"/>
    <cellStyle name="Normal 2 2 2 13 3 2 2" xfId="4932"/>
    <cellStyle name="Normal 2 2 2 13 3 2 2 2" xfId="35014"/>
    <cellStyle name="Normal 2 2 2 13 3 2 3" xfId="35015"/>
    <cellStyle name="Normal 2 2 2 13 3 3" xfId="4933"/>
    <cellStyle name="Normal 2 2 2 13 3 3 2" xfId="35016"/>
    <cellStyle name="Normal 2 2 2 13 3 4" xfId="35017"/>
    <cellStyle name="Normal 2 2 2 13 4" xfId="4934"/>
    <cellStyle name="Normal 2 2 2 13 4 2" xfId="4935"/>
    <cellStyle name="Normal 2 2 2 13 4 2 2" xfId="4936"/>
    <cellStyle name="Normal 2 2 2 13 4 2 2 2" xfId="35018"/>
    <cellStyle name="Normal 2 2 2 13 4 2 3" xfId="35019"/>
    <cellStyle name="Normal 2 2 2 13 4 3" xfId="4937"/>
    <cellStyle name="Normal 2 2 2 13 4 3 2" xfId="35020"/>
    <cellStyle name="Normal 2 2 2 13 4 4" xfId="35021"/>
    <cellStyle name="Normal 2 2 2 13 5" xfId="4938"/>
    <cellStyle name="Normal 2 2 2 13 5 2" xfId="4939"/>
    <cellStyle name="Normal 2 2 2 13 5 2 2" xfId="35022"/>
    <cellStyle name="Normal 2 2 2 13 5 3" xfId="35023"/>
    <cellStyle name="Normal 2 2 2 13 6" xfId="4940"/>
    <cellStyle name="Normal 2 2 2 13 6 2" xfId="35024"/>
    <cellStyle name="Normal 2 2 2 13 7" xfId="4941"/>
    <cellStyle name="Normal 2 2 2 13 7 2" xfId="35025"/>
    <cellStyle name="Normal 2 2 2 13 8" xfId="35026"/>
    <cellStyle name="Normal 2 2 2 14" xfId="4942"/>
    <cellStyle name="Normal 2 2 2 14 2" xfId="4943"/>
    <cellStyle name="Normal 2 2 2 14 2 2" xfId="4944"/>
    <cellStyle name="Normal 2 2 2 14 2 2 2" xfId="4945"/>
    <cellStyle name="Normal 2 2 2 14 2 2 2 2" xfId="35027"/>
    <cellStyle name="Normal 2 2 2 14 2 2 3" xfId="35028"/>
    <cellStyle name="Normal 2 2 2 14 2 3" xfId="4946"/>
    <cellStyle name="Normal 2 2 2 14 2 3 2" xfId="35029"/>
    <cellStyle name="Normal 2 2 2 14 2 4" xfId="35030"/>
    <cellStyle name="Normal 2 2 2 14 3" xfId="4947"/>
    <cellStyle name="Normal 2 2 2 14 3 2" xfId="4948"/>
    <cellStyle name="Normal 2 2 2 14 3 2 2" xfId="4949"/>
    <cellStyle name="Normal 2 2 2 14 3 2 2 2" xfId="35031"/>
    <cellStyle name="Normal 2 2 2 14 3 2 3" xfId="35032"/>
    <cellStyle name="Normal 2 2 2 14 3 3" xfId="4950"/>
    <cellStyle name="Normal 2 2 2 14 3 3 2" xfId="35033"/>
    <cellStyle name="Normal 2 2 2 14 3 4" xfId="35034"/>
    <cellStyle name="Normal 2 2 2 14 4" xfId="4951"/>
    <cellStyle name="Normal 2 2 2 14 4 2" xfId="4952"/>
    <cellStyle name="Normal 2 2 2 14 4 2 2" xfId="4953"/>
    <cellStyle name="Normal 2 2 2 14 4 2 2 2" xfId="35035"/>
    <cellStyle name="Normal 2 2 2 14 4 2 3" xfId="35036"/>
    <cellStyle name="Normal 2 2 2 14 4 3" xfId="4954"/>
    <cellStyle name="Normal 2 2 2 14 4 3 2" xfId="35037"/>
    <cellStyle name="Normal 2 2 2 14 4 4" xfId="35038"/>
    <cellStyle name="Normal 2 2 2 14 5" xfId="4955"/>
    <cellStyle name="Normal 2 2 2 14 5 2" xfId="4956"/>
    <cellStyle name="Normal 2 2 2 14 5 2 2" xfId="35039"/>
    <cellStyle name="Normal 2 2 2 14 5 3" xfId="35040"/>
    <cellStyle name="Normal 2 2 2 14 6" xfId="4957"/>
    <cellStyle name="Normal 2 2 2 14 6 2" xfId="35041"/>
    <cellStyle name="Normal 2 2 2 14 7" xfId="4958"/>
    <cellStyle name="Normal 2 2 2 14 7 2" xfId="35042"/>
    <cellStyle name="Normal 2 2 2 14 8" xfId="35043"/>
    <cellStyle name="Normal 2 2 2 15" xfId="4959"/>
    <cellStyle name="Normal 2 2 2 15 2" xfId="4960"/>
    <cellStyle name="Normal 2 2 2 15 2 2" xfId="4961"/>
    <cellStyle name="Normal 2 2 2 15 2 2 2" xfId="4962"/>
    <cellStyle name="Normal 2 2 2 15 2 2 2 2" xfId="35044"/>
    <cellStyle name="Normal 2 2 2 15 2 2 3" xfId="35045"/>
    <cellStyle name="Normal 2 2 2 15 2 3" xfId="4963"/>
    <cellStyle name="Normal 2 2 2 15 2 3 2" xfId="35046"/>
    <cellStyle name="Normal 2 2 2 15 2 4" xfId="35047"/>
    <cellStyle name="Normal 2 2 2 15 3" xfId="4964"/>
    <cellStyle name="Normal 2 2 2 15 3 2" xfId="4965"/>
    <cellStyle name="Normal 2 2 2 15 3 2 2" xfId="4966"/>
    <cellStyle name="Normal 2 2 2 15 3 2 2 2" xfId="35048"/>
    <cellStyle name="Normal 2 2 2 15 3 2 3" xfId="35049"/>
    <cellStyle name="Normal 2 2 2 15 3 3" xfId="4967"/>
    <cellStyle name="Normal 2 2 2 15 3 3 2" xfId="35050"/>
    <cellStyle name="Normal 2 2 2 15 3 4" xfId="35051"/>
    <cellStyle name="Normal 2 2 2 15 4" xfId="4968"/>
    <cellStyle name="Normal 2 2 2 15 4 2" xfId="4969"/>
    <cellStyle name="Normal 2 2 2 15 4 2 2" xfId="4970"/>
    <cellStyle name="Normal 2 2 2 15 4 2 2 2" xfId="35052"/>
    <cellStyle name="Normal 2 2 2 15 4 2 3" xfId="35053"/>
    <cellStyle name="Normal 2 2 2 15 4 3" xfId="4971"/>
    <cellStyle name="Normal 2 2 2 15 4 3 2" xfId="35054"/>
    <cellStyle name="Normal 2 2 2 15 4 4" xfId="35055"/>
    <cellStyle name="Normal 2 2 2 15 5" xfId="4972"/>
    <cellStyle name="Normal 2 2 2 15 5 2" xfId="4973"/>
    <cellStyle name="Normal 2 2 2 15 5 2 2" xfId="35056"/>
    <cellStyle name="Normal 2 2 2 15 5 3" xfId="35057"/>
    <cellStyle name="Normal 2 2 2 15 6" xfId="4974"/>
    <cellStyle name="Normal 2 2 2 15 6 2" xfId="35058"/>
    <cellStyle name="Normal 2 2 2 15 7" xfId="4975"/>
    <cellStyle name="Normal 2 2 2 15 7 2" xfId="35059"/>
    <cellStyle name="Normal 2 2 2 15 8" xfId="35060"/>
    <cellStyle name="Normal 2 2 2 16" xfId="4976"/>
    <cellStyle name="Normal 2 2 2 16 2" xfId="4977"/>
    <cellStyle name="Normal 2 2 2 16 2 2" xfId="4978"/>
    <cellStyle name="Normal 2 2 2 16 2 2 2" xfId="4979"/>
    <cellStyle name="Normal 2 2 2 16 2 2 2 2" xfId="35061"/>
    <cellStyle name="Normal 2 2 2 16 2 2 3" xfId="35062"/>
    <cellStyle name="Normal 2 2 2 16 2 3" xfId="4980"/>
    <cellStyle name="Normal 2 2 2 16 2 3 2" xfId="35063"/>
    <cellStyle name="Normal 2 2 2 16 2 4" xfId="35064"/>
    <cellStyle name="Normal 2 2 2 16 3" xfId="4981"/>
    <cellStyle name="Normal 2 2 2 16 3 2" xfId="4982"/>
    <cellStyle name="Normal 2 2 2 16 3 2 2" xfId="4983"/>
    <cellStyle name="Normal 2 2 2 16 3 2 2 2" xfId="35065"/>
    <cellStyle name="Normal 2 2 2 16 3 2 3" xfId="35066"/>
    <cellStyle name="Normal 2 2 2 16 3 3" xfId="4984"/>
    <cellStyle name="Normal 2 2 2 16 3 3 2" xfId="35067"/>
    <cellStyle name="Normal 2 2 2 16 3 4" xfId="35068"/>
    <cellStyle name="Normal 2 2 2 16 4" xfId="4985"/>
    <cellStyle name="Normal 2 2 2 16 4 2" xfId="4986"/>
    <cellStyle name="Normal 2 2 2 16 4 2 2" xfId="4987"/>
    <cellStyle name="Normal 2 2 2 16 4 2 2 2" xfId="35069"/>
    <cellStyle name="Normal 2 2 2 16 4 2 3" xfId="35070"/>
    <cellStyle name="Normal 2 2 2 16 4 3" xfId="4988"/>
    <cellStyle name="Normal 2 2 2 16 4 3 2" xfId="35071"/>
    <cellStyle name="Normal 2 2 2 16 4 4" xfId="35072"/>
    <cellStyle name="Normal 2 2 2 16 5" xfId="4989"/>
    <cellStyle name="Normal 2 2 2 16 5 2" xfId="4990"/>
    <cellStyle name="Normal 2 2 2 16 5 2 2" xfId="35073"/>
    <cellStyle name="Normal 2 2 2 16 5 3" xfId="35074"/>
    <cellStyle name="Normal 2 2 2 16 6" xfId="4991"/>
    <cellStyle name="Normal 2 2 2 16 6 2" xfId="35075"/>
    <cellStyle name="Normal 2 2 2 16 7" xfId="4992"/>
    <cellStyle name="Normal 2 2 2 16 7 2" xfId="35076"/>
    <cellStyle name="Normal 2 2 2 16 8" xfId="35077"/>
    <cellStyle name="Normal 2 2 2 17" xfId="4993"/>
    <cellStyle name="Normal 2 2 2 17 2" xfId="4994"/>
    <cellStyle name="Normal 2 2 2 17 2 2" xfId="4995"/>
    <cellStyle name="Normal 2 2 2 17 2 2 2" xfId="4996"/>
    <cellStyle name="Normal 2 2 2 17 2 2 2 2" xfId="35078"/>
    <cellStyle name="Normal 2 2 2 17 2 2 3" xfId="35079"/>
    <cellStyle name="Normal 2 2 2 17 2 3" xfId="4997"/>
    <cellStyle name="Normal 2 2 2 17 2 3 2" xfId="35080"/>
    <cellStyle name="Normal 2 2 2 17 2 4" xfId="35081"/>
    <cellStyle name="Normal 2 2 2 17 3" xfId="4998"/>
    <cellStyle name="Normal 2 2 2 17 3 2" xfId="4999"/>
    <cellStyle name="Normal 2 2 2 17 3 2 2" xfId="5000"/>
    <cellStyle name="Normal 2 2 2 17 3 2 2 2" xfId="35082"/>
    <cellStyle name="Normal 2 2 2 17 3 2 3" xfId="35083"/>
    <cellStyle name="Normal 2 2 2 17 3 3" xfId="5001"/>
    <cellStyle name="Normal 2 2 2 17 3 3 2" xfId="35084"/>
    <cellStyle name="Normal 2 2 2 17 3 4" xfId="35085"/>
    <cellStyle name="Normal 2 2 2 17 4" xfId="5002"/>
    <cellStyle name="Normal 2 2 2 17 4 2" xfId="5003"/>
    <cellStyle name="Normal 2 2 2 17 4 2 2" xfId="5004"/>
    <cellStyle name="Normal 2 2 2 17 4 2 2 2" xfId="35086"/>
    <cellStyle name="Normal 2 2 2 17 4 2 3" xfId="35087"/>
    <cellStyle name="Normal 2 2 2 17 4 3" xfId="5005"/>
    <cellStyle name="Normal 2 2 2 17 4 3 2" xfId="35088"/>
    <cellStyle name="Normal 2 2 2 17 4 4" xfId="35089"/>
    <cellStyle name="Normal 2 2 2 17 5" xfId="5006"/>
    <cellStyle name="Normal 2 2 2 17 5 2" xfId="5007"/>
    <cellStyle name="Normal 2 2 2 17 5 2 2" xfId="35090"/>
    <cellStyle name="Normal 2 2 2 17 5 3" xfId="35091"/>
    <cellStyle name="Normal 2 2 2 17 6" xfId="5008"/>
    <cellStyle name="Normal 2 2 2 17 6 2" xfId="35092"/>
    <cellStyle name="Normal 2 2 2 17 7" xfId="5009"/>
    <cellStyle name="Normal 2 2 2 17 7 2" xfId="35093"/>
    <cellStyle name="Normal 2 2 2 17 8" xfId="35094"/>
    <cellStyle name="Normal 2 2 2 18" xfId="5010"/>
    <cellStyle name="Normal 2 2 2 18 2" xfId="5011"/>
    <cellStyle name="Normal 2 2 2 18 2 2" xfId="5012"/>
    <cellStyle name="Normal 2 2 2 18 2 2 2" xfId="5013"/>
    <cellStyle name="Normal 2 2 2 18 2 2 2 2" xfId="35095"/>
    <cellStyle name="Normal 2 2 2 18 2 2 3" xfId="35096"/>
    <cellStyle name="Normal 2 2 2 18 2 3" xfId="5014"/>
    <cellStyle name="Normal 2 2 2 18 2 3 2" xfId="35097"/>
    <cellStyle name="Normal 2 2 2 18 2 4" xfId="35098"/>
    <cellStyle name="Normal 2 2 2 18 3" xfId="5015"/>
    <cellStyle name="Normal 2 2 2 18 3 2" xfId="5016"/>
    <cellStyle name="Normal 2 2 2 18 3 2 2" xfId="5017"/>
    <cellStyle name="Normal 2 2 2 18 3 2 2 2" xfId="35099"/>
    <cellStyle name="Normal 2 2 2 18 3 2 3" xfId="35100"/>
    <cellStyle name="Normal 2 2 2 18 3 3" xfId="5018"/>
    <cellStyle name="Normal 2 2 2 18 3 3 2" xfId="35101"/>
    <cellStyle name="Normal 2 2 2 18 3 4" xfId="35102"/>
    <cellStyle name="Normal 2 2 2 18 4" xfId="5019"/>
    <cellStyle name="Normal 2 2 2 18 4 2" xfId="5020"/>
    <cellStyle name="Normal 2 2 2 18 4 2 2" xfId="5021"/>
    <cellStyle name="Normal 2 2 2 18 4 2 2 2" xfId="35103"/>
    <cellStyle name="Normal 2 2 2 18 4 2 3" xfId="35104"/>
    <cellStyle name="Normal 2 2 2 18 4 3" xfId="5022"/>
    <cellStyle name="Normal 2 2 2 18 4 3 2" xfId="35105"/>
    <cellStyle name="Normal 2 2 2 18 4 4" xfId="35106"/>
    <cellStyle name="Normal 2 2 2 18 5" xfId="5023"/>
    <cellStyle name="Normal 2 2 2 18 5 2" xfId="5024"/>
    <cellStyle name="Normal 2 2 2 18 5 2 2" xfId="35107"/>
    <cellStyle name="Normal 2 2 2 18 5 3" xfId="35108"/>
    <cellStyle name="Normal 2 2 2 18 6" xfId="5025"/>
    <cellStyle name="Normal 2 2 2 18 6 2" xfId="35109"/>
    <cellStyle name="Normal 2 2 2 18 7" xfId="5026"/>
    <cellStyle name="Normal 2 2 2 18 7 2" xfId="35110"/>
    <cellStyle name="Normal 2 2 2 18 8" xfId="35111"/>
    <cellStyle name="Normal 2 2 2 19" xfId="5027"/>
    <cellStyle name="Normal 2 2 2 19 2" xfId="5028"/>
    <cellStyle name="Normal 2 2 2 19 2 2" xfId="5029"/>
    <cellStyle name="Normal 2 2 2 19 2 2 2" xfId="5030"/>
    <cellStyle name="Normal 2 2 2 19 2 2 2 2" xfId="35112"/>
    <cellStyle name="Normal 2 2 2 19 2 2 3" xfId="35113"/>
    <cellStyle name="Normal 2 2 2 19 2 3" xfId="5031"/>
    <cellStyle name="Normal 2 2 2 19 2 3 2" xfId="35114"/>
    <cellStyle name="Normal 2 2 2 19 2 4" xfId="35115"/>
    <cellStyle name="Normal 2 2 2 19 3" xfId="5032"/>
    <cellStyle name="Normal 2 2 2 19 3 2" xfId="5033"/>
    <cellStyle name="Normal 2 2 2 19 3 2 2" xfId="5034"/>
    <cellStyle name="Normal 2 2 2 19 3 2 2 2" xfId="35116"/>
    <cellStyle name="Normal 2 2 2 19 3 2 3" xfId="35117"/>
    <cellStyle name="Normal 2 2 2 19 3 3" xfId="5035"/>
    <cellStyle name="Normal 2 2 2 19 3 3 2" xfId="35118"/>
    <cellStyle name="Normal 2 2 2 19 3 4" xfId="35119"/>
    <cellStyle name="Normal 2 2 2 19 4" xfId="5036"/>
    <cellStyle name="Normal 2 2 2 19 4 2" xfId="5037"/>
    <cellStyle name="Normal 2 2 2 19 4 2 2" xfId="5038"/>
    <cellStyle name="Normal 2 2 2 19 4 2 2 2" xfId="35120"/>
    <cellStyle name="Normal 2 2 2 19 4 2 3" xfId="35121"/>
    <cellStyle name="Normal 2 2 2 19 4 3" xfId="5039"/>
    <cellStyle name="Normal 2 2 2 19 4 3 2" xfId="35122"/>
    <cellStyle name="Normal 2 2 2 19 4 4" xfId="35123"/>
    <cellStyle name="Normal 2 2 2 19 5" xfId="5040"/>
    <cellStyle name="Normal 2 2 2 19 5 2" xfId="5041"/>
    <cellStyle name="Normal 2 2 2 19 5 2 2" xfId="35124"/>
    <cellStyle name="Normal 2 2 2 19 5 3" xfId="35125"/>
    <cellStyle name="Normal 2 2 2 19 6" xfId="5042"/>
    <cellStyle name="Normal 2 2 2 19 6 2" xfId="35126"/>
    <cellStyle name="Normal 2 2 2 19 7" xfId="5043"/>
    <cellStyle name="Normal 2 2 2 19 7 2" xfId="35127"/>
    <cellStyle name="Normal 2 2 2 19 8" xfId="35128"/>
    <cellStyle name="Normal 2 2 2 2" xfId="5044"/>
    <cellStyle name="Normal 2 2 2 2 2" xfId="5045"/>
    <cellStyle name="Normal 2 2 2 2 2 2" xfId="5046"/>
    <cellStyle name="Normal 2 2 2 2 2 2 2" xfId="5047"/>
    <cellStyle name="Normal 2 2 2 2 2 2 2 2" xfId="35129"/>
    <cellStyle name="Normal 2 2 2 2 2 2 3" xfId="35130"/>
    <cellStyle name="Normal 2 2 2 2 2 3" xfId="5048"/>
    <cellStyle name="Normal 2 2 2 2 2 3 2" xfId="35131"/>
    <cellStyle name="Normal 2 2 2 2 2 4" xfId="35132"/>
    <cellStyle name="Normal 2 2 2 2 3" xfId="5049"/>
    <cellStyle name="Normal 2 2 2 2 3 2" xfId="5050"/>
    <cellStyle name="Normal 2 2 2 2 3 2 2" xfId="5051"/>
    <cellStyle name="Normal 2 2 2 2 3 2 2 2" xfId="35133"/>
    <cellStyle name="Normal 2 2 2 2 3 2 3" xfId="35134"/>
    <cellStyle name="Normal 2 2 2 2 3 3" xfId="5052"/>
    <cellStyle name="Normal 2 2 2 2 3 3 2" xfId="35135"/>
    <cellStyle name="Normal 2 2 2 2 3 4" xfId="35136"/>
    <cellStyle name="Normal 2 2 2 2 4" xfId="5053"/>
    <cellStyle name="Normal 2 2 2 2 4 2" xfId="5054"/>
    <cellStyle name="Normal 2 2 2 2 4 2 2" xfId="5055"/>
    <cellStyle name="Normal 2 2 2 2 4 2 2 2" xfId="35137"/>
    <cellStyle name="Normal 2 2 2 2 4 2 3" xfId="35138"/>
    <cellStyle name="Normal 2 2 2 2 4 3" xfId="5056"/>
    <cellStyle name="Normal 2 2 2 2 4 3 2" xfId="35139"/>
    <cellStyle name="Normal 2 2 2 2 4 4" xfId="35140"/>
    <cellStyle name="Normal 2 2 2 2 5" xfId="5057"/>
    <cellStyle name="Normal 2 2 2 2 5 2" xfId="5058"/>
    <cellStyle name="Normal 2 2 2 2 5 2 2" xfId="35141"/>
    <cellStyle name="Normal 2 2 2 2 5 3" xfId="35142"/>
    <cellStyle name="Normal 2 2 2 2 6" xfId="5059"/>
    <cellStyle name="Normal 2 2 2 2 6 2" xfId="35143"/>
    <cellStyle name="Normal 2 2 2 2 7" xfId="5060"/>
    <cellStyle name="Normal 2 2 2 2 7 2" xfId="35144"/>
    <cellStyle name="Normal 2 2 2 2 8" xfId="35145"/>
    <cellStyle name="Normal 2 2 2 20" xfId="5061"/>
    <cellStyle name="Normal 2 2 2 20 2" xfId="5062"/>
    <cellStyle name="Normal 2 2 2 20 2 2" xfId="5063"/>
    <cellStyle name="Normal 2 2 2 20 2 2 2" xfId="5064"/>
    <cellStyle name="Normal 2 2 2 20 2 2 2 2" xfId="35146"/>
    <cellStyle name="Normal 2 2 2 20 2 2 3" xfId="35147"/>
    <cellStyle name="Normal 2 2 2 20 2 3" xfId="5065"/>
    <cellStyle name="Normal 2 2 2 20 2 3 2" xfId="35148"/>
    <cellStyle name="Normal 2 2 2 20 2 4" xfId="35149"/>
    <cellStyle name="Normal 2 2 2 20 3" xfId="5066"/>
    <cellStyle name="Normal 2 2 2 20 3 2" xfId="5067"/>
    <cellStyle name="Normal 2 2 2 20 3 2 2" xfId="5068"/>
    <cellStyle name="Normal 2 2 2 20 3 2 2 2" xfId="35150"/>
    <cellStyle name="Normal 2 2 2 20 3 2 3" xfId="35151"/>
    <cellStyle name="Normal 2 2 2 20 3 3" xfId="5069"/>
    <cellStyle name="Normal 2 2 2 20 3 3 2" xfId="35152"/>
    <cellStyle name="Normal 2 2 2 20 3 4" xfId="35153"/>
    <cellStyle name="Normal 2 2 2 20 4" xfId="5070"/>
    <cellStyle name="Normal 2 2 2 20 4 2" xfId="5071"/>
    <cellStyle name="Normal 2 2 2 20 4 2 2" xfId="5072"/>
    <cellStyle name="Normal 2 2 2 20 4 2 2 2" xfId="35154"/>
    <cellStyle name="Normal 2 2 2 20 4 2 3" xfId="35155"/>
    <cellStyle name="Normal 2 2 2 20 4 3" xfId="5073"/>
    <cellStyle name="Normal 2 2 2 20 4 3 2" xfId="35156"/>
    <cellStyle name="Normal 2 2 2 20 4 4" xfId="35157"/>
    <cellStyle name="Normal 2 2 2 20 5" xfId="5074"/>
    <cellStyle name="Normal 2 2 2 20 5 2" xfId="5075"/>
    <cellStyle name="Normal 2 2 2 20 5 2 2" xfId="35158"/>
    <cellStyle name="Normal 2 2 2 20 5 3" xfId="35159"/>
    <cellStyle name="Normal 2 2 2 20 6" xfId="5076"/>
    <cellStyle name="Normal 2 2 2 20 6 2" xfId="35160"/>
    <cellStyle name="Normal 2 2 2 20 7" xfId="5077"/>
    <cellStyle name="Normal 2 2 2 20 7 2" xfId="35161"/>
    <cellStyle name="Normal 2 2 2 20 8" xfId="35162"/>
    <cellStyle name="Normal 2 2 2 21" xfId="5078"/>
    <cellStyle name="Normal 2 2 2 21 2" xfId="5079"/>
    <cellStyle name="Normal 2 2 2 21 2 2" xfId="5080"/>
    <cellStyle name="Normal 2 2 2 21 2 2 2" xfId="5081"/>
    <cellStyle name="Normal 2 2 2 21 2 2 2 2" xfId="35163"/>
    <cellStyle name="Normal 2 2 2 21 2 2 3" xfId="35164"/>
    <cellStyle name="Normal 2 2 2 21 2 3" xfId="5082"/>
    <cellStyle name="Normal 2 2 2 21 2 3 2" xfId="35165"/>
    <cellStyle name="Normal 2 2 2 21 2 4" xfId="35166"/>
    <cellStyle name="Normal 2 2 2 21 3" xfId="5083"/>
    <cellStyle name="Normal 2 2 2 21 3 2" xfId="5084"/>
    <cellStyle name="Normal 2 2 2 21 3 2 2" xfId="5085"/>
    <cellStyle name="Normal 2 2 2 21 3 2 2 2" xfId="35167"/>
    <cellStyle name="Normal 2 2 2 21 3 2 3" xfId="35168"/>
    <cellStyle name="Normal 2 2 2 21 3 3" xfId="5086"/>
    <cellStyle name="Normal 2 2 2 21 3 3 2" xfId="35169"/>
    <cellStyle name="Normal 2 2 2 21 3 4" xfId="35170"/>
    <cellStyle name="Normal 2 2 2 21 4" xfId="5087"/>
    <cellStyle name="Normal 2 2 2 21 4 2" xfId="5088"/>
    <cellStyle name="Normal 2 2 2 21 4 2 2" xfId="5089"/>
    <cellStyle name="Normal 2 2 2 21 4 2 2 2" xfId="35171"/>
    <cellStyle name="Normal 2 2 2 21 4 2 3" xfId="35172"/>
    <cellStyle name="Normal 2 2 2 21 4 3" xfId="5090"/>
    <cellStyle name="Normal 2 2 2 21 4 3 2" xfId="35173"/>
    <cellStyle name="Normal 2 2 2 21 4 4" xfId="35174"/>
    <cellStyle name="Normal 2 2 2 21 5" xfId="5091"/>
    <cellStyle name="Normal 2 2 2 21 5 2" xfId="5092"/>
    <cellStyle name="Normal 2 2 2 21 5 2 2" xfId="35175"/>
    <cellStyle name="Normal 2 2 2 21 5 3" xfId="35176"/>
    <cellStyle name="Normal 2 2 2 21 6" xfId="5093"/>
    <cellStyle name="Normal 2 2 2 21 6 2" xfId="35177"/>
    <cellStyle name="Normal 2 2 2 21 7" xfId="5094"/>
    <cellStyle name="Normal 2 2 2 21 7 2" xfId="35178"/>
    <cellStyle name="Normal 2 2 2 21 8" xfId="35179"/>
    <cellStyle name="Normal 2 2 2 22" xfId="5095"/>
    <cellStyle name="Normal 2 2 2 22 2" xfId="5096"/>
    <cellStyle name="Normal 2 2 2 22 2 2" xfId="5097"/>
    <cellStyle name="Normal 2 2 2 22 2 2 2" xfId="5098"/>
    <cellStyle name="Normal 2 2 2 22 2 2 2 2" xfId="35180"/>
    <cellStyle name="Normal 2 2 2 22 2 2 3" xfId="35181"/>
    <cellStyle name="Normal 2 2 2 22 2 3" xfId="5099"/>
    <cellStyle name="Normal 2 2 2 22 2 3 2" xfId="35182"/>
    <cellStyle name="Normal 2 2 2 22 2 4" xfId="35183"/>
    <cellStyle name="Normal 2 2 2 22 3" xfId="5100"/>
    <cellStyle name="Normal 2 2 2 22 3 2" xfId="5101"/>
    <cellStyle name="Normal 2 2 2 22 3 2 2" xfId="5102"/>
    <cellStyle name="Normal 2 2 2 22 3 2 2 2" xfId="35184"/>
    <cellStyle name="Normal 2 2 2 22 3 2 3" xfId="35185"/>
    <cellStyle name="Normal 2 2 2 22 3 3" xfId="5103"/>
    <cellStyle name="Normal 2 2 2 22 3 3 2" xfId="35186"/>
    <cellStyle name="Normal 2 2 2 22 3 4" xfId="35187"/>
    <cellStyle name="Normal 2 2 2 22 4" xfId="5104"/>
    <cellStyle name="Normal 2 2 2 22 4 2" xfId="5105"/>
    <cellStyle name="Normal 2 2 2 22 4 2 2" xfId="5106"/>
    <cellStyle name="Normal 2 2 2 22 4 2 2 2" xfId="35188"/>
    <cellStyle name="Normal 2 2 2 22 4 2 3" xfId="35189"/>
    <cellStyle name="Normal 2 2 2 22 4 3" xfId="5107"/>
    <cellStyle name="Normal 2 2 2 22 4 3 2" xfId="35190"/>
    <cellStyle name="Normal 2 2 2 22 4 4" xfId="35191"/>
    <cellStyle name="Normal 2 2 2 22 5" xfId="5108"/>
    <cellStyle name="Normal 2 2 2 22 5 2" xfId="5109"/>
    <cellStyle name="Normal 2 2 2 22 5 2 2" xfId="35192"/>
    <cellStyle name="Normal 2 2 2 22 5 3" xfId="35193"/>
    <cellStyle name="Normal 2 2 2 22 6" xfId="5110"/>
    <cellStyle name="Normal 2 2 2 22 6 2" xfId="35194"/>
    <cellStyle name="Normal 2 2 2 22 7" xfId="5111"/>
    <cellStyle name="Normal 2 2 2 22 7 2" xfId="35195"/>
    <cellStyle name="Normal 2 2 2 22 8" xfId="35196"/>
    <cellStyle name="Normal 2 2 2 23" xfId="5112"/>
    <cellStyle name="Normal 2 2 2 23 2" xfId="5113"/>
    <cellStyle name="Normal 2 2 2 23 2 2" xfId="5114"/>
    <cellStyle name="Normal 2 2 2 23 2 2 2" xfId="5115"/>
    <cellStyle name="Normal 2 2 2 23 2 2 2 2" xfId="35197"/>
    <cellStyle name="Normal 2 2 2 23 2 2 3" xfId="35198"/>
    <cellStyle name="Normal 2 2 2 23 2 3" xfId="5116"/>
    <cellStyle name="Normal 2 2 2 23 2 3 2" xfId="35199"/>
    <cellStyle name="Normal 2 2 2 23 2 4" xfId="35200"/>
    <cellStyle name="Normal 2 2 2 23 3" xfId="5117"/>
    <cellStyle name="Normal 2 2 2 23 3 2" xfId="5118"/>
    <cellStyle name="Normal 2 2 2 23 3 2 2" xfId="5119"/>
    <cellStyle name="Normal 2 2 2 23 3 2 2 2" xfId="35201"/>
    <cellStyle name="Normal 2 2 2 23 3 2 3" xfId="35202"/>
    <cellStyle name="Normal 2 2 2 23 3 3" xfId="5120"/>
    <cellStyle name="Normal 2 2 2 23 3 3 2" xfId="35203"/>
    <cellStyle name="Normal 2 2 2 23 3 4" xfId="35204"/>
    <cellStyle name="Normal 2 2 2 23 4" xfId="5121"/>
    <cellStyle name="Normal 2 2 2 23 4 2" xfId="5122"/>
    <cellStyle name="Normal 2 2 2 23 4 2 2" xfId="5123"/>
    <cellStyle name="Normal 2 2 2 23 4 2 2 2" xfId="35205"/>
    <cellStyle name="Normal 2 2 2 23 4 2 3" xfId="35206"/>
    <cellStyle name="Normal 2 2 2 23 4 3" xfId="5124"/>
    <cellStyle name="Normal 2 2 2 23 4 3 2" xfId="35207"/>
    <cellStyle name="Normal 2 2 2 23 4 4" xfId="35208"/>
    <cellStyle name="Normal 2 2 2 23 5" xfId="5125"/>
    <cellStyle name="Normal 2 2 2 23 5 2" xfId="5126"/>
    <cellStyle name="Normal 2 2 2 23 5 2 2" xfId="35209"/>
    <cellStyle name="Normal 2 2 2 23 5 3" xfId="35210"/>
    <cellStyle name="Normal 2 2 2 23 6" xfId="5127"/>
    <cellStyle name="Normal 2 2 2 23 6 2" xfId="35211"/>
    <cellStyle name="Normal 2 2 2 23 7" xfId="5128"/>
    <cellStyle name="Normal 2 2 2 23 7 2" xfId="35212"/>
    <cellStyle name="Normal 2 2 2 23 8" xfId="35213"/>
    <cellStyle name="Normal 2 2 2 24" xfId="5129"/>
    <cellStyle name="Normal 2 2 2 24 2" xfId="5130"/>
    <cellStyle name="Normal 2 2 2 24 2 2" xfId="5131"/>
    <cellStyle name="Normal 2 2 2 24 2 2 2" xfId="5132"/>
    <cellStyle name="Normal 2 2 2 24 2 2 2 2" xfId="35214"/>
    <cellStyle name="Normal 2 2 2 24 2 2 3" xfId="35215"/>
    <cellStyle name="Normal 2 2 2 24 2 3" xfId="5133"/>
    <cellStyle name="Normal 2 2 2 24 2 3 2" xfId="35216"/>
    <cellStyle name="Normal 2 2 2 24 2 4" xfId="35217"/>
    <cellStyle name="Normal 2 2 2 24 3" xfId="5134"/>
    <cellStyle name="Normal 2 2 2 24 3 2" xfId="5135"/>
    <cellStyle name="Normal 2 2 2 24 3 2 2" xfId="5136"/>
    <cellStyle name="Normal 2 2 2 24 3 2 2 2" xfId="35218"/>
    <cellStyle name="Normal 2 2 2 24 3 2 3" xfId="35219"/>
    <cellStyle name="Normal 2 2 2 24 3 3" xfId="5137"/>
    <cellStyle name="Normal 2 2 2 24 3 3 2" xfId="35220"/>
    <cellStyle name="Normal 2 2 2 24 3 4" xfId="35221"/>
    <cellStyle name="Normal 2 2 2 24 4" xfId="5138"/>
    <cellStyle name="Normal 2 2 2 24 4 2" xfId="5139"/>
    <cellStyle name="Normal 2 2 2 24 4 2 2" xfId="5140"/>
    <cellStyle name="Normal 2 2 2 24 4 2 2 2" xfId="35222"/>
    <cellStyle name="Normal 2 2 2 24 4 2 3" xfId="35223"/>
    <cellStyle name="Normal 2 2 2 24 4 3" xfId="5141"/>
    <cellStyle name="Normal 2 2 2 24 4 3 2" xfId="35224"/>
    <cellStyle name="Normal 2 2 2 24 4 4" xfId="35225"/>
    <cellStyle name="Normal 2 2 2 24 5" xfId="5142"/>
    <cellStyle name="Normal 2 2 2 24 5 2" xfId="5143"/>
    <cellStyle name="Normal 2 2 2 24 5 2 2" xfId="35226"/>
    <cellStyle name="Normal 2 2 2 24 5 3" xfId="35227"/>
    <cellStyle name="Normal 2 2 2 24 6" xfId="5144"/>
    <cellStyle name="Normal 2 2 2 24 6 2" xfId="35228"/>
    <cellStyle name="Normal 2 2 2 24 7" xfId="5145"/>
    <cellStyle name="Normal 2 2 2 24 7 2" xfId="35229"/>
    <cellStyle name="Normal 2 2 2 24 8" xfId="35230"/>
    <cellStyle name="Normal 2 2 2 25" xfId="5146"/>
    <cellStyle name="Normal 2 2 2 25 2" xfId="5147"/>
    <cellStyle name="Normal 2 2 2 25 2 2" xfId="5148"/>
    <cellStyle name="Normal 2 2 2 25 2 2 2" xfId="5149"/>
    <cellStyle name="Normal 2 2 2 25 2 2 2 2" xfId="35231"/>
    <cellStyle name="Normal 2 2 2 25 2 2 3" xfId="35232"/>
    <cellStyle name="Normal 2 2 2 25 2 3" xfId="5150"/>
    <cellStyle name="Normal 2 2 2 25 2 3 2" xfId="35233"/>
    <cellStyle name="Normal 2 2 2 25 2 4" xfId="35234"/>
    <cellStyle name="Normal 2 2 2 25 3" xfId="5151"/>
    <cellStyle name="Normal 2 2 2 25 3 2" xfId="5152"/>
    <cellStyle name="Normal 2 2 2 25 3 2 2" xfId="5153"/>
    <cellStyle name="Normal 2 2 2 25 3 2 2 2" xfId="35235"/>
    <cellStyle name="Normal 2 2 2 25 3 2 3" xfId="35236"/>
    <cellStyle name="Normal 2 2 2 25 3 3" xfId="5154"/>
    <cellStyle name="Normal 2 2 2 25 3 3 2" xfId="35237"/>
    <cellStyle name="Normal 2 2 2 25 3 4" xfId="35238"/>
    <cellStyle name="Normal 2 2 2 25 4" xfId="5155"/>
    <cellStyle name="Normal 2 2 2 25 4 2" xfId="5156"/>
    <cellStyle name="Normal 2 2 2 25 4 2 2" xfId="5157"/>
    <cellStyle name="Normal 2 2 2 25 4 2 2 2" xfId="35239"/>
    <cellStyle name="Normal 2 2 2 25 4 2 3" xfId="35240"/>
    <cellStyle name="Normal 2 2 2 25 4 3" xfId="5158"/>
    <cellStyle name="Normal 2 2 2 25 4 3 2" xfId="35241"/>
    <cellStyle name="Normal 2 2 2 25 4 4" xfId="35242"/>
    <cellStyle name="Normal 2 2 2 25 5" xfId="5159"/>
    <cellStyle name="Normal 2 2 2 25 5 2" xfId="5160"/>
    <cellStyle name="Normal 2 2 2 25 5 2 2" xfId="35243"/>
    <cellStyle name="Normal 2 2 2 25 5 3" xfId="35244"/>
    <cellStyle name="Normal 2 2 2 25 6" xfId="5161"/>
    <cellStyle name="Normal 2 2 2 25 6 2" xfId="35245"/>
    <cellStyle name="Normal 2 2 2 25 7" xfId="5162"/>
    <cellStyle name="Normal 2 2 2 25 7 2" xfId="35246"/>
    <cellStyle name="Normal 2 2 2 25 8" xfId="35247"/>
    <cellStyle name="Normal 2 2 2 26" xfId="5163"/>
    <cellStyle name="Normal 2 2 2 26 2" xfId="5164"/>
    <cellStyle name="Normal 2 2 2 26 2 2" xfId="5165"/>
    <cellStyle name="Normal 2 2 2 26 2 2 2" xfId="5166"/>
    <cellStyle name="Normal 2 2 2 26 2 2 2 2" xfId="35248"/>
    <cellStyle name="Normal 2 2 2 26 2 2 3" xfId="35249"/>
    <cellStyle name="Normal 2 2 2 26 2 3" xfId="5167"/>
    <cellStyle name="Normal 2 2 2 26 2 3 2" xfId="35250"/>
    <cellStyle name="Normal 2 2 2 26 2 4" xfId="35251"/>
    <cellStyle name="Normal 2 2 2 26 3" xfId="5168"/>
    <cellStyle name="Normal 2 2 2 26 3 2" xfId="5169"/>
    <cellStyle name="Normal 2 2 2 26 3 2 2" xfId="5170"/>
    <cellStyle name="Normal 2 2 2 26 3 2 2 2" xfId="35252"/>
    <cellStyle name="Normal 2 2 2 26 3 2 3" xfId="35253"/>
    <cellStyle name="Normal 2 2 2 26 3 3" xfId="5171"/>
    <cellStyle name="Normal 2 2 2 26 3 3 2" xfId="35254"/>
    <cellStyle name="Normal 2 2 2 26 3 4" xfId="35255"/>
    <cellStyle name="Normal 2 2 2 26 4" xfId="5172"/>
    <cellStyle name="Normal 2 2 2 26 4 2" xfId="5173"/>
    <cellStyle name="Normal 2 2 2 26 4 2 2" xfId="5174"/>
    <cellStyle name="Normal 2 2 2 26 4 2 2 2" xfId="35256"/>
    <cellStyle name="Normal 2 2 2 26 4 2 3" xfId="35257"/>
    <cellStyle name="Normal 2 2 2 26 4 3" xfId="5175"/>
    <cellStyle name="Normal 2 2 2 26 4 3 2" xfId="35258"/>
    <cellStyle name="Normal 2 2 2 26 4 4" xfId="35259"/>
    <cellStyle name="Normal 2 2 2 26 5" xfId="5176"/>
    <cellStyle name="Normal 2 2 2 26 5 2" xfId="5177"/>
    <cellStyle name="Normal 2 2 2 26 5 2 2" xfId="35260"/>
    <cellStyle name="Normal 2 2 2 26 5 3" xfId="35261"/>
    <cellStyle name="Normal 2 2 2 26 6" xfId="5178"/>
    <cellStyle name="Normal 2 2 2 26 6 2" xfId="35262"/>
    <cellStyle name="Normal 2 2 2 26 7" xfId="5179"/>
    <cellStyle name="Normal 2 2 2 26 7 2" xfId="35263"/>
    <cellStyle name="Normal 2 2 2 26 8" xfId="35264"/>
    <cellStyle name="Normal 2 2 2 27" xfId="5180"/>
    <cellStyle name="Normal 2 2 2 27 2" xfId="5181"/>
    <cellStyle name="Normal 2 2 2 27 2 2" xfId="5182"/>
    <cellStyle name="Normal 2 2 2 27 2 2 2" xfId="5183"/>
    <cellStyle name="Normal 2 2 2 27 2 2 2 2" xfId="35265"/>
    <cellStyle name="Normal 2 2 2 27 2 2 3" xfId="35266"/>
    <cellStyle name="Normal 2 2 2 27 2 3" xfId="5184"/>
    <cellStyle name="Normal 2 2 2 27 2 3 2" xfId="35267"/>
    <cellStyle name="Normal 2 2 2 27 2 4" xfId="35268"/>
    <cellStyle name="Normal 2 2 2 27 3" xfId="5185"/>
    <cellStyle name="Normal 2 2 2 27 3 2" xfId="5186"/>
    <cellStyle name="Normal 2 2 2 27 3 2 2" xfId="5187"/>
    <cellStyle name="Normal 2 2 2 27 3 2 2 2" xfId="35269"/>
    <cellStyle name="Normal 2 2 2 27 3 2 3" xfId="35270"/>
    <cellStyle name="Normal 2 2 2 27 3 3" xfId="5188"/>
    <cellStyle name="Normal 2 2 2 27 3 3 2" xfId="35271"/>
    <cellStyle name="Normal 2 2 2 27 3 4" xfId="35272"/>
    <cellStyle name="Normal 2 2 2 27 4" xfId="5189"/>
    <cellStyle name="Normal 2 2 2 27 4 2" xfId="5190"/>
    <cellStyle name="Normal 2 2 2 27 4 2 2" xfId="5191"/>
    <cellStyle name="Normal 2 2 2 27 4 2 2 2" xfId="35273"/>
    <cellStyle name="Normal 2 2 2 27 4 2 3" xfId="35274"/>
    <cellStyle name="Normal 2 2 2 27 4 3" xfId="5192"/>
    <cellStyle name="Normal 2 2 2 27 4 3 2" xfId="35275"/>
    <cellStyle name="Normal 2 2 2 27 4 4" xfId="35276"/>
    <cellStyle name="Normal 2 2 2 27 5" xfId="5193"/>
    <cellStyle name="Normal 2 2 2 27 5 2" xfId="5194"/>
    <cellStyle name="Normal 2 2 2 27 5 2 2" xfId="35277"/>
    <cellStyle name="Normal 2 2 2 27 5 3" xfId="35278"/>
    <cellStyle name="Normal 2 2 2 27 6" xfId="5195"/>
    <cellStyle name="Normal 2 2 2 27 6 2" xfId="35279"/>
    <cellStyle name="Normal 2 2 2 27 7" xfId="5196"/>
    <cellStyle name="Normal 2 2 2 27 7 2" xfId="35280"/>
    <cellStyle name="Normal 2 2 2 27 8" xfId="35281"/>
    <cellStyle name="Normal 2 2 2 28" xfId="5197"/>
    <cellStyle name="Normal 2 2 2 28 2" xfId="5198"/>
    <cellStyle name="Normal 2 2 2 28 2 2" xfId="5199"/>
    <cellStyle name="Normal 2 2 2 28 2 2 2" xfId="5200"/>
    <cellStyle name="Normal 2 2 2 28 2 2 2 2" xfId="35282"/>
    <cellStyle name="Normal 2 2 2 28 2 2 3" xfId="35283"/>
    <cellStyle name="Normal 2 2 2 28 2 3" xfId="5201"/>
    <cellStyle name="Normal 2 2 2 28 2 3 2" xfId="35284"/>
    <cellStyle name="Normal 2 2 2 28 2 4" xfId="35285"/>
    <cellStyle name="Normal 2 2 2 28 3" xfId="5202"/>
    <cellStyle name="Normal 2 2 2 28 3 2" xfId="5203"/>
    <cellStyle name="Normal 2 2 2 28 3 2 2" xfId="5204"/>
    <cellStyle name="Normal 2 2 2 28 3 2 2 2" xfId="35286"/>
    <cellStyle name="Normal 2 2 2 28 3 2 3" xfId="35287"/>
    <cellStyle name="Normal 2 2 2 28 3 3" xfId="5205"/>
    <cellStyle name="Normal 2 2 2 28 3 3 2" xfId="35288"/>
    <cellStyle name="Normal 2 2 2 28 3 4" xfId="35289"/>
    <cellStyle name="Normal 2 2 2 28 4" xfId="5206"/>
    <cellStyle name="Normal 2 2 2 28 4 2" xfId="5207"/>
    <cellStyle name="Normal 2 2 2 28 4 2 2" xfId="5208"/>
    <cellStyle name="Normal 2 2 2 28 4 2 2 2" xfId="35290"/>
    <cellStyle name="Normal 2 2 2 28 4 2 3" xfId="35291"/>
    <cellStyle name="Normal 2 2 2 28 4 3" xfId="5209"/>
    <cellStyle name="Normal 2 2 2 28 4 3 2" xfId="35292"/>
    <cellStyle name="Normal 2 2 2 28 4 4" xfId="35293"/>
    <cellStyle name="Normal 2 2 2 28 5" xfId="5210"/>
    <cellStyle name="Normal 2 2 2 28 5 2" xfId="5211"/>
    <cellStyle name="Normal 2 2 2 28 5 2 2" xfId="35294"/>
    <cellStyle name="Normal 2 2 2 28 5 3" xfId="35295"/>
    <cellStyle name="Normal 2 2 2 28 6" xfId="5212"/>
    <cellStyle name="Normal 2 2 2 28 6 2" xfId="35296"/>
    <cellStyle name="Normal 2 2 2 28 7" xfId="5213"/>
    <cellStyle name="Normal 2 2 2 28 7 2" xfId="35297"/>
    <cellStyle name="Normal 2 2 2 28 8" xfId="35298"/>
    <cellStyle name="Normal 2 2 2 29" xfId="5214"/>
    <cellStyle name="Normal 2 2 2 29 2" xfId="5215"/>
    <cellStyle name="Normal 2 2 2 29 2 2" xfId="5216"/>
    <cellStyle name="Normal 2 2 2 29 2 2 2" xfId="5217"/>
    <cellStyle name="Normal 2 2 2 29 2 2 2 2" xfId="35299"/>
    <cellStyle name="Normal 2 2 2 29 2 2 3" xfId="35300"/>
    <cellStyle name="Normal 2 2 2 29 2 3" xfId="5218"/>
    <cellStyle name="Normal 2 2 2 29 2 3 2" xfId="35301"/>
    <cellStyle name="Normal 2 2 2 29 2 4" xfId="35302"/>
    <cellStyle name="Normal 2 2 2 29 3" xfId="5219"/>
    <cellStyle name="Normal 2 2 2 29 3 2" xfId="5220"/>
    <cellStyle name="Normal 2 2 2 29 3 2 2" xfId="5221"/>
    <cellStyle name="Normal 2 2 2 29 3 2 2 2" xfId="35303"/>
    <cellStyle name="Normal 2 2 2 29 3 2 3" xfId="35304"/>
    <cellStyle name="Normal 2 2 2 29 3 3" xfId="5222"/>
    <cellStyle name="Normal 2 2 2 29 3 3 2" xfId="35305"/>
    <cellStyle name="Normal 2 2 2 29 3 4" xfId="35306"/>
    <cellStyle name="Normal 2 2 2 29 4" xfId="5223"/>
    <cellStyle name="Normal 2 2 2 29 4 2" xfId="5224"/>
    <cellStyle name="Normal 2 2 2 29 4 2 2" xfId="5225"/>
    <cellStyle name="Normal 2 2 2 29 4 2 2 2" xfId="35307"/>
    <cellStyle name="Normal 2 2 2 29 4 2 3" xfId="35308"/>
    <cellStyle name="Normal 2 2 2 29 4 3" xfId="5226"/>
    <cellStyle name="Normal 2 2 2 29 4 3 2" xfId="35309"/>
    <cellStyle name="Normal 2 2 2 29 4 4" xfId="35310"/>
    <cellStyle name="Normal 2 2 2 29 5" xfId="5227"/>
    <cellStyle name="Normal 2 2 2 29 5 2" xfId="5228"/>
    <cellStyle name="Normal 2 2 2 29 5 2 2" xfId="35311"/>
    <cellStyle name="Normal 2 2 2 29 5 3" xfId="35312"/>
    <cellStyle name="Normal 2 2 2 29 6" xfId="5229"/>
    <cellStyle name="Normal 2 2 2 29 6 2" xfId="35313"/>
    <cellStyle name="Normal 2 2 2 29 7" xfId="5230"/>
    <cellStyle name="Normal 2 2 2 29 7 2" xfId="35314"/>
    <cellStyle name="Normal 2 2 2 29 8" xfId="35315"/>
    <cellStyle name="Normal 2 2 2 3" xfId="5231"/>
    <cellStyle name="Normal 2 2 2 3 2" xfId="5232"/>
    <cellStyle name="Normal 2 2 2 3 2 2" xfId="5233"/>
    <cellStyle name="Normal 2 2 2 3 2 2 2" xfId="5234"/>
    <cellStyle name="Normal 2 2 2 3 2 2 2 2" xfId="35316"/>
    <cellStyle name="Normal 2 2 2 3 2 2 3" xfId="35317"/>
    <cellStyle name="Normal 2 2 2 3 2 3" xfId="5235"/>
    <cellStyle name="Normal 2 2 2 3 2 3 2" xfId="35318"/>
    <cellStyle name="Normal 2 2 2 3 2 4" xfId="35319"/>
    <cellStyle name="Normal 2 2 2 3 3" xfId="5236"/>
    <cellStyle name="Normal 2 2 2 3 3 2" xfId="5237"/>
    <cellStyle name="Normal 2 2 2 3 3 2 2" xfId="5238"/>
    <cellStyle name="Normal 2 2 2 3 3 2 2 2" xfId="35320"/>
    <cellStyle name="Normal 2 2 2 3 3 2 3" xfId="35321"/>
    <cellStyle name="Normal 2 2 2 3 3 3" xfId="5239"/>
    <cellStyle name="Normal 2 2 2 3 3 3 2" xfId="35322"/>
    <cellStyle name="Normal 2 2 2 3 3 4" xfId="35323"/>
    <cellStyle name="Normal 2 2 2 3 4" xfId="5240"/>
    <cellStyle name="Normal 2 2 2 3 4 2" xfId="5241"/>
    <cellStyle name="Normal 2 2 2 3 4 2 2" xfId="5242"/>
    <cellStyle name="Normal 2 2 2 3 4 2 2 2" xfId="35324"/>
    <cellStyle name="Normal 2 2 2 3 4 2 3" xfId="35325"/>
    <cellStyle name="Normal 2 2 2 3 4 3" xfId="5243"/>
    <cellStyle name="Normal 2 2 2 3 4 3 2" xfId="35326"/>
    <cellStyle name="Normal 2 2 2 3 4 4" xfId="35327"/>
    <cellStyle name="Normal 2 2 2 3 5" xfId="5244"/>
    <cellStyle name="Normal 2 2 2 3 5 2" xfId="5245"/>
    <cellStyle name="Normal 2 2 2 3 5 2 2" xfId="35328"/>
    <cellStyle name="Normal 2 2 2 3 5 3" xfId="35329"/>
    <cellStyle name="Normal 2 2 2 3 6" xfId="5246"/>
    <cellStyle name="Normal 2 2 2 3 6 2" xfId="35330"/>
    <cellStyle name="Normal 2 2 2 3 7" xfId="5247"/>
    <cellStyle name="Normal 2 2 2 3 7 2" xfId="35331"/>
    <cellStyle name="Normal 2 2 2 3 8" xfId="35332"/>
    <cellStyle name="Normal 2 2 2 30" xfId="5248"/>
    <cellStyle name="Normal 2 2 2 30 2" xfId="5249"/>
    <cellStyle name="Normal 2 2 2 30 2 2" xfId="5250"/>
    <cellStyle name="Normal 2 2 2 30 2 2 2" xfId="35333"/>
    <cellStyle name="Normal 2 2 2 30 2 3" xfId="35334"/>
    <cellStyle name="Normal 2 2 2 30 3" xfId="5251"/>
    <cellStyle name="Normal 2 2 2 30 3 2" xfId="35335"/>
    <cellStyle name="Normal 2 2 2 30 4" xfId="35336"/>
    <cellStyle name="Normal 2 2 2 31" xfId="5252"/>
    <cellStyle name="Normal 2 2 2 31 2" xfId="5253"/>
    <cellStyle name="Normal 2 2 2 31 2 2" xfId="5254"/>
    <cellStyle name="Normal 2 2 2 31 2 2 2" xfId="35337"/>
    <cellStyle name="Normal 2 2 2 31 2 3" xfId="35338"/>
    <cellStyle name="Normal 2 2 2 31 3" xfId="5255"/>
    <cellStyle name="Normal 2 2 2 31 3 2" xfId="35339"/>
    <cellStyle name="Normal 2 2 2 31 4" xfId="35340"/>
    <cellStyle name="Normal 2 2 2 32" xfId="5256"/>
    <cellStyle name="Normal 2 2 2 32 2" xfId="5257"/>
    <cellStyle name="Normal 2 2 2 32 2 2" xfId="5258"/>
    <cellStyle name="Normal 2 2 2 32 2 2 2" xfId="35341"/>
    <cellStyle name="Normal 2 2 2 32 2 3" xfId="35342"/>
    <cellStyle name="Normal 2 2 2 32 3" xfId="5259"/>
    <cellStyle name="Normal 2 2 2 32 3 2" xfId="35343"/>
    <cellStyle name="Normal 2 2 2 32 4" xfId="35344"/>
    <cellStyle name="Normal 2 2 2 33" xfId="5260"/>
    <cellStyle name="Normal 2 2 2 33 2" xfId="5261"/>
    <cellStyle name="Normal 2 2 2 33 2 2" xfId="35345"/>
    <cellStyle name="Normal 2 2 2 33 3" xfId="35346"/>
    <cellStyle name="Normal 2 2 2 34" xfId="5262"/>
    <cellStyle name="Normal 2 2 2 34 2" xfId="35347"/>
    <cellStyle name="Normal 2 2 2 35" xfId="5263"/>
    <cellStyle name="Normal 2 2 2 35 2" xfId="35348"/>
    <cellStyle name="Normal 2 2 2 36" xfId="35349"/>
    <cellStyle name="Normal 2 2 2 4" xfId="5264"/>
    <cellStyle name="Normal 2 2 2 4 2" xfId="5265"/>
    <cellStyle name="Normal 2 2 2 4 2 2" xfId="5266"/>
    <cellStyle name="Normal 2 2 2 4 2 2 2" xfId="5267"/>
    <cellStyle name="Normal 2 2 2 4 2 2 2 2" xfId="35350"/>
    <cellStyle name="Normal 2 2 2 4 2 2 3" xfId="35351"/>
    <cellStyle name="Normal 2 2 2 4 2 3" xfId="5268"/>
    <cellStyle name="Normal 2 2 2 4 2 3 2" xfId="35352"/>
    <cellStyle name="Normal 2 2 2 4 2 4" xfId="35353"/>
    <cellStyle name="Normal 2 2 2 4 3" xfId="5269"/>
    <cellStyle name="Normal 2 2 2 4 3 2" xfId="5270"/>
    <cellStyle name="Normal 2 2 2 4 3 2 2" xfId="5271"/>
    <cellStyle name="Normal 2 2 2 4 3 2 2 2" xfId="35354"/>
    <cellStyle name="Normal 2 2 2 4 3 2 3" xfId="35355"/>
    <cellStyle name="Normal 2 2 2 4 3 3" xfId="5272"/>
    <cellStyle name="Normal 2 2 2 4 3 3 2" xfId="35356"/>
    <cellStyle name="Normal 2 2 2 4 3 4" xfId="35357"/>
    <cellStyle name="Normal 2 2 2 4 4" xfId="5273"/>
    <cellStyle name="Normal 2 2 2 4 4 2" xfId="5274"/>
    <cellStyle name="Normal 2 2 2 4 4 2 2" xfId="5275"/>
    <cellStyle name="Normal 2 2 2 4 4 2 2 2" xfId="35358"/>
    <cellStyle name="Normal 2 2 2 4 4 2 3" xfId="35359"/>
    <cellStyle name="Normal 2 2 2 4 4 3" xfId="5276"/>
    <cellStyle name="Normal 2 2 2 4 4 3 2" xfId="35360"/>
    <cellStyle name="Normal 2 2 2 4 4 4" xfId="35361"/>
    <cellStyle name="Normal 2 2 2 4 5" xfId="5277"/>
    <cellStyle name="Normal 2 2 2 4 5 2" xfId="5278"/>
    <cellStyle name="Normal 2 2 2 4 5 2 2" xfId="35362"/>
    <cellStyle name="Normal 2 2 2 4 5 3" xfId="35363"/>
    <cellStyle name="Normal 2 2 2 4 6" xfId="5279"/>
    <cellStyle name="Normal 2 2 2 4 6 2" xfId="35364"/>
    <cellStyle name="Normal 2 2 2 4 7" xfId="5280"/>
    <cellStyle name="Normal 2 2 2 4 7 2" xfId="35365"/>
    <cellStyle name="Normal 2 2 2 4 8" xfId="35366"/>
    <cellStyle name="Normal 2 2 2 5" xfId="5281"/>
    <cellStyle name="Normal 2 2 2 5 2" xfId="5282"/>
    <cellStyle name="Normal 2 2 2 5 2 2" xfId="5283"/>
    <cellStyle name="Normal 2 2 2 5 2 2 2" xfId="5284"/>
    <cellStyle name="Normal 2 2 2 5 2 2 2 2" xfId="35367"/>
    <cellStyle name="Normal 2 2 2 5 2 2 3" xfId="35368"/>
    <cellStyle name="Normal 2 2 2 5 2 3" xfId="5285"/>
    <cellStyle name="Normal 2 2 2 5 2 3 2" xfId="35369"/>
    <cellStyle name="Normal 2 2 2 5 2 4" xfId="35370"/>
    <cellStyle name="Normal 2 2 2 5 3" xfId="5286"/>
    <cellStyle name="Normal 2 2 2 5 3 2" xfId="5287"/>
    <cellStyle name="Normal 2 2 2 5 3 2 2" xfId="5288"/>
    <cellStyle name="Normal 2 2 2 5 3 2 2 2" xfId="35371"/>
    <cellStyle name="Normal 2 2 2 5 3 2 3" xfId="35372"/>
    <cellStyle name="Normal 2 2 2 5 3 3" xfId="5289"/>
    <cellStyle name="Normal 2 2 2 5 3 3 2" xfId="35373"/>
    <cellStyle name="Normal 2 2 2 5 3 4" xfId="35374"/>
    <cellStyle name="Normal 2 2 2 5 4" xfId="5290"/>
    <cellStyle name="Normal 2 2 2 5 4 2" xfId="5291"/>
    <cellStyle name="Normal 2 2 2 5 4 2 2" xfId="5292"/>
    <cellStyle name="Normal 2 2 2 5 4 2 2 2" xfId="35375"/>
    <cellStyle name="Normal 2 2 2 5 4 2 3" xfId="35376"/>
    <cellStyle name="Normal 2 2 2 5 4 3" xfId="5293"/>
    <cellStyle name="Normal 2 2 2 5 4 3 2" xfId="35377"/>
    <cellStyle name="Normal 2 2 2 5 4 4" xfId="35378"/>
    <cellStyle name="Normal 2 2 2 5 5" xfId="5294"/>
    <cellStyle name="Normal 2 2 2 5 5 2" xfId="5295"/>
    <cellStyle name="Normal 2 2 2 5 5 2 2" xfId="35379"/>
    <cellStyle name="Normal 2 2 2 5 5 3" xfId="35380"/>
    <cellStyle name="Normal 2 2 2 5 6" xfId="5296"/>
    <cellStyle name="Normal 2 2 2 5 6 2" xfId="35381"/>
    <cellStyle name="Normal 2 2 2 5 7" xfId="5297"/>
    <cellStyle name="Normal 2 2 2 5 7 2" xfId="35382"/>
    <cellStyle name="Normal 2 2 2 5 8" xfId="35383"/>
    <cellStyle name="Normal 2 2 2 6" xfId="5298"/>
    <cellStyle name="Normal 2 2 2 6 2" xfId="5299"/>
    <cellStyle name="Normal 2 2 2 6 2 2" xfId="5300"/>
    <cellStyle name="Normal 2 2 2 6 2 2 2" xfId="5301"/>
    <cellStyle name="Normal 2 2 2 6 2 2 2 2" xfId="35384"/>
    <cellStyle name="Normal 2 2 2 6 2 2 3" xfId="35385"/>
    <cellStyle name="Normal 2 2 2 6 2 3" xfId="5302"/>
    <cellStyle name="Normal 2 2 2 6 2 3 2" xfId="35386"/>
    <cellStyle name="Normal 2 2 2 6 2 4" xfId="35387"/>
    <cellStyle name="Normal 2 2 2 6 3" xfId="5303"/>
    <cellStyle name="Normal 2 2 2 6 3 2" xfId="5304"/>
    <cellStyle name="Normal 2 2 2 6 3 2 2" xfId="5305"/>
    <cellStyle name="Normal 2 2 2 6 3 2 2 2" xfId="35388"/>
    <cellStyle name="Normal 2 2 2 6 3 2 3" xfId="35389"/>
    <cellStyle name="Normal 2 2 2 6 3 3" xfId="5306"/>
    <cellStyle name="Normal 2 2 2 6 3 3 2" xfId="35390"/>
    <cellStyle name="Normal 2 2 2 6 3 4" xfId="35391"/>
    <cellStyle name="Normal 2 2 2 6 4" xfId="5307"/>
    <cellStyle name="Normal 2 2 2 6 4 2" xfId="5308"/>
    <cellStyle name="Normal 2 2 2 6 4 2 2" xfId="5309"/>
    <cellStyle name="Normal 2 2 2 6 4 2 2 2" xfId="35392"/>
    <cellStyle name="Normal 2 2 2 6 4 2 3" xfId="35393"/>
    <cellStyle name="Normal 2 2 2 6 4 3" xfId="5310"/>
    <cellStyle name="Normal 2 2 2 6 4 3 2" xfId="35394"/>
    <cellStyle name="Normal 2 2 2 6 4 4" xfId="35395"/>
    <cellStyle name="Normal 2 2 2 6 5" xfId="5311"/>
    <cellStyle name="Normal 2 2 2 6 5 2" xfId="5312"/>
    <cellStyle name="Normal 2 2 2 6 5 2 2" xfId="35396"/>
    <cellStyle name="Normal 2 2 2 6 5 3" xfId="35397"/>
    <cellStyle name="Normal 2 2 2 6 6" xfId="5313"/>
    <cellStyle name="Normal 2 2 2 6 6 2" xfId="35398"/>
    <cellStyle name="Normal 2 2 2 6 7" xfId="5314"/>
    <cellStyle name="Normal 2 2 2 6 7 2" xfId="35399"/>
    <cellStyle name="Normal 2 2 2 6 8" xfId="35400"/>
    <cellStyle name="Normal 2 2 2 7" xfId="5315"/>
    <cellStyle name="Normal 2 2 2 7 2" xfId="5316"/>
    <cellStyle name="Normal 2 2 2 7 2 2" xfId="5317"/>
    <cellStyle name="Normal 2 2 2 7 2 2 2" xfId="5318"/>
    <cellStyle name="Normal 2 2 2 7 2 2 2 2" xfId="35401"/>
    <cellStyle name="Normal 2 2 2 7 2 2 3" xfId="35402"/>
    <cellStyle name="Normal 2 2 2 7 2 3" xfId="5319"/>
    <cellStyle name="Normal 2 2 2 7 2 3 2" xfId="35403"/>
    <cellStyle name="Normal 2 2 2 7 2 4" xfId="35404"/>
    <cellStyle name="Normal 2 2 2 7 3" xfId="5320"/>
    <cellStyle name="Normal 2 2 2 7 3 2" xfId="5321"/>
    <cellStyle name="Normal 2 2 2 7 3 2 2" xfId="5322"/>
    <cellStyle name="Normal 2 2 2 7 3 2 2 2" xfId="35405"/>
    <cellStyle name="Normal 2 2 2 7 3 2 3" xfId="35406"/>
    <cellStyle name="Normal 2 2 2 7 3 3" xfId="5323"/>
    <cellStyle name="Normal 2 2 2 7 3 3 2" xfId="35407"/>
    <cellStyle name="Normal 2 2 2 7 3 4" xfId="35408"/>
    <cellStyle name="Normal 2 2 2 7 4" xfId="5324"/>
    <cellStyle name="Normal 2 2 2 7 4 2" xfId="5325"/>
    <cellStyle name="Normal 2 2 2 7 4 2 2" xfId="5326"/>
    <cellStyle name="Normal 2 2 2 7 4 2 2 2" xfId="35409"/>
    <cellStyle name="Normal 2 2 2 7 4 2 3" xfId="35410"/>
    <cellStyle name="Normal 2 2 2 7 4 3" xfId="5327"/>
    <cellStyle name="Normal 2 2 2 7 4 3 2" xfId="35411"/>
    <cellStyle name="Normal 2 2 2 7 4 4" xfId="35412"/>
    <cellStyle name="Normal 2 2 2 7 5" xfId="5328"/>
    <cellStyle name="Normal 2 2 2 7 5 2" xfId="5329"/>
    <cellStyle name="Normal 2 2 2 7 5 2 2" xfId="35413"/>
    <cellStyle name="Normal 2 2 2 7 5 3" xfId="35414"/>
    <cellStyle name="Normal 2 2 2 7 6" xfId="5330"/>
    <cellStyle name="Normal 2 2 2 7 6 2" xfId="35415"/>
    <cellStyle name="Normal 2 2 2 7 7" xfId="5331"/>
    <cellStyle name="Normal 2 2 2 7 7 2" xfId="35416"/>
    <cellStyle name="Normal 2 2 2 7 8" xfId="35417"/>
    <cellStyle name="Normal 2 2 2 8" xfId="5332"/>
    <cellStyle name="Normal 2 2 2 8 2" xfId="5333"/>
    <cellStyle name="Normal 2 2 2 8 2 2" xfId="5334"/>
    <cellStyle name="Normal 2 2 2 8 2 2 2" xfId="5335"/>
    <cellStyle name="Normal 2 2 2 8 2 2 2 2" xfId="35418"/>
    <cellStyle name="Normal 2 2 2 8 2 2 3" xfId="35419"/>
    <cellStyle name="Normal 2 2 2 8 2 3" xfId="5336"/>
    <cellStyle name="Normal 2 2 2 8 2 3 2" xfId="35420"/>
    <cellStyle name="Normal 2 2 2 8 2 4" xfId="35421"/>
    <cellStyle name="Normal 2 2 2 8 3" xfId="5337"/>
    <cellStyle name="Normal 2 2 2 8 3 2" xfId="5338"/>
    <cellStyle name="Normal 2 2 2 8 3 2 2" xfId="5339"/>
    <cellStyle name="Normal 2 2 2 8 3 2 2 2" xfId="35422"/>
    <cellStyle name="Normal 2 2 2 8 3 2 3" xfId="35423"/>
    <cellStyle name="Normal 2 2 2 8 3 3" xfId="5340"/>
    <cellStyle name="Normal 2 2 2 8 3 3 2" xfId="35424"/>
    <cellStyle name="Normal 2 2 2 8 3 4" xfId="35425"/>
    <cellStyle name="Normal 2 2 2 8 4" xfId="5341"/>
    <cellStyle name="Normal 2 2 2 8 4 2" xfId="5342"/>
    <cellStyle name="Normal 2 2 2 8 4 2 2" xfId="5343"/>
    <cellStyle name="Normal 2 2 2 8 4 2 2 2" xfId="35426"/>
    <cellStyle name="Normal 2 2 2 8 4 2 3" xfId="35427"/>
    <cellStyle name="Normal 2 2 2 8 4 3" xfId="5344"/>
    <cellStyle name="Normal 2 2 2 8 4 3 2" xfId="35428"/>
    <cellStyle name="Normal 2 2 2 8 4 4" xfId="35429"/>
    <cellStyle name="Normal 2 2 2 8 5" xfId="5345"/>
    <cellStyle name="Normal 2 2 2 8 5 2" xfId="5346"/>
    <cellStyle name="Normal 2 2 2 8 5 2 2" xfId="35430"/>
    <cellStyle name="Normal 2 2 2 8 5 3" xfId="35431"/>
    <cellStyle name="Normal 2 2 2 8 6" xfId="5347"/>
    <cellStyle name="Normal 2 2 2 8 6 2" xfId="35432"/>
    <cellStyle name="Normal 2 2 2 8 7" xfId="5348"/>
    <cellStyle name="Normal 2 2 2 8 7 2" xfId="35433"/>
    <cellStyle name="Normal 2 2 2 8 8" xfId="35434"/>
    <cellStyle name="Normal 2 2 2 9" xfId="5349"/>
    <cellStyle name="Normal 2 2 2 9 2" xfId="5350"/>
    <cellStyle name="Normal 2 2 2 9 2 2" xfId="5351"/>
    <cellStyle name="Normal 2 2 2 9 2 2 2" xfId="5352"/>
    <cellStyle name="Normal 2 2 2 9 2 2 2 2" xfId="35435"/>
    <cellStyle name="Normal 2 2 2 9 2 2 3" xfId="35436"/>
    <cellStyle name="Normal 2 2 2 9 2 3" xfId="5353"/>
    <cellStyle name="Normal 2 2 2 9 2 3 2" xfId="35437"/>
    <cellStyle name="Normal 2 2 2 9 2 4" xfId="35438"/>
    <cellStyle name="Normal 2 2 2 9 3" xfId="5354"/>
    <cellStyle name="Normal 2 2 2 9 3 2" xfId="5355"/>
    <cellStyle name="Normal 2 2 2 9 3 2 2" xfId="5356"/>
    <cellStyle name="Normal 2 2 2 9 3 2 2 2" xfId="35439"/>
    <cellStyle name="Normal 2 2 2 9 3 2 3" xfId="35440"/>
    <cellStyle name="Normal 2 2 2 9 3 3" xfId="5357"/>
    <cellStyle name="Normal 2 2 2 9 3 3 2" xfId="35441"/>
    <cellStyle name="Normal 2 2 2 9 3 4" xfId="35442"/>
    <cellStyle name="Normal 2 2 2 9 4" xfId="5358"/>
    <cellStyle name="Normal 2 2 2 9 4 2" xfId="5359"/>
    <cellStyle name="Normal 2 2 2 9 4 2 2" xfId="5360"/>
    <cellStyle name="Normal 2 2 2 9 4 2 2 2" xfId="35443"/>
    <cellStyle name="Normal 2 2 2 9 4 2 3" xfId="35444"/>
    <cellStyle name="Normal 2 2 2 9 4 3" xfId="5361"/>
    <cellStyle name="Normal 2 2 2 9 4 3 2" xfId="35445"/>
    <cellStyle name="Normal 2 2 2 9 4 4" xfId="35446"/>
    <cellStyle name="Normal 2 2 2 9 5" xfId="5362"/>
    <cellStyle name="Normal 2 2 2 9 5 2" xfId="5363"/>
    <cellStyle name="Normal 2 2 2 9 5 2 2" xfId="35447"/>
    <cellStyle name="Normal 2 2 2 9 5 3" xfId="35448"/>
    <cellStyle name="Normal 2 2 2 9 6" xfId="5364"/>
    <cellStyle name="Normal 2 2 2 9 6 2" xfId="35449"/>
    <cellStyle name="Normal 2 2 2 9 7" xfId="5365"/>
    <cellStyle name="Normal 2 2 2 9 7 2" xfId="35450"/>
    <cellStyle name="Normal 2 2 2 9 8" xfId="35451"/>
    <cellStyle name="Normal 2 2 20" xfId="5366"/>
    <cellStyle name="Normal 2 2 20 2" xfId="5367"/>
    <cellStyle name="Normal 2 2 20 2 2" xfId="5368"/>
    <cellStyle name="Normal 2 2 20 2 2 2" xfId="5369"/>
    <cellStyle name="Normal 2 2 20 2 2 2 2" xfId="35452"/>
    <cellStyle name="Normal 2 2 20 2 2 3" xfId="35453"/>
    <cellStyle name="Normal 2 2 20 2 3" xfId="5370"/>
    <cellStyle name="Normal 2 2 20 2 3 2" xfId="35454"/>
    <cellStyle name="Normal 2 2 20 2 4" xfId="35455"/>
    <cellStyle name="Normal 2 2 20 3" xfId="5371"/>
    <cellStyle name="Normal 2 2 20 3 2" xfId="5372"/>
    <cellStyle name="Normal 2 2 20 3 2 2" xfId="5373"/>
    <cellStyle name="Normal 2 2 20 3 2 2 2" xfId="35456"/>
    <cellStyle name="Normal 2 2 20 3 2 3" xfId="35457"/>
    <cellStyle name="Normal 2 2 20 3 3" xfId="5374"/>
    <cellStyle name="Normal 2 2 20 3 3 2" xfId="35458"/>
    <cellStyle name="Normal 2 2 20 3 4" xfId="35459"/>
    <cellStyle name="Normal 2 2 20 4" xfId="5375"/>
    <cellStyle name="Normal 2 2 20 4 2" xfId="5376"/>
    <cellStyle name="Normal 2 2 20 4 2 2" xfId="5377"/>
    <cellStyle name="Normal 2 2 20 4 2 2 2" xfId="35460"/>
    <cellStyle name="Normal 2 2 20 4 2 3" xfId="35461"/>
    <cellStyle name="Normal 2 2 20 4 3" xfId="5378"/>
    <cellStyle name="Normal 2 2 20 4 3 2" xfId="35462"/>
    <cellStyle name="Normal 2 2 20 4 4" xfId="35463"/>
    <cellStyle name="Normal 2 2 20 5" xfId="5379"/>
    <cellStyle name="Normal 2 2 20 5 2" xfId="5380"/>
    <cellStyle name="Normal 2 2 20 5 2 2" xfId="35464"/>
    <cellStyle name="Normal 2 2 20 5 3" xfId="35465"/>
    <cellStyle name="Normal 2 2 20 6" xfId="5381"/>
    <cellStyle name="Normal 2 2 20 6 2" xfId="35466"/>
    <cellStyle name="Normal 2 2 20 7" xfId="5382"/>
    <cellStyle name="Normal 2 2 20 7 2" xfId="35467"/>
    <cellStyle name="Normal 2 2 20 8" xfId="35468"/>
    <cellStyle name="Normal 2 2 21" xfId="5383"/>
    <cellStyle name="Normal 2 2 21 2" xfId="5384"/>
    <cellStyle name="Normal 2 2 21 2 2" xfId="5385"/>
    <cellStyle name="Normal 2 2 21 2 2 2" xfId="5386"/>
    <cellStyle name="Normal 2 2 21 2 2 2 2" xfId="35469"/>
    <cellStyle name="Normal 2 2 21 2 2 3" xfId="35470"/>
    <cellStyle name="Normal 2 2 21 2 3" xfId="5387"/>
    <cellStyle name="Normal 2 2 21 2 3 2" xfId="35471"/>
    <cellStyle name="Normal 2 2 21 2 4" xfId="35472"/>
    <cellStyle name="Normal 2 2 21 3" xfId="5388"/>
    <cellStyle name="Normal 2 2 21 3 2" xfId="5389"/>
    <cellStyle name="Normal 2 2 21 3 2 2" xfId="5390"/>
    <cellStyle name="Normal 2 2 21 3 2 2 2" xfId="35473"/>
    <cellStyle name="Normal 2 2 21 3 2 3" xfId="35474"/>
    <cellStyle name="Normal 2 2 21 3 3" xfId="5391"/>
    <cellStyle name="Normal 2 2 21 3 3 2" xfId="35475"/>
    <cellStyle name="Normal 2 2 21 3 4" xfId="35476"/>
    <cellStyle name="Normal 2 2 21 4" xfId="5392"/>
    <cellStyle name="Normal 2 2 21 4 2" xfId="5393"/>
    <cellStyle name="Normal 2 2 21 4 2 2" xfId="5394"/>
    <cellStyle name="Normal 2 2 21 4 2 2 2" xfId="35477"/>
    <cellStyle name="Normal 2 2 21 4 2 3" xfId="35478"/>
    <cellStyle name="Normal 2 2 21 4 3" xfId="5395"/>
    <cellStyle name="Normal 2 2 21 4 3 2" xfId="35479"/>
    <cellStyle name="Normal 2 2 21 4 4" xfId="35480"/>
    <cellStyle name="Normal 2 2 21 5" xfId="5396"/>
    <cellStyle name="Normal 2 2 21 5 2" xfId="5397"/>
    <cellStyle name="Normal 2 2 21 5 2 2" xfId="35481"/>
    <cellStyle name="Normal 2 2 21 5 3" xfId="35482"/>
    <cellStyle name="Normal 2 2 21 6" xfId="5398"/>
    <cellStyle name="Normal 2 2 21 6 2" xfId="35483"/>
    <cellStyle name="Normal 2 2 21 7" xfId="5399"/>
    <cellStyle name="Normal 2 2 21 7 2" xfId="35484"/>
    <cellStyle name="Normal 2 2 21 8" xfId="35485"/>
    <cellStyle name="Normal 2 2 22" xfId="5400"/>
    <cellStyle name="Normal 2 2 22 2" xfId="5401"/>
    <cellStyle name="Normal 2 2 22 2 2" xfId="5402"/>
    <cellStyle name="Normal 2 2 22 2 2 2" xfId="5403"/>
    <cellStyle name="Normal 2 2 22 2 2 2 2" xfId="35486"/>
    <cellStyle name="Normal 2 2 22 2 2 3" xfId="35487"/>
    <cellStyle name="Normal 2 2 22 2 3" xfId="5404"/>
    <cellStyle name="Normal 2 2 22 2 3 2" xfId="35488"/>
    <cellStyle name="Normal 2 2 22 2 4" xfId="35489"/>
    <cellStyle name="Normal 2 2 22 3" xfId="5405"/>
    <cellStyle name="Normal 2 2 22 3 2" xfId="5406"/>
    <cellStyle name="Normal 2 2 22 3 2 2" xfId="5407"/>
    <cellStyle name="Normal 2 2 22 3 2 2 2" xfId="35490"/>
    <cellStyle name="Normal 2 2 22 3 2 3" xfId="35491"/>
    <cellStyle name="Normal 2 2 22 3 3" xfId="5408"/>
    <cellStyle name="Normal 2 2 22 3 3 2" xfId="35492"/>
    <cellStyle name="Normal 2 2 22 3 4" xfId="35493"/>
    <cellStyle name="Normal 2 2 22 4" xfId="5409"/>
    <cellStyle name="Normal 2 2 22 4 2" xfId="5410"/>
    <cellStyle name="Normal 2 2 22 4 2 2" xfId="5411"/>
    <cellStyle name="Normal 2 2 22 4 2 2 2" xfId="35494"/>
    <cellStyle name="Normal 2 2 22 4 2 3" xfId="35495"/>
    <cellStyle name="Normal 2 2 22 4 3" xfId="5412"/>
    <cellStyle name="Normal 2 2 22 4 3 2" xfId="35496"/>
    <cellStyle name="Normal 2 2 22 4 4" xfId="35497"/>
    <cellStyle name="Normal 2 2 22 5" xfId="5413"/>
    <cellStyle name="Normal 2 2 22 5 2" xfId="5414"/>
    <cellStyle name="Normal 2 2 22 5 2 2" xfId="35498"/>
    <cellStyle name="Normal 2 2 22 5 3" xfId="35499"/>
    <cellStyle name="Normal 2 2 22 6" xfId="5415"/>
    <cellStyle name="Normal 2 2 22 6 2" xfId="35500"/>
    <cellStyle name="Normal 2 2 22 7" xfId="5416"/>
    <cellStyle name="Normal 2 2 22 7 2" xfId="35501"/>
    <cellStyle name="Normal 2 2 22 8" xfId="35502"/>
    <cellStyle name="Normal 2 2 23" xfId="5417"/>
    <cellStyle name="Normal 2 2 23 2" xfId="5418"/>
    <cellStyle name="Normal 2 2 23 2 2" xfId="5419"/>
    <cellStyle name="Normal 2 2 23 2 2 2" xfId="5420"/>
    <cellStyle name="Normal 2 2 23 2 2 2 2" xfId="35503"/>
    <cellStyle name="Normal 2 2 23 2 2 3" xfId="35504"/>
    <cellStyle name="Normal 2 2 23 2 3" xfId="5421"/>
    <cellStyle name="Normal 2 2 23 2 3 2" xfId="35505"/>
    <cellStyle name="Normal 2 2 23 2 4" xfId="35506"/>
    <cellStyle name="Normal 2 2 23 3" xfId="5422"/>
    <cellStyle name="Normal 2 2 23 3 2" xfId="5423"/>
    <cellStyle name="Normal 2 2 23 3 2 2" xfId="5424"/>
    <cellStyle name="Normal 2 2 23 3 2 2 2" xfId="35507"/>
    <cellStyle name="Normal 2 2 23 3 2 3" xfId="35508"/>
    <cellStyle name="Normal 2 2 23 3 3" xfId="5425"/>
    <cellStyle name="Normal 2 2 23 3 3 2" xfId="35509"/>
    <cellStyle name="Normal 2 2 23 3 4" xfId="35510"/>
    <cellStyle name="Normal 2 2 23 4" xfId="5426"/>
    <cellStyle name="Normal 2 2 23 4 2" xfId="5427"/>
    <cellStyle name="Normal 2 2 23 4 2 2" xfId="5428"/>
    <cellStyle name="Normal 2 2 23 4 2 2 2" xfId="35511"/>
    <cellStyle name="Normal 2 2 23 4 2 3" xfId="35512"/>
    <cellStyle name="Normal 2 2 23 4 3" xfId="5429"/>
    <cellStyle name="Normal 2 2 23 4 3 2" xfId="35513"/>
    <cellStyle name="Normal 2 2 23 4 4" xfId="35514"/>
    <cellStyle name="Normal 2 2 23 5" xfId="5430"/>
    <cellStyle name="Normal 2 2 23 5 2" xfId="5431"/>
    <cellStyle name="Normal 2 2 23 5 2 2" xfId="35515"/>
    <cellStyle name="Normal 2 2 23 5 3" xfId="35516"/>
    <cellStyle name="Normal 2 2 23 6" xfId="5432"/>
    <cellStyle name="Normal 2 2 23 6 2" xfId="35517"/>
    <cellStyle name="Normal 2 2 23 7" xfId="5433"/>
    <cellStyle name="Normal 2 2 23 7 2" xfId="35518"/>
    <cellStyle name="Normal 2 2 23 8" xfId="35519"/>
    <cellStyle name="Normal 2 2 24" xfId="5434"/>
    <cellStyle name="Normal 2 2 24 2" xfId="5435"/>
    <cellStyle name="Normal 2 2 24 2 2" xfId="5436"/>
    <cellStyle name="Normal 2 2 24 2 2 2" xfId="5437"/>
    <cellStyle name="Normal 2 2 24 2 2 2 2" xfId="35520"/>
    <cellStyle name="Normal 2 2 24 2 2 3" xfId="35521"/>
    <cellStyle name="Normal 2 2 24 2 3" xfId="5438"/>
    <cellStyle name="Normal 2 2 24 2 3 2" xfId="35522"/>
    <cellStyle name="Normal 2 2 24 2 4" xfId="35523"/>
    <cellStyle name="Normal 2 2 24 3" xfId="5439"/>
    <cellStyle name="Normal 2 2 24 3 2" xfId="5440"/>
    <cellStyle name="Normal 2 2 24 3 2 2" xfId="5441"/>
    <cellStyle name="Normal 2 2 24 3 2 2 2" xfId="35524"/>
    <cellStyle name="Normal 2 2 24 3 2 3" xfId="35525"/>
    <cellStyle name="Normal 2 2 24 3 3" xfId="5442"/>
    <cellStyle name="Normal 2 2 24 3 3 2" xfId="35526"/>
    <cellStyle name="Normal 2 2 24 3 4" xfId="35527"/>
    <cellStyle name="Normal 2 2 24 4" xfId="5443"/>
    <cellStyle name="Normal 2 2 24 4 2" xfId="5444"/>
    <cellStyle name="Normal 2 2 24 4 2 2" xfId="5445"/>
    <cellStyle name="Normal 2 2 24 4 2 2 2" xfId="35528"/>
    <cellStyle name="Normal 2 2 24 4 2 3" xfId="35529"/>
    <cellStyle name="Normal 2 2 24 4 3" xfId="5446"/>
    <cellStyle name="Normal 2 2 24 4 3 2" xfId="35530"/>
    <cellStyle name="Normal 2 2 24 4 4" xfId="35531"/>
    <cellStyle name="Normal 2 2 24 5" xfId="5447"/>
    <cellStyle name="Normal 2 2 24 5 2" xfId="5448"/>
    <cellStyle name="Normal 2 2 24 5 2 2" xfId="35532"/>
    <cellStyle name="Normal 2 2 24 5 3" xfId="35533"/>
    <cellStyle name="Normal 2 2 24 6" xfId="5449"/>
    <cellStyle name="Normal 2 2 24 6 2" xfId="35534"/>
    <cellStyle name="Normal 2 2 24 7" xfId="5450"/>
    <cellStyle name="Normal 2 2 24 7 2" xfId="35535"/>
    <cellStyle name="Normal 2 2 24 8" xfId="35536"/>
    <cellStyle name="Normal 2 2 25" xfId="5451"/>
    <cellStyle name="Normal 2 2 25 2" xfId="5452"/>
    <cellStyle name="Normal 2 2 25 2 2" xfId="5453"/>
    <cellStyle name="Normal 2 2 25 2 2 2" xfId="5454"/>
    <cellStyle name="Normal 2 2 25 2 2 2 2" xfId="35537"/>
    <cellStyle name="Normal 2 2 25 2 2 3" xfId="35538"/>
    <cellStyle name="Normal 2 2 25 2 3" xfId="5455"/>
    <cellStyle name="Normal 2 2 25 2 3 2" xfId="35539"/>
    <cellStyle name="Normal 2 2 25 2 4" xfId="35540"/>
    <cellStyle name="Normal 2 2 25 3" xfId="5456"/>
    <cellStyle name="Normal 2 2 25 3 2" xfId="5457"/>
    <cellStyle name="Normal 2 2 25 3 2 2" xfId="5458"/>
    <cellStyle name="Normal 2 2 25 3 2 2 2" xfId="35541"/>
    <cellStyle name="Normal 2 2 25 3 2 3" xfId="35542"/>
    <cellStyle name="Normal 2 2 25 3 3" xfId="5459"/>
    <cellStyle name="Normal 2 2 25 3 3 2" xfId="35543"/>
    <cellStyle name="Normal 2 2 25 3 4" xfId="35544"/>
    <cellStyle name="Normal 2 2 25 4" xfId="5460"/>
    <cellStyle name="Normal 2 2 25 4 2" xfId="5461"/>
    <cellStyle name="Normal 2 2 25 4 2 2" xfId="5462"/>
    <cellStyle name="Normal 2 2 25 4 2 2 2" xfId="35545"/>
    <cellStyle name="Normal 2 2 25 4 2 3" xfId="35546"/>
    <cellStyle name="Normal 2 2 25 4 3" xfId="5463"/>
    <cellStyle name="Normal 2 2 25 4 3 2" xfId="35547"/>
    <cellStyle name="Normal 2 2 25 4 4" xfId="35548"/>
    <cellStyle name="Normal 2 2 25 5" xfId="5464"/>
    <cellStyle name="Normal 2 2 25 5 2" xfId="5465"/>
    <cellStyle name="Normal 2 2 25 5 2 2" xfId="35549"/>
    <cellStyle name="Normal 2 2 25 5 3" xfId="35550"/>
    <cellStyle name="Normal 2 2 25 6" xfId="5466"/>
    <cellStyle name="Normal 2 2 25 6 2" xfId="35551"/>
    <cellStyle name="Normal 2 2 25 7" xfId="5467"/>
    <cellStyle name="Normal 2 2 25 7 2" xfId="35552"/>
    <cellStyle name="Normal 2 2 25 8" xfId="35553"/>
    <cellStyle name="Normal 2 2 26" xfId="5468"/>
    <cellStyle name="Normal 2 2 26 2" xfId="5469"/>
    <cellStyle name="Normal 2 2 26 2 2" xfId="5470"/>
    <cellStyle name="Normal 2 2 26 2 2 2" xfId="5471"/>
    <cellStyle name="Normal 2 2 26 2 2 2 2" xfId="35554"/>
    <cellStyle name="Normal 2 2 26 2 2 3" xfId="35555"/>
    <cellStyle name="Normal 2 2 26 2 3" xfId="5472"/>
    <cellStyle name="Normal 2 2 26 2 3 2" xfId="35556"/>
    <cellStyle name="Normal 2 2 26 2 4" xfId="35557"/>
    <cellStyle name="Normal 2 2 26 3" xfId="5473"/>
    <cellStyle name="Normal 2 2 26 3 2" xfId="5474"/>
    <cellStyle name="Normal 2 2 26 3 2 2" xfId="5475"/>
    <cellStyle name="Normal 2 2 26 3 2 2 2" xfId="35558"/>
    <cellStyle name="Normal 2 2 26 3 2 3" xfId="35559"/>
    <cellStyle name="Normal 2 2 26 3 3" xfId="5476"/>
    <cellStyle name="Normal 2 2 26 3 3 2" xfId="35560"/>
    <cellStyle name="Normal 2 2 26 3 4" xfId="35561"/>
    <cellStyle name="Normal 2 2 26 4" xfId="5477"/>
    <cellStyle name="Normal 2 2 26 4 2" xfId="5478"/>
    <cellStyle name="Normal 2 2 26 4 2 2" xfId="5479"/>
    <cellStyle name="Normal 2 2 26 4 2 2 2" xfId="35562"/>
    <cellStyle name="Normal 2 2 26 4 2 3" xfId="35563"/>
    <cellStyle name="Normal 2 2 26 4 3" xfId="5480"/>
    <cellStyle name="Normal 2 2 26 4 3 2" xfId="35564"/>
    <cellStyle name="Normal 2 2 26 4 4" xfId="35565"/>
    <cellStyle name="Normal 2 2 26 5" xfId="5481"/>
    <cellStyle name="Normal 2 2 26 5 2" xfId="5482"/>
    <cellStyle name="Normal 2 2 26 5 2 2" xfId="35566"/>
    <cellStyle name="Normal 2 2 26 5 3" xfId="35567"/>
    <cellStyle name="Normal 2 2 26 6" xfId="5483"/>
    <cellStyle name="Normal 2 2 26 6 2" xfId="35568"/>
    <cellStyle name="Normal 2 2 26 7" xfId="5484"/>
    <cellStyle name="Normal 2 2 26 7 2" xfId="35569"/>
    <cellStyle name="Normal 2 2 26 8" xfId="35570"/>
    <cellStyle name="Normal 2 2 27" xfId="5485"/>
    <cellStyle name="Normal 2 2 27 2" xfId="5486"/>
    <cellStyle name="Normal 2 2 27 2 2" xfId="5487"/>
    <cellStyle name="Normal 2 2 27 2 2 2" xfId="5488"/>
    <cellStyle name="Normal 2 2 27 2 2 2 2" xfId="35571"/>
    <cellStyle name="Normal 2 2 27 2 2 3" xfId="35572"/>
    <cellStyle name="Normal 2 2 27 2 3" xfId="5489"/>
    <cellStyle name="Normal 2 2 27 2 3 2" xfId="35573"/>
    <cellStyle name="Normal 2 2 27 2 4" xfId="35574"/>
    <cellStyle name="Normal 2 2 27 3" xfId="5490"/>
    <cellStyle name="Normal 2 2 27 3 2" xfId="5491"/>
    <cellStyle name="Normal 2 2 27 3 2 2" xfId="5492"/>
    <cellStyle name="Normal 2 2 27 3 2 2 2" xfId="35575"/>
    <cellStyle name="Normal 2 2 27 3 2 3" xfId="35576"/>
    <cellStyle name="Normal 2 2 27 3 3" xfId="5493"/>
    <cellStyle name="Normal 2 2 27 3 3 2" xfId="35577"/>
    <cellStyle name="Normal 2 2 27 3 4" xfId="35578"/>
    <cellStyle name="Normal 2 2 27 4" xfId="5494"/>
    <cellStyle name="Normal 2 2 27 4 2" xfId="5495"/>
    <cellStyle name="Normal 2 2 27 4 2 2" xfId="5496"/>
    <cellStyle name="Normal 2 2 27 4 2 2 2" xfId="35579"/>
    <cellStyle name="Normal 2 2 27 4 2 3" xfId="35580"/>
    <cellStyle name="Normal 2 2 27 4 3" xfId="5497"/>
    <cellStyle name="Normal 2 2 27 4 3 2" xfId="35581"/>
    <cellStyle name="Normal 2 2 27 4 4" xfId="35582"/>
    <cellStyle name="Normal 2 2 27 5" xfId="5498"/>
    <cellStyle name="Normal 2 2 27 5 2" xfId="5499"/>
    <cellStyle name="Normal 2 2 27 5 2 2" xfId="35583"/>
    <cellStyle name="Normal 2 2 27 5 3" xfId="35584"/>
    <cellStyle name="Normal 2 2 27 6" xfId="5500"/>
    <cellStyle name="Normal 2 2 27 6 2" xfId="35585"/>
    <cellStyle name="Normal 2 2 27 7" xfId="5501"/>
    <cellStyle name="Normal 2 2 27 7 2" xfId="35586"/>
    <cellStyle name="Normal 2 2 27 8" xfId="35587"/>
    <cellStyle name="Normal 2 2 28" xfId="5502"/>
    <cellStyle name="Normal 2 2 28 2" xfId="5503"/>
    <cellStyle name="Normal 2 2 28 2 2" xfId="5504"/>
    <cellStyle name="Normal 2 2 28 2 2 2" xfId="5505"/>
    <cellStyle name="Normal 2 2 28 2 2 2 2" xfId="35588"/>
    <cellStyle name="Normal 2 2 28 2 2 3" xfId="35589"/>
    <cellStyle name="Normal 2 2 28 2 3" xfId="5506"/>
    <cellStyle name="Normal 2 2 28 2 3 2" xfId="35590"/>
    <cellStyle name="Normal 2 2 28 2 4" xfId="35591"/>
    <cellStyle name="Normal 2 2 28 3" xfId="5507"/>
    <cellStyle name="Normal 2 2 28 3 2" xfId="5508"/>
    <cellStyle name="Normal 2 2 28 3 2 2" xfId="5509"/>
    <cellStyle name="Normal 2 2 28 3 2 2 2" xfId="35592"/>
    <cellStyle name="Normal 2 2 28 3 2 3" xfId="35593"/>
    <cellStyle name="Normal 2 2 28 3 3" xfId="5510"/>
    <cellStyle name="Normal 2 2 28 3 3 2" xfId="35594"/>
    <cellStyle name="Normal 2 2 28 3 4" xfId="35595"/>
    <cellStyle name="Normal 2 2 28 4" xfId="5511"/>
    <cellStyle name="Normal 2 2 28 4 2" xfId="5512"/>
    <cellStyle name="Normal 2 2 28 4 2 2" xfId="5513"/>
    <cellStyle name="Normal 2 2 28 4 2 2 2" xfId="35596"/>
    <cellStyle name="Normal 2 2 28 4 2 3" xfId="35597"/>
    <cellStyle name="Normal 2 2 28 4 3" xfId="5514"/>
    <cellStyle name="Normal 2 2 28 4 3 2" xfId="35598"/>
    <cellStyle name="Normal 2 2 28 4 4" xfId="35599"/>
    <cellStyle name="Normal 2 2 28 5" xfId="5515"/>
    <cellStyle name="Normal 2 2 28 5 2" xfId="5516"/>
    <cellStyle name="Normal 2 2 28 5 2 2" xfId="35600"/>
    <cellStyle name="Normal 2 2 28 5 3" xfId="35601"/>
    <cellStyle name="Normal 2 2 28 6" xfId="5517"/>
    <cellStyle name="Normal 2 2 28 6 2" xfId="35602"/>
    <cellStyle name="Normal 2 2 28 7" xfId="5518"/>
    <cellStyle name="Normal 2 2 28 7 2" xfId="35603"/>
    <cellStyle name="Normal 2 2 28 8" xfId="35604"/>
    <cellStyle name="Normal 2 2 29" xfId="5519"/>
    <cellStyle name="Normal 2 2 29 2" xfId="5520"/>
    <cellStyle name="Normal 2 2 29 2 2" xfId="5521"/>
    <cellStyle name="Normal 2 2 29 2 2 2" xfId="5522"/>
    <cellStyle name="Normal 2 2 29 2 2 2 2" xfId="35605"/>
    <cellStyle name="Normal 2 2 29 2 2 3" xfId="35606"/>
    <cellStyle name="Normal 2 2 29 2 3" xfId="5523"/>
    <cellStyle name="Normal 2 2 29 2 3 2" xfId="35607"/>
    <cellStyle name="Normal 2 2 29 2 4" xfId="35608"/>
    <cellStyle name="Normal 2 2 29 3" xfId="5524"/>
    <cellStyle name="Normal 2 2 29 3 2" xfId="5525"/>
    <cellStyle name="Normal 2 2 29 3 2 2" xfId="5526"/>
    <cellStyle name="Normal 2 2 29 3 2 2 2" xfId="35609"/>
    <cellStyle name="Normal 2 2 29 3 2 3" xfId="35610"/>
    <cellStyle name="Normal 2 2 29 3 3" xfId="5527"/>
    <cellStyle name="Normal 2 2 29 3 3 2" xfId="35611"/>
    <cellStyle name="Normal 2 2 29 3 4" xfId="35612"/>
    <cellStyle name="Normal 2 2 29 4" xfId="5528"/>
    <cellStyle name="Normal 2 2 29 4 2" xfId="5529"/>
    <cellStyle name="Normal 2 2 29 4 2 2" xfId="5530"/>
    <cellStyle name="Normal 2 2 29 4 2 2 2" xfId="35613"/>
    <cellStyle name="Normal 2 2 29 4 2 3" xfId="35614"/>
    <cellStyle name="Normal 2 2 29 4 3" xfId="5531"/>
    <cellStyle name="Normal 2 2 29 4 3 2" xfId="35615"/>
    <cellStyle name="Normal 2 2 29 4 4" xfId="35616"/>
    <cellStyle name="Normal 2 2 29 5" xfId="5532"/>
    <cellStyle name="Normal 2 2 29 5 2" xfId="5533"/>
    <cellStyle name="Normal 2 2 29 5 2 2" xfId="35617"/>
    <cellStyle name="Normal 2 2 29 5 3" xfId="35618"/>
    <cellStyle name="Normal 2 2 29 6" xfId="5534"/>
    <cellStyle name="Normal 2 2 29 6 2" xfId="35619"/>
    <cellStyle name="Normal 2 2 29 7" xfId="5535"/>
    <cellStyle name="Normal 2 2 29 7 2" xfId="35620"/>
    <cellStyle name="Normal 2 2 29 8" xfId="35621"/>
    <cellStyle name="Normal 2 2 3" xfId="5536"/>
    <cellStyle name="Normal 2 2 3 10" xfId="5537"/>
    <cellStyle name="Normal 2 2 3 10 2" xfId="5538"/>
    <cellStyle name="Normal 2 2 3 10 2 2" xfId="5539"/>
    <cellStyle name="Normal 2 2 3 10 2 2 2" xfId="5540"/>
    <cellStyle name="Normal 2 2 3 10 2 2 2 2" xfId="35622"/>
    <cellStyle name="Normal 2 2 3 10 2 2 3" xfId="35623"/>
    <cellStyle name="Normal 2 2 3 10 2 3" xfId="5541"/>
    <cellStyle name="Normal 2 2 3 10 2 3 2" xfId="35624"/>
    <cellStyle name="Normal 2 2 3 10 2 4" xfId="35625"/>
    <cellStyle name="Normal 2 2 3 10 3" xfId="5542"/>
    <cellStyle name="Normal 2 2 3 10 3 2" xfId="5543"/>
    <cellStyle name="Normal 2 2 3 10 3 2 2" xfId="5544"/>
    <cellStyle name="Normal 2 2 3 10 3 2 2 2" xfId="35626"/>
    <cellStyle name="Normal 2 2 3 10 3 2 3" xfId="35627"/>
    <cellStyle name="Normal 2 2 3 10 3 3" xfId="5545"/>
    <cellStyle name="Normal 2 2 3 10 3 3 2" xfId="35628"/>
    <cellStyle name="Normal 2 2 3 10 3 4" xfId="35629"/>
    <cellStyle name="Normal 2 2 3 10 4" xfId="5546"/>
    <cellStyle name="Normal 2 2 3 10 4 2" xfId="5547"/>
    <cellStyle name="Normal 2 2 3 10 4 2 2" xfId="5548"/>
    <cellStyle name="Normal 2 2 3 10 4 2 2 2" xfId="35630"/>
    <cellStyle name="Normal 2 2 3 10 4 2 3" xfId="35631"/>
    <cellStyle name="Normal 2 2 3 10 4 3" xfId="5549"/>
    <cellStyle name="Normal 2 2 3 10 4 3 2" xfId="35632"/>
    <cellStyle name="Normal 2 2 3 10 4 4" xfId="35633"/>
    <cellStyle name="Normal 2 2 3 10 5" xfId="5550"/>
    <cellStyle name="Normal 2 2 3 10 5 2" xfId="5551"/>
    <cellStyle name="Normal 2 2 3 10 5 2 2" xfId="35634"/>
    <cellStyle name="Normal 2 2 3 10 5 3" xfId="35635"/>
    <cellStyle name="Normal 2 2 3 10 6" xfId="5552"/>
    <cellStyle name="Normal 2 2 3 10 6 2" xfId="35636"/>
    <cellStyle name="Normal 2 2 3 10 7" xfId="5553"/>
    <cellStyle name="Normal 2 2 3 10 7 2" xfId="35637"/>
    <cellStyle name="Normal 2 2 3 10 8" xfId="35638"/>
    <cellStyle name="Normal 2 2 3 11" xfId="5554"/>
    <cellStyle name="Normal 2 2 3 11 2" xfId="5555"/>
    <cellStyle name="Normal 2 2 3 11 2 2" xfId="5556"/>
    <cellStyle name="Normal 2 2 3 11 2 2 2" xfId="5557"/>
    <cellStyle name="Normal 2 2 3 11 2 2 2 2" xfId="35639"/>
    <cellStyle name="Normal 2 2 3 11 2 2 3" xfId="35640"/>
    <cellStyle name="Normal 2 2 3 11 2 3" xfId="5558"/>
    <cellStyle name="Normal 2 2 3 11 2 3 2" xfId="35641"/>
    <cellStyle name="Normal 2 2 3 11 2 4" xfId="35642"/>
    <cellStyle name="Normal 2 2 3 11 3" xfId="5559"/>
    <cellStyle name="Normal 2 2 3 11 3 2" xfId="5560"/>
    <cellStyle name="Normal 2 2 3 11 3 2 2" xfId="5561"/>
    <cellStyle name="Normal 2 2 3 11 3 2 2 2" xfId="35643"/>
    <cellStyle name="Normal 2 2 3 11 3 2 3" xfId="35644"/>
    <cellStyle name="Normal 2 2 3 11 3 3" xfId="5562"/>
    <cellStyle name="Normal 2 2 3 11 3 3 2" xfId="35645"/>
    <cellStyle name="Normal 2 2 3 11 3 4" xfId="35646"/>
    <cellStyle name="Normal 2 2 3 11 4" xfId="5563"/>
    <cellStyle name="Normal 2 2 3 11 4 2" xfId="5564"/>
    <cellStyle name="Normal 2 2 3 11 4 2 2" xfId="5565"/>
    <cellStyle name="Normal 2 2 3 11 4 2 2 2" xfId="35647"/>
    <cellStyle name="Normal 2 2 3 11 4 2 3" xfId="35648"/>
    <cellStyle name="Normal 2 2 3 11 4 3" xfId="5566"/>
    <cellStyle name="Normal 2 2 3 11 4 3 2" xfId="35649"/>
    <cellStyle name="Normal 2 2 3 11 4 4" xfId="35650"/>
    <cellStyle name="Normal 2 2 3 11 5" xfId="5567"/>
    <cellStyle name="Normal 2 2 3 11 5 2" xfId="5568"/>
    <cellStyle name="Normal 2 2 3 11 5 2 2" xfId="35651"/>
    <cellStyle name="Normal 2 2 3 11 5 3" xfId="35652"/>
    <cellStyle name="Normal 2 2 3 11 6" xfId="5569"/>
    <cellStyle name="Normal 2 2 3 11 6 2" xfId="35653"/>
    <cellStyle name="Normal 2 2 3 11 7" xfId="5570"/>
    <cellStyle name="Normal 2 2 3 11 7 2" xfId="35654"/>
    <cellStyle name="Normal 2 2 3 11 8" xfId="35655"/>
    <cellStyle name="Normal 2 2 3 12" xfId="5571"/>
    <cellStyle name="Normal 2 2 3 12 2" xfId="5572"/>
    <cellStyle name="Normal 2 2 3 12 2 2" xfId="5573"/>
    <cellStyle name="Normal 2 2 3 12 2 2 2" xfId="5574"/>
    <cellStyle name="Normal 2 2 3 12 2 2 2 2" xfId="35656"/>
    <cellStyle name="Normal 2 2 3 12 2 2 3" xfId="35657"/>
    <cellStyle name="Normal 2 2 3 12 2 3" xfId="5575"/>
    <cellStyle name="Normal 2 2 3 12 2 3 2" xfId="35658"/>
    <cellStyle name="Normal 2 2 3 12 2 4" xfId="35659"/>
    <cellStyle name="Normal 2 2 3 12 3" xfId="5576"/>
    <cellStyle name="Normal 2 2 3 12 3 2" xfId="5577"/>
    <cellStyle name="Normal 2 2 3 12 3 2 2" xfId="5578"/>
    <cellStyle name="Normal 2 2 3 12 3 2 2 2" xfId="35660"/>
    <cellStyle name="Normal 2 2 3 12 3 2 3" xfId="35661"/>
    <cellStyle name="Normal 2 2 3 12 3 3" xfId="5579"/>
    <cellStyle name="Normal 2 2 3 12 3 3 2" xfId="35662"/>
    <cellStyle name="Normal 2 2 3 12 3 4" xfId="35663"/>
    <cellStyle name="Normal 2 2 3 12 4" xfId="5580"/>
    <cellStyle name="Normal 2 2 3 12 4 2" xfId="5581"/>
    <cellStyle name="Normal 2 2 3 12 4 2 2" xfId="5582"/>
    <cellStyle name="Normal 2 2 3 12 4 2 2 2" xfId="35664"/>
    <cellStyle name="Normal 2 2 3 12 4 2 3" xfId="35665"/>
    <cellStyle name="Normal 2 2 3 12 4 3" xfId="5583"/>
    <cellStyle name="Normal 2 2 3 12 4 3 2" xfId="35666"/>
    <cellStyle name="Normal 2 2 3 12 4 4" xfId="35667"/>
    <cellStyle name="Normal 2 2 3 12 5" xfId="5584"/>
    <cellStyle name="Normal 2 2 3 12 5 2" xfId="5585"/>
    <cellStyle name="Normal 2 2 3 12 5 2 2" xfId="35668"/>
    <cellStyle name="Normal 2 2 3 12 5 3" xfId="35669"/>
    <cellStyle name="Normal 2 2 3 12 6" xfId="5586"/>
    <cellStyle name="Normal 2 2 3 12 6 2" xfId="35670"/>
    <cellStyle name="Normal 2 2 3 12 7" xfId="5587"/>
    <cellStyle name="Normal 2 2 3 12 7 2" xfId="35671"/>
    <cellStyle name="Normal 2 2 3 12 8" xfId="35672"/>
    <cellStyle name="Normal 2 2 3 13" xfId="5588"/>
    <cellStyle name="Normal 2 2 3 13 2" xfId="5589"/>
    <cellStyle name="Normal 2 2 3 13 2 2" xfId="5590"/>
    <cellStyle name="Normal 2 2 3 13 2 2 2" xfId="5591"/>
    <cellStyle name="Normal 2 2 3 13 2 2 2 2" xfId="35673"/>
    <cellStyle name="Normal 2 2 3 13 2 2 3" xfId="35674"/>
    <cellStyle name="Normal 2 2 3 13 2 3" xfId="5592"/>
    <cellStyle name="Normal 2 2 3 13 2 3 2" xfId="35675"/>
    <cellStyle name="Normal 2 2 3 13 2 4" xfId="35676"/>
    <cellStyle name="Normal 2 2 3 13 3" xfId="5593"/>
    <cellStyle name="Normal 2 2 3 13 3 2" xfId="5594"/>
    <cellStyle name="Normal 2 2 3 13 3 2 2" xfId="5595"/>
    <cellStyle name="Normal 2 2 3 13 3 2 2 2" xfId="35677"/>
    <cellStyle name="Normal 2 2 3 13 3 2 3" xfId="35678"/>
    <cellStyle name="Normal 2 2 3 13 3 3" xfId="5596"/>
    <cellStyle name="Normal 2 2 3 13 3 3 2" xfId="35679"/>
    <cellStyle name="Normal 2 2 3 13 3 4" xfId="35680"/>
    <cellStyle name="Normal 2 2 3 13 4" xfId="5597"/>
    <cellStyle name="Normal 2 2 3 13 4 2" xfId="5598"/>
    <cellStyle name="Normal 2 2 3 13 4 2 2" xfId="5599"/>
    <cellStyle name="Normal 2 2 3 13 4 2 2 2" xfId="35681"/>
    <cellStyle name="Normal 2 2 3 13 4 2 3" xfId="35682"/>
    <cellStyle name="Normal 2 2 3 13 4 3" xfId="5600"/>
    <cellStyle name="Normal 2 2 3 13 4 3 2" xfId="35683"/>
    <cellStyle name="Normal 2 2 3 13 4 4" xfId="35684"/>
    <cellStyle name="Normal 2 2 3 13 5" xfId="5601"/>
    <cellStyle name="Normal 2 2 3 13 5 2" xfId="5602"/>
    <cellStyle name="Normal 2 2 3 13 5 2 2" xfId="35685"/>
    <cellStyle name="Normal 2 2 3 13 5 3" xfId="35686"/>
    <cellStyle name="Normal 2 2 3 13 6" xfId="5603"/>
    <cellStyle name="Normal 2 2 3 13 6 2" xfId="35687"/>
    <cellStyle name="Normal 2 2 3 13 7" xfId="5604"/>
    <cellStyle name="Normal 2 2 3 13 7 2" xfId="35688"/>
    <cellStyle name="Normal 2 2 3 13 8" xfId="35689"/>
    <cellStyle name="Normal 2 2 3 14" xfId="5605"/>
    <cellStyle name="Normal 2 2 3 14 2" xfId="5606"/>
    <cellStyle name="Normal 2 2 3 14 2 2" xfId="5607"/>
    <cellStyle name="Normal 2 2 3 14 2 2 2" xfId="5608"/>
    <cellStyle name="Normal 2 2 3 14 2 2 2 2" xfId="35690"/>
    <cellStyle name="Normal 2 2 3 14 2 2 3" xfId="35691"/>
    <cellStyle name="Normal 2 2 3 14 2 3" xfId="5609"/>
    <cellStyle name="Normal 2 2 3 14 2 3 2" xfId="35692"/>
    <cellStyle name="Normal 2 2 3 14 2 4" xfId="35693"/>
    <cellStyle name="Normal 2 2 3 14 3" xfId="5610"/>
    <cellStyle name="Normal 2 2 3 14 3 2" xfId="5611"/>
    <cellStyle name="Normal 2 2 3 14 3 2 2" xfId="5612"/>
    <cellStyle name="Normal 2 2 3 14 3 2 2 2" xfId="35694"/>
    <cellStyle name="Normal 2 2 3 14 3 2 3" xfId="35695"/>
    <cellStyle name="Normal 2 2 3 14 3 3" xfId="5613"/>
    <cellStyle name="Normal 2 2 3 14 3 3 2" xfId="35696"/>
    <cellStyle name="Normal 2 2 3 14 3 4" xfId="35697"/>
    <cellStyle name="Normal 2 2 3 14 4" xfId="5614"/>
    <cellStyle name="Normal 2 2 3 14 4 2" xfId="5615"/>
    <cellStyle name="Normal 2 2 3 14 4 2 2" xfId="5616"/>
    <cellStyle name="Normal 2 2 3 14 4 2 2 2" xfId="35698"/>
    <cellStyle name="Normal 2 2 3 14 4 2 3" xfId="35699"/>
    <cellStyle name="Normal 2 2 3 14 4 3" xfId="5617"/>
    <cellStyle name="Normal 2 2 3 14 4 3 2" xfId="35700"/>
    <cellStyle name="Normal 2 2 3 14 4 4" xfId="35701"/>
    <cellStyle name="Normal 2 2 3 14 5" xfId="5618"/>
    <cellStyle name="Normal 2 2 3 14 5 2" xfId="5619"/>
    <cellStyle name="Normal 2 2 3 14 5 2 2" xfId="35702"/>
    <cellStyle name="Normal 2 2 3 14 5 3" xfId="35703"/>
    <cellStyle name="Normal 2 2 3 14 6" xfId="5620"/>
    <cellStyle name="Normal 2 2 3 14 6 2" xfId="35704"/>
    <cellStyle name="Normal 2 2 3 14 7" xfId="5621"/>
    <cellStyle name="Normal 2 2 3 14 7 2" xfId="35705"/>
    <cellStyle name="Normal 2 2 3 14 8" xfId="35706"/>
    <cellStyle name="Normal 2 2 3 15" xfId="5622"/>
    <cellStyle name="Normal 2 2 3 15 2" xfId="5623"/>
    <cellStyle name="Normal 2 2 3 15 2 2" xfId="5624"/>
    <cellStyle name="Normal 2 2 3 15 2 2 2" xfId="5625"/>
    <cellStyle name="Normal 2 2 3 15 2 2 2 2" xfId="35707"/>
    <cellStyle name="Normal 2 2 3 15 2 2 3" xfId="35708"/>
    <cellStyle name="Normal 2 2 3 15 2 3" xfId="5626"/>
    <cellStyle name="Normal 2 2 3 15 2 3 2" xfId="35709"/>
    <cellStyle name="Normal 2 2 3 15 2 4" xfId="35710"/>
    <cellStyle name="Normal 2 2 3 15 3" xfId="5627"/>
    <cellStyle name="Normal 2 2 3 15 3 2" xfId="5628"/>
    <cellStyle name="Normal 2 2 3 15 3 2 2" xfId="5629"/>
    <cellStyle name="Normal 2 2 3 15 3 2 2 2" xfId="35711"/>
    <cellStyle name="Normal 2 2 3 15 3 2 3" xfId="35712"/>
    <cellStyle name="Normal 2 2 3 15 3 3" xfId="5630"/>
    <cellStyle name="Normal 2 2 3 15 3 3 2" xfId="35713"/>
    <cellStyle name="Normal 2 2 3 15 3 4" xfId="35714"/>
    <cellStyle name="Normal 2 2 3 15 4" xfId="5631"/>
    <cellStyle name="Normal 2 2 3 15 4 2" xfId="5632"/>
    <cellStyle name="Normal 2 2 3 15 4 2 2" xfId="5633"/>
    <cellStyle name="Normal 2 2 3 15 4 2 2 2" xfId="35715"/>
    <cellStyle name="Normal 2 2 3 15 4 2 3" xfId="35716"/>
    <cellStyle name="Normal 2 2 3 15 4 3" xfId="5634"/>
    <cellStyle name="Normal 2 2 3 15 4 3 2" xfId="35717"/>
    <cellStyle name="Normal 2 2 3 15 4 4" xfId="35718"/>
    <cellStyle name="Normal 2 2 3 15 5" xfId="5635"/>
    <cellStyle name="Normal 2 2 3 15 5 2" xfId="5636"/>
    <cellStyle name="Normal 2 2 3 15 5 2 2" xfId="35719"/>
    <cellStyle name="Normal 2 2 3 15 5 3" xfId="35720"/>
    <cellStyle name="Normal 2 2 3 15 6" xfId="5637"/>
    <cellStyle name="Normal 2 2 3 15 6 2" xfId="35721"/>
    <cellStyle name="Normal 2 2 3 15 7" xfId="5638"/>
    <cellStyle name="Normal 2 2 3 15 7 2" xfId="35722"/>
    <cellStyle name="Normal 2 2 3 15 8" xfId="35723"/>
    <cellStyle name="Normal 2 2 3 16" xfId="5639"/>
    <cellStyle name="Normal 2 2 3 16 2" xfId="5640"/>
    <cellStyle name="Normal 2 2 3 16 2 2" xfId="5641"/>
    <cellStyle name="Normal 2 2 3 16 2 2 2" xfId="5642"/>
    <cellStyle name="Normal 2 2 3 16 2 2 2 2" xfId="35724"/>
    <cellStyle name="Normal 2 2 3 16 2 2 3" xfId="35725"/>
    <cellStyle name="Normal 2 2 3 16 2 3" xfId="5643"/>
    <cellStyle name="Normal 2 2 3 16 2 3 2" xfId="35726"/>
    <cellStyle name="Normal 2 2 3 16 2 4" xfId="35727"/>
    <cellStyle name="Normal 2 2 3 16 3" xfId="5644"/>
    <cellStyle name="Normal 2 2 3 16 3 2" xfId="5645"/>
    <cellStyle name="Normal 2 2 3 16 3 2 2" xfId="5646"/>
    <cellStyle name="Normal 2 2 3 16 3 2 2 2" xfId="35728"/>
    <cellStyle name="Normal 2 2 3 16 3 2 3" xfId="35729"/>
    <cellStyle name="Normal 2 2 3 16 3 3" xfId="5647"/>
    <cellStyle name="Normal 2 2 3 16 3 3 2" xfId="35730"/>
    <cellStyle name="Normal 2 2 3 16 3 4" xfId="35731"/>
    <cellStyle name="Normal 2 2 3 16 4" xfId="5648"/>
    <cellStyle name="Normal 2 2 3 16 4 2" xfId="5649"/>
    <cellStyle name="Normal 2 2 3 16 4 2 2" xfId="5650"/>
    <cellStyle name="Normal 2 2 3 16 4 2 2 2" xfId="35732"/>
    <cellStyle name="Normal 2 2 3 16 4 2 3" xfId="35733"/>
    <cellStyle name="Normal 2 2 3 16 4 3" xfId="5651"/>
    <cellStyle name="Normal 2 2 3 16 4 3 2" xfId="35734"/>
    <cellStyle name="Normal 2 2 3 16 4 4" xfId="35735"/>
    <cellStyle name="Normal 2 2 3 16 5" xfId="5652"/>
    <cellStyle name="Normal 2 2 3 16 5 2" xfId="5653"/>
    <cellStyle name="Normal 2 2 3 16 5 2 2" xfId="35736"/>
    <cellStyle name="Normal 2 2 3 16 5 3" xfId="35737"/>
    <cellStyle name="Normal 2 2 3 16 6" xfId="5654"/>
    <cellStyle name="Normal 2 2 3 16 6 2" xfId="35738"/>
    <cellStyle name="Normal 2 2 3 16 7" xfId="5655"/>
    <cellStyle name="Normal 2 2 3 16 7 2" xfId="35739"/>
    <cellStyle name="Normal 2 2 3 16 8" xfId="35740"/>
    <cellStyle name="Normal 2 2 3 17" xfId="5656"/>
    <cellStyle name="Normal 2 2 3 17 2" xfId="5657"/>
    <cellStyle name="Normal 2 2 3 17 2 2" xfId="5658"/>
    <cellStyle name="Normal 2 2 3 17 2 2 2" xfId="5659"/>
    <cellStyle name="Normal 2 2 3 17 2 2 2 2" xfId="35741"/>
    <cellStyle name="Normal 2 2 3 17 2 2 3" xfId="35742"/>
    <cellStyle name="Normal 2 2 3 17 2 3" xfId="5660"/>
    <cellStyle name="Normal 2 2 3 17 2 3 2" xfId="35743"/>
    <cellStyle name="Normal 2 2 3 17 2 4" xfId="35744"/>
    <cellStyle name="Normal 2 2 3 17 3" xfId="5661"/>
    <cellStyle name="Normal 2 2 3 17 3 2" xfId="5662"/>
    <cellStyle name="Normal 2 2 3 17 3 2 2" xfId="5663"/>
    <cellStyle name="Normal 2 2 3 17 3 2 2 2" xfId="35745"/>
    <cellStyle name="Normal 2 2 3 17 3 2 3" xfId="35746"/>
    <cellStyle name="Normal 2 2 3 17 3 3" xfId="5664"/>
    <cellStyle name="Normal 2 2 3 17 3 3 2" xfId="35747"/>
    <cellStyle name="Normal 2 2 3 17 3 4" xfId="35748"/>
    <cellStyle name="Normal 2 2 3 17 4" xfId="5665"/>
    <cellStyle name="Normal 2 2 3 17 4 2" xfId="5666"/>
    <cellStyle name="Normal 2 2 3 17 4 2 2" xfId="5667"/>
    <cellStyle name="Normal 2 2 3 17 4 2 2 2" xfId="35749"/>
    <cellStyle name="Normal 2 2 3 17 4 2 3" xfId="35750"/>
    <cellStyle name="Normal 2 2 3 17 4 3" xfId="5668"/>
    <cellStyle name="Normal 2 2 3 17 4 3 2" xfId="35751"/>
    <cellStyle name="Normal 2 2 3 17 4 4" xfId="35752"/>
    <cellStyle name="Normal 2 2 3 17 5" xfId="5669"/>
    <cellStyle name="Normal 2 2 3 17 5 2" xfId="5670"/>
    <cellStyle name="Normal 2 2 3 17 5 2 2" xfId="35753"/>
    <cellStyle name="Normal 2 2 3 17 5 3" xfId="35754"/>
    <cellStyle name="Normal 2 2 3 17 6" xfId="5671"/>
    <cellStyle name="Normal 2 2 3 17 6 2" xfId="35755"/>
    <cellStyle name="Normal 2 2 3 17 7" xfId="5672"/>
    <cellStyle name="Normal 2 2 3 17 7 2" xfId="35756"/>
    <cellStyle name="Normal 2 2 3 17 8" xfId="35757"/>
    <cellStyle name="Normal 2 2 3 18" xfId="5673"/>
    <cellStyle name="Normal 2 2 3 18 2" xfId="5674"/>
    <cellStyle name="Normal 2 2 3 18 2 2" xfId="5675"/>
    <cellStyle name="Normal 2 2 3 18 2 2 2" xfId="5676"/>
    <cellStyle name="Normal 2 2 3 18 2 2 2 2" xfId="35758"/>
    <cellStyle name="Normal 2 2 3 18 2 2 3" xfId="35759"/>
    <cellStyle name="Normal 2 2 3 18 2 3" xfId="5677"/>
    <cellStyle name="Normal 2 2 3 18 2 3 2" xfId="35760"/>
    <cellStyle name="Normal 2 2 3 18 2 4" xfId="35761"/>
    <cellStyle name="Normal 2 2 3 18 3" xfId="5678"/>
    <cellStyle name="Normal 2 2 3 18 3 2" xfId="5679"/>
    <cellStyle name="Normal 2 2 3 18 3 2 2" xfId="5680"/>
    <cellStyle name="Normal 2 2 3 18 3 2 2 2" xfId="35762"/>
    <cellStyle name="Normal 2 2 3 18 3 2 3" xfId="35763"/>
    <cellStyle name="Normal 2 2 3 18 3 3" xfId="5681"/>
    <cellStyle name="Normal 2 2 3 18 3 3 2" xfId="35764"/>
    <cellStyle name="Normal 2 2 3 18 3 4" xfId="35765"/>
    <cellStyle name="Normal 2 2 3 18 4" xfId="5682"/>
    <cellStyle name="Normal 2 2 3 18 4 2" xfId="5683"/>
    <cellStyle name="Normal 2 2 3 18 4 2 2" xfId="5684"/>
    <cellStyle name="Normal 2 2 3 18 4 2 2 2" xfId="35766"/>
    <cellStyle name="Normal 2 2 3 18 4 2 3" xfId="35767"/>
    <cellStyle name="Normal 2 2 3 18 4 3" xfId="5685"/>
    <cellStyle name="Normal 2 2 3 18 4 3 2" xfId="35768"/>
    <cellStyle name="Normal 2 2 3 18 4 4" xfId="35769"/>
    <cellStyle name="Normal 2 2 3 18 5" xfId="5686"/>
    <cellStyle name="Normal 2 2 3 18 5 2" xfId="5687"/>
    <cellStyle name="Normal 2 2 3 18 5 2 2" xfId="35770"/>
    <cellStyle name="Normal 2 2 3 18 5 3" xfId="35771"/>
    <cellStyle name="Normal 2 2 3 18 6" xfId="5688"/>
    <cellStyle name="Normal 2 2 3 18 6 2" xfId="35772"/>
    <cellStyle name="Normal 2 2 3 18 7" xfId="5689"/>
    <cellStyle name="Normal 2 2 3 18 7 2" xfId="35773"/>
    <cellStyle name="Normal 2 2 3 18 8" xfId="35774"/>
    <cellStyle name="Normal 2 2 3 19" xfId="5690"/>
    <cellStyle name="Normal 2 2 3 19 2" xfId="5691"/>
    <cellStyle name="Normal 2 2 3 19 2 2" xfId="5692"/>
    <cellStyle name="Normal 2 2 3 19 2 2 2" xfId="5693"/>
    <cellStyle name="Normal 2 2 3 19 2 2 2 2" xfId="35775"/>
    <cellStyle name="Normal 2 2 3 19 2 2 3" xfId="35776"/>
    <cellStyle name="Normal 2 2 3 19 2 3" xfId="5694"/>
    <cellStyle name="Normal 2 2 3 19 2 3 2" xfId="35777"/>
    <cellStyle name="Normal 2 2 3 19 2 4" xfId="35778"/>
    <cellStyle name="Normal 2 2 3 19 3" xfId="5695"/>
    <cellStyle name="Normal 2 2 3 19 3 2" xfId="5696"/>
    <cellStyle name="Normal 2 2 3 19 3 2 2" xfId="5697"/>
    <cellStyle name="Normal 2 2 3 19 3 2 2 2" xfId="35779"/>
    <cellStyle name="Normal 2 2 3 19 3 2 3" xfId="35780"/>
    <cellStyle name="Normal 2 2 3 19 3 3" xfId="5698"/>
    <cellStyle name="Normal 2 2 3 19 3 3 2" xfId="35781"/>
    <cellStyle name="Normal 2 2 3 19 3 4" xfId="35782"/>
    <cellStyle name="Normal 2 2 3 19 4" xfId="5699"/>
    <cellStyle name="Normal 2 2 3 19 4 2" xfId="5700"/>
    <cellStyle name="Normal 2 2 3 19 4 2 2" xfId="5701"/>
    <cellStyle name="Normal 2 2 3 19 4 2 2 2" xfId="35783"/>
    <cellStyle name="Normal 2 2 3 19 4 2 3" xfId="35784"/>
    <cellStyle name="Normal 2 2 3 19 4 3" xfId="5702"/>
    <cellStyle name="Normal 2 2 3 19 4 3 2" xfId="35785"/>
    <cellStyle name="Normal 2 2 3 19 4 4" xfId="35786"/>
    <cellStyle name="Normal 2 2 3 19 5" xfId="5703"/>
    <cellStyle name="Normal 2 2 3 19 5 2" xfId="5704"/>
    <cellStyle name="Normal 2 2 3 19 5 2 2" xfId="35787"/>
    <cellStyle name="Normal 2 2 3 19 5 3" xfId="35788"/>
    <cellStyle name="Normal 2 2 3 19 6" xfId="5705"/>
    <cellStyle name="Normal 2 2 3 19 6 2" xfId="35789"/>
    <cellStyle name="Normal 2 2 3 19 7" xfId="5706"/>
    <cellStyle name="Normal 2 2 3 19 7 2" xfId="35790"/>
    <cellStyle name="Normal 2 2 3 19 8" xfId="35791"/>
    <cellStyle name="Normal 2 2 3 2" xfId="5707"/>
    <cellStyle name="Normal 2 2 3 2 2" xfId="5708"/>
    <cellStyle name="Normal 2 2 3 2 2 2" xfId="5709"/>
    <cellStyle name="Normal 2 2 3 2 2 2 2" xfId="5710"/>
    <cellStyle name="Normal 2 2 3 2 2 2 2 2" xfId="35792"/>
    <cellStyle name="Normal 2 2 3 2 2 2 3" xfId="35793"/>
    <cellStyle name="Normal 2 2 3 2 2 3" xfId="5711"/>
    <cellStyle name="Normal 2 2 3 2 2 3 2" xfId="35794"/>
    <cellStyle name="Normal 2 2 3 2 2 4" xfId="35795"/>
    <cellStyle name="Normal 2 2 3 2 3" xfId="5712"/>
    <cellStyle name="Normal 2 2 3 2 3 2" xfId="5713"/>
    <cellStyle name="Normal 2 2 3 2 3 2 2" xfId="5714"/>
    <cellStyle name="Normal 2 2 3 2 3 2 2 2" xfId="35796"/>
    <cellStyle name="Normal 2 2 3 2 3 2 3" xfId="35797"/>
    <cellStyle name="Normal 2 2 3 2 3 3" xfId="5715"/>
    <cellStyle name="Normal 2 2 3 2 3 3 2" xfId="35798"/>
    <cellStyle name="Normal 2 2 3 2 3 4" xfId="35799"/>
    <cellStyle name="Normal 2 2 3 2 4" xfId="5716"/>
    <cellStyle name="Normal 2 2 3 2 4 2" xfId="5717"/>
    <cellStyle name="Normal 2 2 3 2 4 2 2" xfId="5718"/>
    <cellStyle name="Normal 2 2 3 2 4 2 2 2" xfId="35800"/>
    <cellStyle name="Normal 2 2 3 2 4 2 3" xfId="35801"/>
    <cellStyle name="Normal 2 2 3 2 4 3" xfId="5719"/>
    <cellStyle name="Normal 2 2 3 2 4 3 2" xfId="35802"/>
    <cellStyle name="Normal 2 2 3 2 4 4" xfId="35803"/>
    <cellStyle name="Normal 2 2 3 2 5" xfId="5720"/>
    <cellStyle name="Normal 2 2 3 2 5 2" xfId="5721"/>
    <cellStyle name="Normal 2 2 3 2 5 2 2" xfId="35804"/>
    <cellStyle name="Normal 2 2 3 2 5 3" xfId="35805"/>
    <cellStyle name="Normal 2 2 3 2 6" xfId="5722"/>
    <cellStyle name="Normal 2 2 3 2 6 2" xfId="35806"/>
    <cellStyle name="Normal 2 2 3 2 7" xfId="5723"/>
    <cellStyle name="Normal 2 2 3 2 7 2" xfId="35807"/>
    <cellStyle name="Normal 2 2 3 2 8" xfId="35808"/>
    <cellStyle name="Normal 2 2 3 20" xfId="5724"/>
    <cellStyle name="Normal 2 2 3 20 2" xfId="5725"/>
    <cellStyle name="Normal 2 2 3 20 2 2" xfId="5726"/>
    <cellStyle name="Normal 2 2 3 20 2 2 2" xfId="5727"/>
    <cellStyle name="Normal 2 2 3 20 2 2 2 2" xfId="35809"/>
    <cellStyle name="Normal 2 2 3 20 2 2 3" xfId="35810"/>
    <cellStyle name="Normal 2 2 3 20 2 3" xfId="5728"/>
    <cellStyle name="Normal 2 2 3 20 2 3 2" xfId="35811"/>
    <cellStyle name="Normal 2 2 3 20 2 4" xfId="35812"/>
    <cellStyle name="Normal 2 2 3 20 3" xfId="5729"/>
    <cellStyle name="Normal 2 2 3 20 3 2" xfId="5730"/>
    <cellStyle name="Normal 2 2 3 20 3 2 2" xfId="5731"/>
    <cellStyle name="Normal 2 2 3 20 3 2 2 2" xfId="35813"/>
    <cellStyle name="Normal 2 2 3 20 3 2 3" xfId="35814"/>
    <cellStyle name="Normal 2 2 3 20 3 3" xfId="5732"/>
    <cellStyle name="Normal 2 2 3 20 3 3 2" xfId="35815"/>
    <cellStyle name="Normal 2 2 3 20 3 4" xfId="35816"/>
    <cellStyle name="Normal 2 2 3 20 4" xfId="5733"/>
    <cellStyle name="Normal 2 2 3 20 4 2" xfId="5734"/>
    <cellStyle name="Normal 2 2 3 20 4 2 2" xfId="5735"/>
    <cellStyle name="Normal 2 2 3 20 4 2 2 2" xfId="35817"/>
    <cellStyle name="Normal 2 2 3 20 4 2 3" xfId="35818"/>
    <cellStyle name="Normal 2 2 3 20 4 3" xfId="5736"/>
    <cellStyle name="Normal 2 2 3 20 4 3 2" xfId="35819"/>
    <cellStyle name="Normal 2 2 3 20 4 4" xfId="35820"/>
    <cellStyle name="Normal 2 2 3 20 5" xfId="5737"/>
    <cellStyle name="Normal 2 2 3 20 5 2" xfId="5738"/>
    <cellStyle name="Normal 2 2 3 20 5 2 2" xfId="35821"/>
    <cellStyle name="Normal 2 2 3 20 5 3" xfId="35822"/>
    <cellStyle name="Normal 2 2 3 20 6" xfId="5739"/>
    <cellStyle name="Normal 2 2 3 20 6 2" xfId="35823"/>
    <cellStyle name="Normal 2 2 3 20 7" xfId="5740"/>
    <cellStyle name="Normal 2 2 3 20 7 2" xfId="35824"/>
    <cellStyle name="Normal 2 2 3 20 8" xfId="35825"/>
    <cellStyle name="Normal 2 2 3 21" xfId="5741"/>
    <cellStyle name="Normal 2 2 3 21 2" xfId="5742"/>
    <cellStyle name="Normal 2 2 3 21 2 2" xfId="5743"/>
    <cellStyle name="Normal 2 2 3 21 2 2 2" xfId="5744"/>
    <cellStyle name="Normal 2 2 3 21 2 2 2 2" xfId="35826"/>
    <cellStyle name="Normal 2 2 3 21 2 2 3" xfId="35827"/>
    <cellStyle name="Normal 2 2 3 21 2 3" xfId="5745"/>
    <cellStyle name="Normal 2 2 3 21 2 3 2" xfId="35828"/>
    <cellStyle name="Normal 2 2 3 21 2 4" xfId="35829"/>
    <cellStyle name="Normal 2 2 3 21 3" xfId="5746"/>
    <cellStyle name="Normal 2 2 3 21 3 2" xfId="5747"/>
    <cellStyle name="Normal 2 2 3 21 3 2 2" xfId="5748"/>
    <cellStyle name="Normal 2 2 3 21 3 2 2 2" xfId="35830"/>
    <cellStyle name="Normal 2 2 3 21 3 2 3" xfId="35831"/>
    <cellStyle name="Normal 2 2 3 21 3 3" xfId="5749"/>
    <cellStyle name="Normal 2 2 3 21 3 3 2" xfId="35832"/>
    <cellStyle name="Normal 2 2 3 21 3 4" xfId="35833"/>
    <cellStyle name="Normal 2 2 3 21 4" xfId="5750"/>
    <cellStyle name="Normal 2 2 3 21 4 2" xfId="5751"/>
    <cellStyle name="Normal 2 2 3 21 4 2 2" xfId="5752"/>
    <cellStyle name="Normal 2 2 3 21 4 2 2 2" xfId="35834"/>
    <cellStyle name="Normal 2 2 3 21 4 2 3" xfId="35835"/>
    <cellStyle name="Normal 2 2 3 21 4 3" xfId="5753"/>
    <cellStyle name="Normal 2 2 3 21 4 3 2" xfId="35836"/>
    <cellStyle name="Normal 2 2 3 21 4 4" xfId="35837"/>
    <cellStyle name="Normal 2 2 3 21 5" xfId="5754"/>
    <cellStyle name="Normal 2 2 3 21 5 2" xfId="5755"/>
    <cellStyle name="Normal 2 2 3 21 5 2 2" xfId="35838"/>
    <cellStyle name="Normal 2 2 3 21 5 3" xfId="35839"/>
    <cellStyle name="Normal 2 2 3 21 6" xfId="5756"/>
    <cellStyle name="Normal 2 2 3 21 6 2" xfId="35840"/>
    <cellStyle name="Normal 2 2 3 21 7" xfId="5757"/>
    <cellStyle name="Normal 2 2 3 21 7 2" xfId="35841"/>
    <cellStyle name="Normal 2 2 3 21 8" xfId="35842"/>
    <cellStyle name="Normal 2 2 3 22" xfId="5758"/>
    <cellStyle name="Normal 2 2 3 22 2" xfId="5759"/>
    <cellStyle name="Normal 2 2 3 22 2 2" xfId="5760"/>
    <cellStyle name="Normal 2 2 3 22 2 2 2" xfId="5761"/>
    <cellStyle name="Normal 2 2 3 22 2 2 2 2" xfId="35843"/>
    <cellStyle name="Normal 2 2 3 22 2 2 3" xfId="35844"/>
    <cellStyle name="Normal 2 2 3 22 2 3" xfId="5762"/>
    <cellStyle name="Normal 2 2 3 22 2 3 2" xfId="35845"/>
    <cellStyle name="Normal 2 2 3 22 2 4" xfId="35846"/>
    <cellStyle name="Normal 2 2 3 22 3" xfId="5763"/>
    <cellStyle name="Normal 2 2 3 22 3 2" xfId="5764"/>
    <cellStyle name="Normal 2 2 3 22 3 2 2" xfId="5765"/>
    <cellStyle name="Normal 2 2 3 22 3 2 2 2" xfId="35847"/>
    <cellStyle name="Normal 2 2 3 22 3 2 3" xfId="35848"/>
    <cellStyle name="Normal 2 2 3 22 3 3" xfId="5766"/>
    <cellStyle name="Normal 2 2 3 22 3 3 2" xfId="35849"/>
    <cellStyle name="Normal 2 2 3 22 3 4" xfId="35850"/>
    <cellStyle name="Normal 2 2 3 22 4" xfId="5767"/>
    <cellStyle name="Normal 2 2 3 22 4 2" xfId="5768"/>
    <cellStyle name="Normal 2 2 3 22 4 2 2" xfId="5769"/>
    <cellStyle name="Normal 2 2 3 22 4 2 2 2" xfId="35851"/>
    <cellStyle name="Normal 2 2 3 22 4 2 3" xfId="35852"/>
    <cellStyle name="Normal 2 2 3 22 4 3" xfId="5770"/>
    <cellStyle name="Normal 2 2 3 22 4 3 2" xfId="35853"/>
    <cellStyle name="Normal 2 2 3 22 4 4" xfId="35854"/>
    <cellStyle name="Normal 2 2 3 22 5" xfId="5771"/>
    <cellStyle name="Normal 2 2 3 22 5 2" xfId="5772"/>
    <cellStyle name="Normal 2 2 3 22 5 2 2" xfId="35855"/>
    <cellStyle name="Normal 2 2 3 22 5 3" xfId="35856"/>
    <cellStyle name="Normal 2 2 3 22 6" xfId="5773"/>
    <cellStyle name="Normal 2 2 3 22 6 2" xfId="35857"/>
    <cellStyle name="Normal 2 2 3 22 7" xfId="5774"/>
    <cellStyle name="Normal 2 2 3 22 7 2" xfId="35858"/>
    <cellStyle name="Normal 2 2 3 22 8" xfId="35859"/>
    <cellStyle name="Normal 2 2 3 23" xfId="5775"/>
    <cellStyle name="Normal 2 2 3 23 2" xfId="5776"/>
    <cellStyle name="Normal 2 2 3 23 2 2" xfId="5777"/>
    <cellStyle name="Normal 2 2 3 23 2 2 2" xfId="5778"/>
    <cellStyle name="Normal 2 2 3 23 2 2 2 2" xfId="35860"/>
    <cellStyle name="Normal 2 2 3 23 2 2 3" xfId="35861"/>
    <cellStyle name="Normal 2 2 3 23 2 3" xfId="5779"/>
    <cellStyle name="Normal 2 2 3 23 2 3 2" xfId="35862"/>
    <cellStyle name="Normal 2 2 3 23 2 4" xfId="35863"/>
    <cellStyle name="Normal 2 2 3 23 3" xfId="5780"/>
    <cellStyle name="Normal 2 2 3 23 3 2" xfId="5781"/>
    <cellStyle name="Normal 2 2 3 23 3 2 2" xfId="5782"/>
    <cellStyle name="Normal 2 2 3 23 3 2 2 2" xfId="35864"/>
    <cellStyle name="Normal 2 2 3 23 3 2 3" xfId="35865"/>
    <cellStyle name="Normal 2 2 3 23 3 3" xfId="5783"/>
    <cellStyle name="Normal 2 2 3 23 3 3 2" xfId="35866"/>
    <cellStyle name="Normal 2 2 3 23 3 4" xfId="35867"/>
    <cellStyle name="Normal 2 2 3 23 4" xfId="5784"/>
    <cellStyle name="Normal 2 2 3 23 4 2" xfId="5785"/>
    <cellStyle name="Normal 2 2 3 23 4 2 2" xfId="5786"/>
    <cellStyle name="Normal 2 2 3 23 4 2 2 2" xfId="35868"/>
    <cellStyle name="Normal 2 2 3 23 4 2 3" xfId="35869"/>
    <cellStyle name="Normal 2 2 3 23 4 3" xfId="5787"/>
    <cellStyle name="Normal 2 2 3 23 4 3 2" xfId="35870"/>
    <cellStyle name="Normal 2 2 3 23 4 4" xfId="35871"/>
    <cellStyle name="Normal 2 2 3 23 5" xfId="5788"/>
    <cellStyle name="Normal 2 2 3 23 5 2" xfId="5789"/>
    <cellStyle name="Normal 2 2 3 23 5 2 2" xfId="35872"/>
    <cellStyle name="Normal 2 2 3 23 5 3" xfId="35873"/>
    <cellStyle name="Normal 2 2 3 23 6" xfId="5790"/>
    <cellStyle name="Normal 2 2 3 23 6 2" xfId="35874"/>
    <cellStyle name="Normal 2 2 3 23 7" xfId="5791"/>
    <cellStyle name="Normal 2 2 3 23 7 2" xfId="35875"/>
    <cellStyle name="Normal 2 2 3 23 8" xfId="35876"/>
    <cellStyle name="Normal 2 2 3 24" xfId="5792"/>
    <cellStyle name="Normal 2 2 3 24 2" xfId="5793"/>
    <cellStyle name="Normal 2 2 3 24 2 2" xfId="5794"/>
    <cellStyle name="Normal 2 2 3 24 2 2 2" xfId="5795"/>
    <cellStyle name="Normal 2 2 3 24 2 2 2 2" xfId="35877"/>
    <cellStyle name="Normal 2 2 3 24 2 2 3" xfId="35878"/>
    <cellStyle name="Normal 2 2 3 24 2 3" xfId="5796"/>
    <cellStyle name="Normal 2 2 3 24 2 3 2" xfId="35879"/>
    <cellStyle name="Normal 2 2 3 24 2 4" xfId="35880"/>
    <cellStyle name="Normal 2 2 3 24 3" xfId="5797"/>
    <cellStyle name="Normal 2 2 3 24 3 2" xfId="5798"/>
    <cellStyle name="Normal 2 2 3 24 3 2 2" xfId="5799"/>
    <cellStyle name="Normal 2 2 3 24 3 2 2 2" xfId="35881"/>
    <cellStyle name="Normal 2 2 3 24 3 2 3" xfId="35882"/>
    <cellStyle name="Normal 2 2 3 24 3 3" xfId="5800"/>
    <cellStyle name="Normal 2 2 3 24 3 3 2" xfId="35883"/>
    <cellStyle name="Normal 2 2 3 24 3 4" xfId="35884"/>
    <cellStyle name="Normal 2 2 3 24 4" xfId="5801"/>
    <cellStyle name="Normal 2 2 3 24 4 2" xfId="5802"/>
    <cellStyle name="Normal 2 2 3 24 4 2 2" xfId="5803"/>
    <cellStyle name="Normal 2 2 3 24 4 2 2 2" xfId="35885"/>
    <cellStyle name="Normal 2 2 3 24 4 2 3" xfId="35886"/>
    <cellStyle name="Normal 2 2 3 24 4 3" xfId="5804"/>
    <cellStyle name="Normal 2 2 3 24 4 3 2" xfId="35887"/>
    <cellStyle name="Normal 2 2 3 24 4 4" xfId="35888"/>
    <cellStyle name="Normal 2 2 3 24 5" xfId="5805"/>
    <cellStyle name="Normal 2 2 3 24 5 2" xfId="5806"/>
    <cellStyle name="Normal 2 2 3 24 5 2 2" xfId="35889"/>
    <cellStyle name="Normal 2 2 3 24 5 3" xfId="35890"/>
    <cellStyle name="Normal 2 2 3 24 6" xfId="5807"/>
    <cellStyle name="Normal 2 2 3 24 6 2" xfId="35891"/>
    <cellStyle name="Normal 2 2 3 24 7" xfId="5808"/>
    <cellStyle name="Normal 2 2 3 24 7 2" xfId="35892"/>
    <cellStyle name="Normal 2 2 3 24 8" xfId="35893"/>
    <cellStyle name="Normal 2 2 3 25" xfId="5809"/>
    <cellStyle name="Normal 2 2 3 25 2" xfId="5810"/>
    <cellStyle name="Normal 2 2 3 25 2 2" xfId="5811"/>
    <cellStyle name="Normal 2 2 3 25 2 2 2" xfId="5812"/>
    <cellStyle name="Normal 2 2 3 25 2 2 2 2" xfId="35894"/>
    <cellStyle name="Normal 2 2 3 25 2 2 3" xfId="35895"/>
    <cellStyle name="Normal 2 2 3 25 2 3" xfId="5813"/>
    <cellStyle name="Normal 2 2 3 25 2 3 2" xfId="35896"/>
    <cellStyle name="Normal 2 2 3 25 2 4" xfId="35897"/>
    <cellStyle name="Normal 2 2 3 25 3" xfId="5814"/>
    <cellStyle name="Normal 2 2 3 25 3 2" xfId="5815"/>
    <cellStyle name="Normal 2 2 3 25 3 2 2" xfId="5816"/>
    <cellStyle name="Normal 2 2 3 25 3 2 2 2" xfId="35898"/>
    <cellStyle name="Normal 2 2 3 25 3 2 3" xfId="35899"/>
    <cellStyle name="Normal 2 2 3 25 3 3" xfId="5817"/>
    <cellStyle name="Normal 2 2 3 25 3 3 2" xfId="35900"/>
    <cellStyle name="Normal 2 2 3 25 3 4" xfId="35901"/>
    <cellStyle name="Normal 2 2 3 25 4" xfId="5818"/>
    <cellStyle name="Normal 2 2 3 25 4 2" xfId="5819"/>
    <cellStyle name="Normal 2 2 3 25 4 2 2" xfId="5820"/>
    <cellStyle name="Normal 2 2 3 25 4 2 2 2" xfId="35902"/>
    <cellStyle name="Normal 2 2 3 25 4 2 3" xfId="35903"/>
    <cellStyle name="Normal 2 2 3 25 4 3" xfId="5821"/>
    <cellStyle name="Normal 2 2 3 25 4 3 2" xfId="35904"/>
    <cellStyle name="Normal 2 2 3 25 4 4" xfId="35905"/>
    <cellStyle name="Normal 2 2 3 25 5" xfId="5822"/>
    <cellStyle name="Normal 2 2 3 25 5 2" xfId="5823"/>
    <cellStyle name="Normal 2 2 3 25 5 2 2" xfId="35906"/>
    <cellStyle name="Normal 2 2 3 25 5 3" xfId="35907"/>
    <cellStyle name="Normal 2 2 3 25 6" xfId="5824"/>
    <cellStyle name="Normal 2 2 3 25 6 2" xfId="35908"/>
    <cellStyle name="Normal 2 2 3 25 7" xfId="5825"/>
    <cellStyle name="Normal 2 2 3 25 7 2" xfId="35909"/>
    <cellStyle name="Normal 2 2 3 25 8" xfId="35910"/>
    <cellStyle name="Normal 2 2 3 26" xfId="5826"/>
    <cellStyle name="Normal 2 2 3 26 2" xfId="5827"/>
    <cellStyle name="Normal 2 2 3 26 2 2" xfId="5828"/>
    <cellStyle name="Normal 2 2 3 26 2 2 2" xfId="5829"/>
    <cellStyle name="Normal 2 2 3 26 2 2 2 2" xfId="35911"/>
    <cellStyle name="Normal 2 2 3 26 2 2 3" xfId="35912"/>
    <cellStyle name="Normal 2 2 3 26 2 3" xfId="5830"/>
    <cellStyle name="Normal 2 2 3 26 2 3 2" xfId="35913"/>
    <cellStyle name="Normal 2 2 3 26 2 4" xfId="35914"/>
    <cellStyle name="Normal 2 2 3 26 3" xfId="5831"/>
    <cellStyle name="Normal 2 2 3 26 3 2" xfId="5832"/>
    <cellStyle name="Normal 2 2 3 26 3 2 2" xfId="5833"/>
    <cellStyle name="Normal 2 2 3 26 3 2 2 2" xfId="35915"/>
    <cellStyle name="Normal 2 2 3 26 3 2 3" xfId="35916"/>
    <cellStyle name="Normal 2 2 3 26 3 3" xfId="5834"/>
    <cellStyle name="Normal 2 2 3 26 3 3 2" xfId="35917"/>
    <cellStyle name="Normal 2 2 3 26 3 4" xfId="35918"/>
    <cellStyle name="Normal 2 2 3 26 4" xfId="5835"/>
    <cellStyle name="Normal 2 2 3 26 4 2" xfId="5836"/>
    <cellStyle name="Normal 2 2 3 26 4 2 2" xfId="5837"/>
    <cellStyle name="Normal 2 2 3 26 4 2 2 2" xfId="35919"/>
    <cellStyle name="Normal 2 2 3 26 4 2 3" xfId="35920"/>
    <cellStyle name="Normal 2 2 3 26 4 3" xfId="5838"/>
    <cellStyle name="Normal 2 2 3 26 4 3 2" xfId="35921"/>
    <cellStyle name="Normal 2 2 3 26 4 4" xfId="35922"/>
    <cellStyle name="Normal 2 2 3 26 5" xfId="5839"/>
    <cellStyle name="Normal 2 2 3 26 5 2" xfId="5840"/>
    <cellStyle name="Normal 2 2 3 26 5 2 2" xfId="35923"/>
    <cellStyle name="Normal 2 2 3 26 5 3" xfId="35924"/>
    <cellStyle name="Normal 2 2 3 26 6" xfId="5841"/>
    <cellStyle name="Normal 2 2 3 26 6 2" xfId="35925"/>
    <cellStyle name="Normal 2 2 3 26 7" xfId="5842"/>
    <cellStyle name="Normal 2 2 3 26 7 2" xfId="35926"/>
    <cellStyle name="Normal 2 2 3 26 8" xfId="35927"/>
    <cellStyle name="Normal 2 2 3 27" xfId="5843"/>
    <cellStyle name="Normal 2 2 3 27 2" xfId="5844"/>
    <cellStyle name="Normal 2 2 3 27 2 2" xfId="5845"/>
    <cellStyle name="Normal 2 2 3 27 2 2 2" xfId="5846"/>
    <cellStyle name="Normal 2 2 3 27 2 2 2 2" xfId="35928"/>
    <cellStyle name="Normal 2 2 3 27 2 2 3" xfId="35929"/>
    <cellStyle name="Normal 2 2 3 27 2 3" xfId="5847"/>
    <cellStyle name="Normal 2 2 3 27 2 3 2" xfId="35930"/>
    <cellStyle name="Normal 2 2 3 27 2 4" xfId="35931"/>
    <cellStyle name="Normal 2 2 3 27 3" xfId="5848"/>
    <cellStyle name="Normal 2 2 3 27 3 2" xfId="5849"/>
    <cellStyle name="Normal 2 2 3 27 3 2 2" xfId="5850"/>
    <cellStyle name="Normal 2 2 3 27 3 2 2 2" xfId="35932"/>
    <cellStyle name="Normal 2 2 3 27 3 2 3" xfId="35933"/>
    <cellStyle name="Normal 2 2 3 27 3 3" xfId="5851"/>
    <cellStyle name="Normal 2 2 3 27 3 3 2" xfId="35934"/>
    <cellStyle name="Normal 2 2 3 27 3 4" xfId="35935"/>
    <cellStyle name="Normal 2 2 3 27 4" xfId="5852"/>
    <cellStyle name="Normal 2 2 3 27 4 2" xfId="5853"/>
    <cellStyle name="Normal 2 2 3 27 4 2 2" xfId="5854"/>
    <cellStyle name="Normal 2 2 3 27 4 2 2 2" xfId="35936"/>
    <cellStyle name="Normal 2 2 3 27 4 2 3" xfId="35937"/>
    <cellStyle name="Normal 2 2 3 27 4 3" xfId="5855"/>
    <cellStyle name="Normal 2 2 3 27 4 3 2" xfId="35938"/>
    <cellStyle name="Normal 2 2 3 27 4 4" xfId="35939"/>
    <cellStyle name="Normal 2 2 3 27 5" xfId="5856"/>
    <cellStyle name="Normal 2 2 3 27 5 2" xfId="5857"/>
    <cellStyle name="Normal 2 2 3 27 5 2 2" xfId="35940"/>
    <cellStyle name="Normal 2 2 3 27 5 3" xfId="35941"/>
    <cellStyle name="Normal 2 2 3 27 6" xfId="5858"/>
    <cellStyle name="Normal 2 2 3 27 6 2" xfId="35942"/>
    <cellStyle name="Normal 2 2 3 27 7" xfId="5859"/>
    <cellStyle name="Normal 2 2 3 27 7 2" xfId="35943"/>
    <cellStyle name="Normal 2 2 3 27 8" xfId="35944"/>
    <cellStyle name="Normal 2 2 3 28" xfId="5860"/>
    <cellStyle name="Normal 2 2 3 28 2" xfId="5861"/>
    <cellStyle name="Normal 2 2 3 28 2 2" xfId="5862"/>
    <cellStyle name="Normal 2 2 3 28 2 2 2" xfId="5863"/>
    <cellStyle name="Normal 2 2 3 28 2 2 2 2" xfId="35945"/>
    <cellStyle name="Normal 2 2 3 28 2 2 3" xfId="35946"/>
    <cellStyle name="Normal 2 2 3 28 2 3" xfId="5864"/>
    <cellStyle name="Normal 2 2 3 28 2 3 2" xfId="35947"/>
    <cellStyle name="Normal 2 2 3 28 2 4" xfId="35948"/>
    <cellStyle name="Normal 2 2 3 28 3" xfId="5865"/>
    <cellStyle name="Normal 2 2 3 28 3 2" xfId="5866"/>
    <cellStyle name="Normal 2 2 3 28 3 2 2" xfId="5867"/>
    <cellStyle name="Normal 2 2 3 28 3 2 2 2" xfId="35949"/>
    <cellStyle name="Normal 2 2 3 28 3 2 3" xfId="35950"/>
    <cellStyle name="Normal 2 2 3 28 3 3" xfId="5868"/>
    <cellStyle name="Normal 2 2 3 28 3 3 2" xfId="35951"/>
    <cellStyle name="Normal 2 2 3 28 3 4" xfId="35952"/>
    <cellStyle name="Normal 2 2 3 28 4" xfId="5869"/>
    <cellStyle name="Normal 2 2 3 28 4 2" xfId="5870"/>
    <cellStyle name="Normal 2 2 3 28 4 2 2" xfId="5871"/>
    <cellStyle name="Normal 2 2 3 28 4 2 2 2" xfId="35953"/>
    <cellStyle name="Normal 2 2 3 28 4 2 3" xfId="35954"/>
    <cellStyle name="Normal 2 2 3 28 4 3" xfId="5872"/>
    <cellStyle name="Normal 2 2 3 28 4 3 2" xfId="35955"/>
    <cellStyle name="Normal 2 2 3 28 4 4" xfId="35956"/>
    <cellStyle name="Normal 2 2 3 28 5" xfId="5873"/>
    <cellStyle name="Normal 2 2 3 28 5 2" xfId="5874"/>
    <cellStyle name="Normal 2 2 3 28 5 2 2" xfId="35957"/>
    <cellStyle name="Normal 2 2 3 28 5 3" xfId="35958"/>
    <cellStyle name="Normal 2 2 3 28 6" xfId="5875"/>
    <cellStyle name="Normal 2 2 3 28 6 2" xfId="35959"/>
    <cellStyle name="Normal 2 2 3 28 7" xfId="5876"/>
    <cellStyle name="Normal 2 2 3 28 7 2" xfId="35960"/>
    <cellStyle name="Normal 2 2 3 28 8" xfId="35961"/>
    <cellStyle name="Normal 2 2 3 29" xfId="5877"/>
    <cellStyle name="Normal 2 2 3 29 2" xfId="5878"/>
    <cellStyle name="Normal 2 2 3 29 2 2" xfId="5879"/>
    <cellStyle name="Normal 2 2 3 29 2 2 2" xfId="5880"/>
    <cellStyle name="Normal 2 2 3 29 2 2 2 2" xfId="35962"/>
    <cellStyle name="Normal 2 2 3 29 2 2 3" xfId="35963"/>
    <cellStyle name="Normal 2 2 3 29 2 3" xfId="5881"/>
    <cellStyle name="Normal 2 2 3 29 2 3 2" xfId="35964"/>
    <cellStyle name="Normal 2 2 3 29 2 4" xfId="35965"/>
    <cellStyle name="Normal 2 2 3 29 3" xfId="5882"/>
    <cellStyle name="Normal 2 2 3 29 3 2" xfId="5883"/>
    <cellStyle name="Normal 2 2 3 29 3 2 2" xfId="5884"/>
    <cellStyle name="Normal 2 2 3 29 3 2 2 2" xfId="35966"/>
    <cellStyle name="Normal 2 2 3 29 3 2 3" xfId="35967"/>
    <cellStyle name="Normal 2 2 3 29 3 3" xfId="5885"/>
    <cellStyle name="Normal 2 2 3 29 3 3 2" xfId="35968"/>
    <cellStyle name="Normal 2 2 3 29 3 4" xfId="35969"/>
    <cellStyle name="Normal 2 2 3 29 4" xfId="5886"/>
    <cellStyle name="Normal 2 2 3 29 4 2" xfId="5887"/>
    <cellStyle name="Normal 2 2 3 29 4 2 2" xfId="5888"/>
    <cellStyle name="Normal 2 2 3 29 4 2 2 2" xfId="35970"/>
    <cellStyle name="Normal 2 2 3 29 4 2 3" xfId="35971"/>
    <cellStyle name="Normal 2 2 3 29 4 3" xfId="5889"/>
    <cellStyle name="Normal 2 2 3 29 4 3 2" xfId="35972"/>
    <cellStyle name="Normal 2 2 3 29 4 4" xfId="35973"/>
    <cellStyle name="Normal 2 2 3 29 5" xfId="5890"/>
    <cellStyle name="Normal 2 2 3 29 5 2" xfId="5891"/>
    <cellStyle name="Normal 2 2 3 29 5 2 2" xfId="35974"/>
    <cellStyle name="Normal 2 2 3 29 5 3" xfId="35975"/>
    <cellStyle name="Normal 2 2 3 29 6" xfId="5892"/>
    <cellStyle name="Normal 2 2 3 29 6 2" xfId="35976"/>
    <cellStyle name="Normal 2 2 3 29 7" xfId="5893"/>
    <cellStyle name="Normal 2 2 3 29 7 2" xfId="35977"/>
    <cellStyle name="Normal 2 2 3 29 8" xfId="35978"/>
    <cellStyle name="Normal 2 2 3 3" xfId="5894"/>
    <cellStyle name="Normal 2 2 3 3 2" xfId="5895"/>
    <cellStyle name="Normal 2 2 3 3 2 2" xfId="5896"/>
    <cellStyle name="Normal 2 2 3 3 2 2 2" xfId="5897"/>
    <cellStyle name="Normal 2 2 3 3 2 2 2 2" xfId="35979"/>
    <cellStyle name="Normal 2 2 3 3 2 2 3" xfId="35980"/>
    <cellStyle name="Normal 2 2 3 3 2 3" xfId="5898"/>
    <cellStyle name="Normal 2 2 3 3 2 3 2" xfId="35981"/>
    <cellStyle name="Normal 2 2 3 3 2 4" xfId="35982"/>
    <cellStyle name="Normal 2 2 3 3 3" xfId="5899"/>
    <cellStyle name="Normal 2 2 3 3 3 2" xfId="5900"/>
    <cellStyle name="Normal 2 2 3 3 3 2 2" xfId="5901"/>
    <cellStyle name="Normal 2 2 3 3 3 2 2 2" xfId="35983"/>
    <cellStyle name="Normal 2 2 3 3 3 2 3" xfId="35984"/>
    <cellStyle name="Normal 2 2 3 3 3 3" xfId="5902"/>
    <cellStyle name="Normal 2 2 3 3 3 3 2" xfId="35985"/>
    <cellStyle name="Normal 2 2 3 3 3 4" xfId="35986"/>
    <cellStyle name="Normal 2 2 3 3 4" xfId="5903"/>
    <cellStyle name="Normal 2 2 3 3 4 2" xfId="5904"/>
    <cellStyle name="Normal 2 2 3 3 4 2 2" xfId="5905"/>
    <cellStyle name="Normal 2 2 3 3 4 2 2 2" xfId="35987"/>
    <cellStyle name="Normal 2 2 3 3 4 2 3" xfId="35988"/>
    <cellStyle name="Normal 2 2 3 3 4 3" xfId="5906"/>
    <cellStyle name="Normal 2 2 3 3 4 3 2" xfId="35989"/>
    <cellStyle name="Normal 2 2 3 3 4 4" xfId="35990"/>
    <cellStyle name="Normal 2 2 3 3 5" xfId="5907"/>
    <cellStyle name="Normal 2 2 3 3 5 2" xfId="5908"/>
    <cellStyle name="Normal 2 2 3 3 5 2 2" xfId="35991"/>
    <cellStyle name="Normal 2 2 3 3 5 3" xfId="35992"/>
    <cellStyle name="Normal 2 2 3 3 6" xfId="5909"/>
    <cellStyle name="Normal 2 2 3 3 6 2" xfId="35993"/>
    <cellStyle name="Normal 2 2 3 3 7" xfId="5910"/>
    <cellStyle name="Normal 2 2 3 3 7 2" xfId="35994"/>
    <cellStyle name="Normal 2 2 3 3 8" xfId="35995"/>
    <cellStyle name="Normal 2 2 3 30" xfId="5911"/>
    <cellStyle name="Normal 2 2 3 30 2" xfId="5912"/>
    <cellStyle name="Normal 2 2 3 30 2 2" xfId="5913"/>
    <cellStyle name="Normal 2 2 3 30 2 2 2" xfId="35996"/>
    <cellStyle name="Normal 2 2 3 30 2 3" xfId="35997"/>
    <cellStyle name="Normal 2 2 3 30 3" xfId="5914"/>
    <cellStyle name="Normal 2 2 3 30 3 2" xfId="35998"/>
    <cellStyle name="Normal 2 2 3 30 4" xfId="35999"/>
    <cellStyle name="Normal 2 2 3 31" xfId="5915"/>
    <cellStyle name="Normal 2 2 3 31 2" xfId="5916"/>
    <cellStyle name="Normal 2 2 3 31 2 2" xfId="5917"/>
    <cellStyle name="Normal 2 2 3 31 2 2 2" xfId="36000"/>
    <cellStyle name="Normal 2 2 3 31 2 3" xfId="36001"/>
    <cellStyle name="Normal 2 2 3 31 3" xfId="5918"/>
    <cellStyle name="Normal 2 2 3 31 3 2" xfId="36002"/>
    <cellStyle name="Normal 2 2 3 31 4" xfId="36003"/>
    <cellStyle name="Normal 2 2 3 32" xfId="5919"/>
    <cellStyle name="Normal 2 2 3 32 2" xfId="5920"/>
    <cellStyle name="Normal 2 2 3 32 2 2" xfId="5921"/>
    <cellStyle name="Normal 2 2 3 32 2 2 2" xfId="36004"/>
    <cellStyle name="Normal 2 2 3 32 2 3" xfId="36005"/>
    <cellStyle name="Normal 2 2 3 32 3" xfId="5922"/>
    <cellStyle name="Normal 2 2 3 32 3 2" xfId="36006"/>
    <cellStyle name="Normal 2 2 3 32 4" xfId="36007"/>
    <cellStyle name="Normal 2 2 3 33" xfId="5923"/>
    <cellStyle name="Normal 2 2 3 33 2" xfId="5924"/>
    <cellStyle name="Normal 2 2 3 33 2 2" xfId="36008"/>
    <cellStyle name="Normal 2 2 3 33 3" xfId="36009"/>
    <cellStyle name="Normal 2 2 3 34" xfId="5925"/>
    <cellStyle name="Normal 2 2 3 34 2" xfId="36010"/>
    <cellStyle name="Normal 2 2 3 35" xfId="5926"/>
    <cellStyle name="Normal 2 2 3 35 2" xfId="36011"/>
    <cellStyle name="Normal 2 2 3 36" xfId="36012"/>
    <cellStyle name="Normal 2 2 3 4" xfId="5927"/>
    <cellStyle name="Normal 2 2 3 4 2" xfId="5928"/>
    <cellStyle name="Normal 2 2 3 4 2 2" xfId="5929"/>
    <cellStyle name="Normal 2 2 3 4 2 2 2" xfId="5930"/>
    <cellStyle name="Normal 2 2 3 4 2 2 2 2" xfId="36013"/>
    <cellStyle name="Normal 2 2 3 4 2 2 3" xfId="36014"/>
    <cellStyle name="Normal 2 2 3 4 2 3" xfId="5931"/>
    <cellStyle name="Normal 2 2 3 4 2 3 2" xfId="36015"/>
    <cellStyle name="Normal 2 2 3 4 2 4" xfId="36016"/>
    <cellStyle name="Normal 2 2 3 4 3" xfId="5932"/>
    <cellStyle name="Normal 2 2 3 4 3 2" xfId="5933"/>
    <cellStyle name="Normal 2 2 3 4 3 2 2" xfId="5934"/>
    <cellStyle name="Normal 2 2 3 4 3 2 2 2" xfId="36017"/>
    <cellStyle name="Normal 2 2 3 4 3 2 3" xfId="36018"/>
    <cellStyle name="Normal 2 2 3 4 3 3" xfId="5935"/>
    <cellStyle name="Normal 2 2 3 4 3 3 2" xfId="36019"/>
    <cellStyle name="Normal 2 2 3 4 3 4" xfId="36020"/>
    <cellStyle name="Normal 2 2 3 4 4" xfId="5936"/>
    <cellStyle name="Normal 2 2 3 4 4 2" xfId="5937"/>
    <cellStyle name="Normal 2 2 3 4 4 2 2" xfId="5938"/>
    <cellStyle name="Normal 2 2 3 4 4 2 2 2" xfId="36021"/>
    <cellStyle name="Normal 2 2 3 4 4 2 3" xfId="36022"/>
    <cellStyle name="Normal 2 2 3 4 4 3" xfId="5939"/>
    <cellStyle name="Normal 2 2 3 4 4 3 2" xfId="36023"/>
    <cellStyle name="Normal 2 2 3 4 4 4" xfId="36024"/>
    <cellStyle name="Normal 2 2 3 4 5" xfId="5940"/>
    <cellStyle name="Normal 2 2 3 4 5 2" xfId="5941"/>
    <cellStyle name="Normal 2 2 3 4 5 2 2" xfId="36025"/>
    <cellStyle name="Normal 2 2 3 4 5 3" xfId="36026"/>
    <cellStyle name="Normal 2 2 3 4 6" xfId="5942"/>
    <cellStyle name="Normal 2 2 3 4 6 2" xfId="36027"/>
    <cellStyle name="Normal 2 2 3 4 7" xfId="5943"/>
    <cellStyle name="Normal 2 2 3 4 7 2" xfId="36028"/>
    <cellStyle name="Normal 2 2 3 4 8" xfId="36029"/>
    <cellStyle name="Normal 2 2 3 5" xfId="5944"/>
    <cellStyle name="Normal 2 2 3 5 2" xfId="5945"/>
    <cellStyle name="Normal 2 2 3 5 2 2" xfId="5946"/>
    <cellStyle name="Normal 2 2 3 5 2 2 2" xfId="5947"/>
    <cellStyle name="Normal 2 2 3 5 2 2 2 2" xfId="36030"/>
    <cellStyle name="Normal 2 2 3 5 2 2 3" xfId="36031"/>
    <cellStyle name="Normal 2 2 3 5 2 3" xfId="5948"/>
    <cellStyle name="Normal 2 2 3 5 2 3 2" xfId="36032"/>
    <cellStyle name="Normal 2 2 3 5 2 4" xfId="36033"/>
    <cellStyle name="Normal 2 2 3 5 3" xfId="5949"/>
    <cellStyle name="Normal 2 2 3 5 3 2" xfId="5950"/>
    <cellStyle name="Normal 2 2 3 5 3 2 2" xfId="5951"/>
    <cellStyle name="Normal 2 2 3 5 3 2 2 2" xfId="36034"/>
    <cellStyle name="Normal 2 2 3 5 3 2 3" xfId="36035"/>
    <cellStyle name="Normal 2 2 3 5 3 3" xfId="5952"/>
    <cellStyle name="Normal 2 2 3 5 3 3 2" xfId="36036"/>
    <cellStyle name="Normal 2 2 3 5 3 4" xfId="36037"/>
    <cellStyle name="Normal 2 2 3 5 4" xfId="5953"/>
    <cellStyle name="Normal 2 2 3 5 4 2" xfId="5954"/>
    <cellStyle name="Normal 2 2 3 5 4 2 2" xfId="5955"/>
    <cellStyle name="Normal 2 2 3 5 4 2 2 2" xfId="36038"/>
    <cellStyle name="Normal 2 2 3 5 4 2 3" xfId="36039"/>
    <cellStyle name="Normal 2 2 3 5 4 3" xfId="5956"/>
    <cellStyle name="Normal 2 2 3 5 4 3 2" xfId="36040"/>
    <cellStyle name="Normal 2 2 3 5 4 4" xfId="36041"/>
    <cellStyle name="Normal 2 2 3 5 5" xfId="5957"/>
    <cellStyle name="Normal 2 2 3 5 5 2" xfId="5958"/>
    <cellStyle name="Normal 2 2 3 5 5 2 2" xfId="36042"/>
    <cellStyle name="Normal 2 2 3 5 5 3" xfId="36043"/>
    <cellStyle name="Normal 2 2 3 5 6" xfId="5959"/>
    <cellStyle name="Normal 2 2 3 5 6 2" xfId="36044"/>
    <cellStyle name="Normal 2 2 3 5 7" xfId="5960"/>
    <cellStyle name="Normal 2 2 3 5 7 2" xfId="36045"/>
    <cellStyle name="Normal 2 2 3 5 8" xfId="36046"/>
    <cellStyle name="Normal 2 2 3 6" xfId="5961"/>
    <cellStyle name="Normal 2 2 3 6 2" xfId="5962"/>
    <cellStyle name="Normal 2 2 3 6 2 2" xfId="5963"/>
    <cellStyle name="Normal 2 2 3 6 2 2 2" xfId="5964"/>
    <cellStyle name="Normal 2 2 3 6 2 2 2 2" xfId="36047"/>
    <cellStyle name="Normal 2 2 3 6 2 2 3" xfId="36048"/>
    <cellStyle name="Normal 2 2 3 6 2 3" xfId="5965"/>
    <cellStyle name="Normal 2 2 3 6 2 3 2" xfId="36049"/>
    <cellStyle name="Normal 2 2 3 6 2 4" xfId="36050"/>
    <cellStyle name="Normal 2 2 3 6 3" xfId="5966"/>
    <cellStyle name="Normal 2 2 3 6 3 2" xfId="5967"/>
    <cellStyle name="Normal 2 2 3 6 3 2 2" xfId="5968"/>
    <cellStyle name="Normal 2 2 3 6 3 2 2 2" xfId="36051"/>
    <cellStyle name="Normal 2 2 3 6 3 2 3" xfId="36052"/>
    <cellStyle name="Normal 2 2 3 6 3 3" xfId="5969"/>
    <cellStyle name="Normal 2 2 3 6 3 3 2" xfId="36053"/>
    <cellStyle name="Normal 2 2 3 6 3 4" xfId="36054"/>
    <cellStyle name="Normal 2 2 3 6 4" xfId="5970"/>
    <cellStyle name="Normal 2 2 3 6 4 2" xfId="5971"/>
    <cellStyle name="Normal 2 2 3 6 4 2 2" xfId="5972"/>
    <cellStyle name="Normal 2 2 3 6 4 2 2 2" xfId="36055"/>
    <cellStyle name="Normal 2 2 3 6 4 2 3" xfId="36056"/>
    <cellStyle name="Normal 2 2 3 6 4 3" xfId="5973"/>
    <cellStyle name="Normal 2 2 3 6 4 3 2" xfId="36057"/>
    <cellStyle name="Normal 2 2 3 6 4 4" xfId="36058"/>
    <cellStyle name="Normal 2 2 3 6 5" xfId="5974"/>
    <cellStyle name="Normal 2 2 3 6 5 2" xfId="5975"/>
    <cellStyle name="Normal 2 2 3 6 5 2 2" xfId="36059"/>
    <cellStyle name="Normal 2 2 3 6 5 3" xfId="36060"/>
    <cellStyle name="Normal 2 2 3 6 6" xfId="5976"/>
    <cellStyle name="Normal 2 2 3 6 6 2" xfId="36061"/>
    <cellStyle name="Normal 2 2 3 6 7" xfId="5977"/>
    <cellStyle name="Normal 2 2 3 6 7 2" xfId="36062"/>
    <cellStyle name="Normal 2 2 3 6 8" xfId="36063"/>
    <cellStyle name="Normal 2 2 3 7" xfId="5978"/>
    <cellStyle name="Normal 2 2 3 7 2" xfId="5979"/>
    <cellStyle name="Normal 2 2 3 7 2 2" xfId="5980"/>
    <cellStyle name="Normal 2 2 3 7 2 2 2" xfId="5981"/>
    <cellStyle name="Normal 2 2 3 7 2 2 2 2" xfId="36064"/>
    <cellStyle name="Normal 2 2 3 7 2 2 3" xfId="36065"/>
    <cellStyle name="Normal 2 2 3 7 2 3" xfId="5982"/>
    <cellStyle name="Normal 2 2 3 7 2 3 2" xfId="36066"/>
    <cellStyle name="Normal 2 2 3 7 2 4" xfId="36067"/>
    <cellStyle name="Normal 2 2 3 7 3" xfId="5983"/>
    <cellStyle name="Normal 2 2 3 7 3 2" xfId="5984"/>
    <cellStyle name="Normal 2 2 3 7 3 2 2" xfId="5985"/>
    <cellStyle name="Normal 2 2 3 7 3 2 2 2" xfId="36068"/>
    <cellStyle name="Normal 2 2 3 7 3 2 3" xfId="36069"/>
    <cellStyle name="Normal 2 2 3 7 3 3" xfId="5986"/>
    <cellStyle name="Normal 2 2 3 7 3 3 2" xfId="36070"/>
    <cellStyle name="Normal 2 2 3 7 3 4" xfId="36071"/>
    <cellStyle name="Normal 2 2 3 7 4" xfId="5987"/>
    <cellStyle name="Normal 2 2 3 7 4 2" xfId="5988"/>
    <cellStyle name="Normal 2 2 3 7 4 2 2" xfId="5989"/>
    <cellStyle name="Normal 2 2 3 7 4 2 2 2" xfId="36072"/>
    <cellStyle name="Normal 2 2 3 7 4 2 3" xfId="36073"/>
    <cellStyle name="Normal 2 2 3 7 4 3" xfId="5990"/>
    <cellStyle name="Normal 2 2 3 7 4 3 2" xfId="36074"/>
    <cellStyle name="Normal 2 2 3 7 4 4" xfId="36075"/>
    <cellStyle name="Normal 2 2 3 7 5" xfId="5991"/>
    <cellStyle name="Normal 2 2 3 7 5 2" xfId="5992"/>
    <cellStyle name="Normal 2 2 3 7 5 2 2" xfId="36076"/>
    <cellStyle name="Normal 2 2 3 7 5 3" xfId="36077"/>
    <cellStyle name="Normal 2 2 3 7 6" xfId="5993"/>
    <cellStyle name="Normal 2 2 3 7 6 2" xfId="36078"/>
    <cellStyle name="Normal 2 2 3 7 7" xfId="5994"/>
    <cellStyle name="Normal 2 2 3 7 7 2" xfId="36079"/>
    <cellStyle name="Normal 2 2 3 7 8" xfId="36080"/>
    <cellStyle name="Normal 2 2 3 8" xfId="5995"/>
    <cellStyle name="Normal 2 2 3 8 2" xfId="5996"/>
    <cellStyle name="Normal 2 2 3 8 2 2" xfId="5997"/>
    <cellStyle name="Normal 2 2 3 8 2 2 2" xfId="5998"/>
    <cellStyle name="Normal 2 2 3 8 2 2 2 2" xfId="36081"/>
    <cellStyle name="Normal 2 2 3 8 2 2 3" xfId="36082"/>
    <cellStyle name="Normal 2 2 3 8 2 3" xfId="5999"/>
    <cellStyle name="Normal 2 2 3 8 2 3 2" xfId="36083"/>
    <cellStyle name="Normal 2 2 3 8 2 4" xfId="36084"/>
    <cellStyle name="Normal 2 2 3 8 3" xfId="6000"/>
    <cellStyle name="Normal 2 2 3 8 3 2" xfId="6001"/>
    <cellStyle name="Normal 2 2 3 8 3 2 2" xfId="6002"/>
    <cellStyle name="Normal 2 2 3 8 3 2 2 2" xfId="36085"/>
    <cellStyle name="Normal 2 2 3 8 3 2 3" xfId="36086"/>
    <cellStyle name="Normal 2 2 3 8 3 3" xfId="6003"/>
    <cellStyle name="Normal 2 2 3 8 3 3 2" xfId="36087"/>
    <cellStyle name="Normal 2 2 3 8 3 4" xfId="36088"/>
    <cellStyle name="Normal 2 2 3 8 4" xfId="6004"/>
    <cellStyle name="Normal 2 2 3 8 4 2" xfId="6005"/>
    <cellStyle name="Normal 2 2 3 8 4 2 2" xfId="6006"/>
    <cellStyle name="Normal 2 2 3 8 4 2 2 2" xfId="36089"/>
    <cellStyle name="Normal 2 2 3 8 4 2 3" xfId="36090"/>
    <cellStyle name="Normal 2 2 3 8 4 3" xfId="6007"/>
    <cellStyle name="Normal 2 2 3 8 4 3 2" xfId="36091"/>
    <cellStyle name="Normal 2 2 3 8 4 4" xfId="36092"/>
    <cellStyle name="Normal 2 2 3 8 5" xfId="6008"/>
    <cellStyle name="Normal 2 2 3 8 5 2" xfId="6009"/>
    <cellStyle name="Normal 2 2 3 8 5 2 2" xfId="36093"/>
    <cellStyle name="Normal 2 2 3 8 5 3" xfId="36094"/>
    <cellStyle name="Normal 2 2 3 8 6" xfId="6010"/>
    <cellStyle name="Normal 2 2 3 8 6 2" xfId="36095"/>
    <cellStyle name="Normal 2 2 3 8 7" xfId="6011"/>
    <cellStyle name="Normal 2 2 3 8 7 2" xfId="36096"/>
    <cellStyle name="Normal 2 2 3 8 8" xfId="36097"/>
    <cellStyle name="Normal 2 2 3 9" xfId="6012"/>
    <cellStyle name="Normal 2 2 3 9 2" xfId="6013"/>
    <cellStyle name="Normal 2 2 3 9 2 2" xfId="6014"/>
    <cellStyle name="Normal 2 2 3 9 2 2 2" xfId="6015"/>
    <cellStyle name="Normal 2 2 3 9 2 2 2 2" xfId="36098"/>
    <cellStyle name="Normal 2 2 3 9 2 2 3" xfId="36099"/>
    <cellStyle name="Normal 2 2 3 9 2 3" xfId="6016"/>
    <cellStyle name="Normal 2 2 3 9 2 3 2" xfId="36100"/>
    <cellStyle name="Normal 2 2 3 9 2 4" xfId="36101"/>
    <cellStyle name="Normal 2 2 3 9 3" xfId="6017"/>
    <cellStyle name="Normal 2 2 3 9 3 2" xfId="6018"/>
    <cellStyle name="Normal 2 2 3 9 3 2 2" xfId="6019"/>
    <cellStyle name="Normal 2 2 3 9 3 2 2 2" xfId="36102"/>
    <cellStyle name="Normal 2 2 3 9 3 2 3" xfId="36103"/>
    <cellStyle name="Normal 2 2 3 9 3 3" xfId="6020"/>
    <cellStyle name="Normal 2 2 3 9 3 3 2" xfId="36104"/>
    <cellStyle name="Normal 2 2 3 9 3 4" xfId="36105"/>
    <cellStyle name="Normal 2 2 3 9 4" xfId="6021"/>
    <cellStyle name="Normal 2 2 3 9 4 2" xfId="6022"/>
    <cellStyle name="Normal 2 2 3 9 4 2 2" xfId="6023"/>
    <cellStyle name="Normal 2 2 3 9 4 2 2 2" xfId="36106"/>
    <cellStyle name="Normal 2 2 3 9 4 2 3" xfId="36107"/>
    <cellStyle name="Normal 2 2 3 9 4 3" xfId="6024"/>
    <cellStyle name="Normal 2 2 3 9 4 3 2" xfId="36108"/>
    <cellStyle name="Normal 2 2 3 9 4 4" xfId="36109"/>
    <cellStyle name="Normal 2 2 3 9 5" xfId="6025"/>
    <cellStyle name="Normal 2 2 3 9 5 2" xfId="6026"/>
    <cellStyle name="Normal 2 2 3 9 5 2 2" xfId="36110"/>
    <cellStyle name="Normal 2 2 3 9 5 3" xfId="36111"/>
    <cellStyle name="Normal 2 2 3 9 6" xfId="6027"/>
    <cellStyle name="Normal 2 2 3 9 6 2" xfId="36112"/>
    <cellStyle name="Normal 2 2 3 9 7" xfId="6028"/>
    <cellStyle name="Normal 2 2 3 9 7 2" xfId="36113"/>
    <cellStyle name="Normal 2 2 3 9 8" xfId="36114"/>
    <cellStyle name="Normal 2 2 30" xfId="6029"/>
    <cellStyle name="Normal 2 2 30 2" xfId="6030"/>
    <cellStyle name="Normal 2 2 30 2 2" xfId="6031"/>
    <cellStyle name="Normal 2 2 30 2 2 2" xfId="6032"/>
    <cellStyle name="Normal 2 2 30 2 2 2 2" xfId="36115"/>
    <cellStyle name="Normal 2 2 30 2 2 3" xfId="36116"/>
    <cellStyle name="Normal 2 2 30 2 3" xfId="6033"/>
    <cellStyle name="Normal 2 2 30 2 3 2" xfId="36117"/>
    <cellStyle name="Normal 2 2 30 2 4" xfId="36118"/>
    <cellStyle name="Normal 2 2 30 3" xfId="6034"/>
    <cellStyle name="Normal 2 2 30 3 2" xfId="6035"/>
    <cellStyle name="Normal 2 2 30 3 2 2" xfId="6036"/>
    <cellStyle name="Normal 2 2 30 3 2 2 2" xfId="36119"/>
    <cellStyle name="Normal 2 2 30 3 2 3" xfId="36120"/>
    <cellStyle name="Normal 2 2 30 3 3" xfId="6037"/>
    <cellStyle name="Normal 2 2 30 3 3 2" xfId="36121"/>
    <cellStyle name="Normal 2 2 30 3 4" xfId="36122"/>
    <cellStyle name="Normal 2 2 30 4" xfId="6038"/>
    <cellStyle name="Normal 2 2 30 4 2" xfId="6039"/>
    <cellStyle name="Normal 2 2 30 4 2 2" xfId="6040"/>
    <cellStyle name="Normal 2 2 30 4 2 2 2" xfId="36123"/>
    <cellStyle name="Normal 2 2 30 4 2 3" xfId="36124"/>
    <cellStyle name="Normal 2 2 30 4 3" xfId="6041"/>
    <cellStyle name="Normal 2 2 30 4 3 2" xfId="36125"/>
    <cellStyle name="Normal 2 2 30 4 4" xfId="36126"/>
    <cellStyle name="Normal 2 2 30 5" xfId="6042"/>
    <cellStyle name="Normal 2 2 30 5 2" xfId="6043"/>
    <cellStyle name="Normal 2 2 30 5 2 2" xfId="36127"/>
    <cellStyle name="Normal 2 2 30 5 3" xfId="36128"/>
    <cellStyle name="Normal 2 2 30 6" xfId="6044"/>
    <cellStyle name="Normal 2 2 30 6 2" xfId="36129"/>
    <cellStyle name="Normal 2 2 30 7" xfId="6045"/>
    <cellStyle name="Normal 2 2 30 7 2" xfId="36130"/>
    <cellStyle name="Normal 2 2 30 8" xfId="36131"/>
    <cellStyle name="Normal 2 2 31" xfId="6046"/>
    <cellStyle name="Normal 2 2 31 2" xfId="6047"/>
    <cellStyle name="Normal 2 2 31 2 2" xfId="6048"/>
    <cellStyle name="Normal 2 2 31 2 2 2" xfId="6049"/>
    <cellStyle name="Normal 2 2 31 2 2 2 2" xfId="36132"/>
    <cellStyle name="Normal 2 2 31 2 2 3" xfId="36133"/>
    <cellStyle name="Normal 2 2 31 2 3" xfId="6050"/>
    <cellStyle name="Normal 2 2 31 2 3 2" xfId="36134"/>
    <cellStyle name="Normal 2 2 31 2 4" xfId="36135"/>
    <cellStyle name="Normal 2 2 31 3" xfId="6051"/>
    <cellStyle name="Normal 2 2 31 3 2" xfId="6052"/>
    <cellStyle name="Normal 2 2 31 3 2 2" xfId="6053"/>
    <cellStyle name="Normal 2 2 31 3 2 2 2" xfId="36136"/>
    <cellStyle name="Normal 2 2 31 3 2 3" xfId="36137"/>
    <cellStyle name="Normal 2 2 31 3 3" xfId="6054"/>
    <cellStyle name="Normal 2 2 31 3 3 2" xfId="36138"/>
    <cellStyle name="Normal 2 2 31 3 4" xfId="36139"/>
    <cellStyle name="Normal 2 2 31 4" xfId="6055"/>
    <cellStyle name="Normal 2 2 31 4 2" xfId="6056"/>
    <cellStyle name="Normal 2 2 31 4 2 2" xfId="6057"/>
    <cellStyle name="Normal 2 2 31 4 2 2 2" xfId="36140"/>
    <cellStyle name="Normal 2 2 31 4 2 3" xfId="36141"/>
    <cellStyle name="Normal 2 2 31 4 3" xfId="6058"/>
    <cellStyle name="Normal 2 2 31 4 3 2" xfId="36142"/>
    <cellStyle name="Normal 2 2 31 4 4" xfId="36143"/>
    <cellStyle name="Normal 2 2 31 5" xfId="6059"/>
    <cellStyle name="Normal 2 2 31 5 2" xfId="6060"/>
    <cellStyle name="Normal 2 2 31 5 2 2" xfId="36144"/>
    <cellStyle name="Normal 2 2 31 5 3" xfId="36145"/>
    <cellStyle name="Normal 2 2 31 6" xfId="6061"/>
    <cellStyle name="Normal 2 2 31 6 2" xfId="36146"/>
    <cellStyle name="Normal 2 2 31 7" xfId="6062"/>
    <cellStyle name="Normal 2 2 31 7 2" xfId="36147"/>
    <cellStyle name="Normal 2 2 31 8" xfId="36148"/>
    <cellStyle name="Normal 2 2 32" xfId="6063"/>
    <cellStyle name="Normal 2 2 32 2" xfId="6064"/>
    <cellStyle name="Normal 2 2 32 2 2" xfId="6065"/>
    <cellStyle name="Normal 2 2 32 2 2 2" xfId="6066"/>
    <cellStyle name="Normal 2 2 32 2 2 2 2" xfId="36149"/>
    <cellStyle name="Normal 2 2 32 2 2 3" xfId="36150"/>
    <cellStyle name="Normal 2 2 32 2 3" xfId="6067"/>
    <cellStyle name="Normal 2 2 32 2 3 2" xfId="36151"/>
    <cellStyle name="Normal 2 2 32 2 4" xfId="36152"/>
    <cellStyle name="Normal 2 2 32 3" xfId="6068"/>
    <cellStyle name="Normal 2 2 32 3 2" xfId="6069"/>
    <cellStyle name="Normal 2 2 32 3 2 2" xfId="6070"/>
    <cellStyle name="Normal 2 2 32 3 2 2 2" xfId="36153"/>
    <cellStyle name="Normal 2 2 32 3 2 3" xfId="36154"/>
    <cellStyle name="Normal 2 2 32 3 3" xfId="6071"/>
    <cellStyle name="Normal 2 2 32 3 3 2" xfId="36155"/>
    <cellStyle name="Normal 2 2 32 3 4" xfId="36156"/>
    <cellStyle name="Normal 2 2 32 4" xfId="6072"/>
    <cellStyle name="Normal 2 2 32 4 2" xfId="6073"/>
    <cellStyle name="Normal 2 2 32 4 2 2" xfId="6074"/>
    <cellStyle name="Normal 2 2 32 4 2 2 2" xfId="36157"/>
    <cellStyle name="Normal 2 2 32 4 2 3" xfId="36158"/>
    <cellStyle name="Normal 2 2 32 4 3" xfId="6075"/>
    <cellStyle name="Normal 2 2 32 4 3 2" xfId="36159"/>
    <cellStyle name="Normal 2 2 32 4 4" xfId="36160"/>
    <cellStyle name="Normal 2 2 32 5" xfId="6076"/>
    <cellStyle name="Normal 2 2 32 5 2" xfId="6077"/>
    <cellStyle name="Normal 2 2 32 5 2 2" xfId="36161"/>
    <cellStyle name="Normal 2 2 32 5 3" xfId="36162"/>
    <cellStyle name="Normal 2 2 32 6" xfId="6078"/>
    <cellStyle name="Normal 2 2 32 6 2" xfId="36163"/>
    <cellStyle name="Normal 2 2 32 7" xfId="6079"/>
    <cellStyle name="Normal 2 2 32 7 2" xfId="36164"/>
    <cellStyle name="Normal 2 2 32 8" xfId="36165"/>
    <cellStyle name="Normal 2 2 33" xfId="6080"/>
    <cellStyle name="Normal 2 2 33 2" xfId="6081"/>
    <cellStyle name="Normal 2 2 33 2 2" xfId="6082"/>
    <cellStyle name="Normal 2 2 33 2 2 2" xfId="6083"/>
    <cellStyle name="Normal 2 2 33 2 2 2 2" xfId="36166"/>
    <cellStyle name="Normal 2 2 33 2 2 3" xfId="36167"/>
    <cellStyle name="Normal 2 2 33 2 3" xfId="6084"/>
    <cellStyle name="Normal 2 2 33 2 3 2" xfId="36168"/>
    <cellStyle name="Normal 2 2 33 2 4" xfId="36169"/>
    <cellStyle name="Normal 2 2 33 3" xfId="6085"/>
    <cellStyle name="Normal 2 2 33 3 2" xfId="6086"/>
    <cellStyle name="Normal 2 2 33 3 2 2" xfId="6087"/>
    <cellStyle name="Normal 2 2 33 3 2 2 2" xfId="36170"/>
    <cellStyle name="Normal 2 2 33 3 2 3" xfId="36171"/>
    <cellStyle name="Normal 2 2 33 3 3" xfId="6088"/>
    <cellStyle name="Normal 2 2 33 3 3 2" xfId="36172"/>
    <cellStyle name="Normal 2 2 33 3 4" xfId="36173"/>
    <cellStyle name="Normal 2 2 33 4" xfId="6089"/>
    <cellStyle name="Normal 2 2 33 4 2" xfId="6090"/>
    <cellStyle name="Normal 2 2 33 4 2 2" xfId="6091"/>
    <cellStyle name="Normal 2 2 33 4 2 2 2" xfId="36174"/>
    <cellStyle name="Normal 2 2 33 4 2 3" xfId="36175"/>
    <cellStyle name="Normal 2 2 33 4 3" xfId="6092"/>
    <cellStyle name="Normal 2 2 33 4 3 2" xfId="36176"/>
    <cellStyle name="Normal 2 2 33 4 4" xfId="36177"/>
    <cellStyle name="Normal 2 2 33 5" xfId="6093"/>
    <cellStyle name="Normal 2 2 33 5 2" xfId="6094"/>
    <cellStyle name="Normal 2 2 33 5 2 2" xfId="36178"/>
    <cellStyle name="Normal 2 2 33 5 3" xfId="36179"/>
    <cellStyle name="Normal 2 2 33 6" xfId="6095"/>
    <cellStyle name="Normal 2 2 33 6 2" xfId="36180"/>
    <cellStyle name="Normal 2 2 33 7" xfId="6096"/>
    <cellStyle name="Normal 2 2 33 7 2" xfId="36181"/>
    <cellStyle name="Normal 2 2 33 8" xfId="36182"/>
    <cellStyle name="Normal 2 2 34" xfId="6097"/>
    <cellStyle name="Normal 2 2 34 2" xfId="6098"/>
    <cellStyle name="Normal 2 2 34 2 2" xfId="6099"/>
    <cellStyle name="Normal 2 2 34 2 2 2" xfId="6100"/>
    <cellStyle name="Normal 2 2 34 2 2 2 2" xfId="36183"/>
    <cellStyle name="Normal 2 2 34 2 2 3" xfId="36184"/>
    <cellStyle name="Normal 2 2 34 2 3" xfId="6101"/>
    <cellStyle name="Normal 2 2 34 2 3 2" xfId="36185"/>
    <cellStyle name="Normal 2 2 34 2 4" xfId="36186"/>
    <cellStyle name="Normal 2 2 34 3" xfId="6102"/>
    <cellStyle name="Normal 2 2 34 3 2" xfId="6103"/>
    <cellStyle name="Normal 2 2 34 3 2 2" xfId="6104"/>
    <cellStyle name="Normal 2 2 34 3 2 2 2" xfId="36187"/>
    <cellStyle name="Normal 2 2 34 3 2 3" xfId="36188"/>
    <cellStyle name="Normal 2 2 34 3 3" xfId="6105"/>
    <cellStyle name="Normal 2 2 34 3 3 2" xfId="36189"/>
    <cellStyle name="Normal 2 2 34 3 4" xfId="36190"/>
    <cellStyle name="Normal 2 2 34 4" xfId="6106"/>
    <cellStyle name="Normal 2 2 34 4 2" xfId="6107"/>
    <cellStyle name="Normal 2 2 34 4 2 2" xfId="6108"/>
    <cellStyle name="Normal 2 2 34 4 2 2 2" xfId="36191"/>
    <cellStyle name="Normal 2 2 34 4 2 3" xfId="36192"/>
    <cellStyle name="Normal 2 2 34 4 3" xfId="6109"/>
    <cellStyle name="Normal 2 2 34 4 3 2" xfId="36193"/>
    <cellStyle name="Normal 2 2 34 4 4" xfId="36194"/>
    <cellStyle name="Normal 2 2 34 5" xfId="6110"/>
    <cellStyle name="Normal 2 2 34 5 2" xfId="6111"/>
    <cellStyle name="Normal 2 2 34 5 2 2" xfId="36195"/>
    <cellStyle name="Normal 2 2 34 5 3" xfId="36196"/>
    <cellStyle name="Normal 2 2 34 6" xfId="6112"/>
    <cellStyle name="Normal 2 2 34 6 2" xfId="36197"/>
    <cellStyle name="Normal 2 2 34 7" xfId="6113"/>
    <cellStyle name="Normal 2 2 34 7 2" xfId="36198"/>
    <cellStyle name="Normal 2 2 34 8" xfId="36199"/>
    <cellStyle name="Normal 2 2 35" xfId="6114"/>
    <cellStyle name="Normal 2 2 35 2" xfId="6115"/>
    <cellStyle name="Normal 2 2 35 2 2" xfId="6116"/>
    <cellStyle name="Normal 2 2 35 2 2 2" xfId="6117"/>
    <cellStyle name="Normal 2 2 35 2 2 2 2" xfId="36200"/>
    <cellStyle name="Normal 2 2 35 2 2 3" xfId="36201"/>
    <cellStyle name="Normal 2 2 35 2 3" xfId="6118"/>
    <cellStyle name="Normal 2 2 35 2 3 2" xfId="36202"/>
    <cellStyle name="Normal 2 2 35 2 4" xfId="36203"/>
    <cellStyle name="Normal 2 2 35 3" xfId="6119"/>
    <cellStyle name="Normal 2 2 35 3 2" xfId="6120"/>
    <cellStyle name="Normal 2 2 35 3 2 2" xfId="6121"/>
    <cellStyle name="Normal 2 2 35 3 2 2 2" xfId="36204"/>
    <cellStyle name="Normal 2 2 35 3 2 3" xfId="36205"/>
    <cellStyle name="Normal 2 2 35 3 3" xfId="6122"/>
    <cellStyle name="Normal 2 2 35 3 3 2" xfId="36206"/>
    <cellStyle name="Normal 2 2 35 3 4" xfId="36207"/>
    <cellStyle name="Normal 2 2 35 4" xfId="6123"/>
    <cellStyle name="Normal 2 2 35 4 2" xfId="6124"/>
    <cellStyle name="Normal 2 2 35 4 2 2" xfId="6125"/>
    <cellStyle name="Normal 2 2 35 4 2 2 2" xfId="36208"/>
    <cellStyle name="Normal 2 2 35 4 2 3" xfId="36209"/>
    <cellStyle name="Normal 2 2 35 4 3" xfId="6126"/>
    <cellStyle name="Normal 2 2 35 4 3 2" xfId="36210"/>
    <cellStyle name="Normal 2 2 35 4 4" xfId="36211"/>
    <cellStyle name="Normal 2 2 35 5" xfId="6127"/>
    <cellStyle name="Normal 2 2 35 5 2" xfId="6128"/>
    <cellStyle name="Normal 2 2 35 5 2 2" xfId="36212"/>
    <cellStyle name="Normal 2 2 35 5 3" xfId="36213"/>
    <cellStyle name="Normal 2 2 35 6" xfId="6129"/>
    <cellStyle name="Normal 2 2 35 6 2" xfId="36214"/>
    <cellStyle name="Normal 2 2 35 7" xfId="6130"/>
    <cellStyle name="Normal 2 2 35 7 2" xfId="36215"/>
    <cellStyle name="Normal 2 2 35 8" xfId="36216"/>
    <cellStyle name="Normal 2 2 36" xfId="6131"/>
    <cellStyle name="Normal 2 2 36 2" xfId="6132"/>
    <cellStyle name="Normal 2 2 36 2 2" xfId="6133"/>
    <cellStyle name="Normal 2 2 36 2 2 2" xfId="36217"/>
    <cellStyle name="Normal 2 2 36 2 3" xfId="36218"/>
    <cellStyle name="Normal 2 2 36 3" xfId="6134"/>
    <cellStyle name="Normal 2 2 36 3 2" xfId="36219"/>
    <cellStyle name="Normal 2 2 36 4" xfId="36220"/>
    <cellStyle name="Normal 2 2 37" xfId="6135"/>
    <cellStyle name="Normal 2 2 37 2" xfId="6136"/>
    <cellStyle name="Normal 2 2 37 2 2" xfId="6137"/>
    <cellStyle name="Normal 2 2 37 2 2 2" xfId="36221"/>
    <cellStyle name="Normal 2 2 37 2 3" xfId="36222"/>
    <cellStyle name="Normal 2 2 37 3" xfId="6138"/>
    <cellStyle name="Normal 2 2 37 3 2" xfId="36223"/>
    <cellStyle name="Normal 2 2 37 4" xfId="36224"/>
    <cellStyle name="Normal 2 2 38" xfId="6139"/>
    <cellStyle name="Normal 2 2 38 2" xfId="6140"/>
    <cellStyle name="Normal 2 2 38 2 2" xfId="6141"/>
    <cellStyle name="Normal 2 2 38 2 2 2" xfId="36225"/>
    <cellStyle name="Normal 2 2 38 2 3" xfId="36226"/>
    <cellStyle name="Normal 2 2 38 3" xfId="6142"/>
    <cellStyle name="Normal 2 2 38 3 2" xfId="36227"/>
    <cellStyle name="Normal 2 2 38 4" xfId="36228"/>
    <cellStyle name="Normal 2 2 39" xfId="6143"/>
    <cellStyle name="Normal 2 2 39 2" xfId="6144"/>
    <cellStyle name="Normal 2 2 39 2 2" xfId="36229"/>
    <cellStyle name="Normal 2 2 39 3" xfId="36230"/>
    <cellStyle name="Normal 2 2 4" xfId="6145"/>
    <cellStyle name="Normal 2 2 4 10" xfId="6146"/>
    <cellStyle name="Normal 2 2 4 10 2" xfId="6147"/>
    <cellStyle name="Normal 2 2 4 10 2 2" xfId="6148"/>
    <cellStyle name="Normal 2 2 4 10 2 2 2" xfId="6149"/>
    <cellStyle name="Normal 2 2 4 10 2 2 2 2" xfId="36231"/>
    <cellStyle name="Normal 2 2 4 10 2 2 3" xfId="36232"/>
    <cellStyle name="Normal 2 2 4 10 2 3" xfId="6150"/>
    <cellStyle name="Normal 2 2 4 10 2 3 2" xfId="36233"/>
    <cellStyle name="Normal 2 2 4 10 2 4" xfId="36234"/>
    <cellStyle name="Normal 2 2 4 10 3" xfId="6151"/>
    <cellStyle name="Normal 2 2 4 10 3 2" xfId="6152"/>
    <cellStyle name="Normal 2 2 4 10 3 2 2" xfId="6153"/>
    <cellStyle name="Normal 2 2 4 10 3 2 2 2" xfId="36235"/>
    <cellStyle name="Normal 2 2 4 10 3 2 3" xfId="36236"/>
    <cellStyle name="Normal 2 2 4 10 3 3" xfId="6154"/>
    <cellStyle name="Normal 2 2 4 10 3 3 2" xfId="36237"/>
    <cellStyle name="Normal 2 2 4 10 3 4" xfId="36238"/>
    <cellStyle name="Normal 2 2 4 10 4" xfId="6155"/>
    <cellStyle name="Normal 2 2 4 10 4 2" xfId="6156"/>
    <cellStyle name="Normal 2 2 4 10 4 2 2" xfId="6157"/>
    <cellStyle name="Normal 2 2 4 10 4 2 2 2" xfId="36239"/>
    <cellStyle name="Normal 2 2 4 10 4 2 3" xfId="36240"/>
    <cellStyle name="Normal 2 2 4 10 4 3" xfId="6158"/>
    <cellStyle name="Normal 2 2 4 10 4 3 2" xfId="36241"/>
    <cellStyle name="Normal 2 2 4 10 4 4" xfId="36242"/>
    <cellStyle name="Normal 2 2 4 10 5" xfId="6159"/>
    <cellStyle name="Normal 2 2 4 10 5 2" xfId="6160"/>
    <cellStyle name="Normal 2 2 4 10 5 2 2" xfId="36243"/>
    <cellStyle name="Normal 2 2 4 10 5 3" xfId="36244"/>
    <cellStyle name="Normal 2 2 4 10 6" xfId="6161"/>
    <cellStyle name="Normal 2 2 4 10 6 2" xfId="36245"/>
    <cellStyle name="Normal 2 2 4 10 7" xfId="6162"/>
    <cellStyle name="Normal 2 2 4 10 7 2" xfId="36246"/>
    <cellStyle name="Normal 2 2 4 10 8" xfId="36247"/>
    <cellStyle name="Normal 2 2 4 11" xfId="6163"/>
    <cellStyle name="Normal 2 2 4 11 2" xfId="6164"/>
    <cellStyle name="Normal 2 2 4 11 2 2" xfId="6165"/>
    <cellStyle name="Normal 2 2 4 11 2 2 2" xfId="6166"/>
    <cellStyle name="Normal 2 2 4 11 2 2 2 2" xfId="36248"/>
    <cellStyle name="Normal 2 2 4 11 2 2 3" xfId="36249"/>
    <cellStyle name="Normal 2 2 4 11 2 3" xfId="6167"/>
    <cellStyle name="Normal 2 2 4 11 2 3 2" xfId="36250"/>
    <cellStyle name="Normal 2 2 4 11 2 4" xfId="36251"/>
    <cellStyle name="Normal 2 2 4 11 3" xfId="6168"/>
    <cellStyle name="Normal 2 2 4 11 3 2" xfId="6169"/>
    <cellStyle name="Normal 2 2 4 11 3 2 2" xfId="6170"/>
    <cellStyle name="Normal 2 2 4 11 3 2 2 2" xfId="36252"/>
    <cellStyle name="Normal 2 2 4 11 3 2 3" xfId="36253"/>
    <cellStyle name="Normal 2 2 4 11 3 3" xfId="6171"/>
    <cellStyle name="Normal 2 2 4 11 3 3 2" xfId="36254"/>
    <cellStyle name="Normal 2 2 4 11 3 4" xfId="36255"/>
    <cellStyle name="Normal 2 2 4 11 4" xfId="6172"/>
    <cellStyle name="Normal 2 2 4 11 4 2" xfId="6173"/>
    <cellStyle name="Normal 2 2 4 11 4 2 2" xfId="6174"/>
    <cellStyle name="Normal 2 2 4 11 4 2 2 2" xfId="36256"/>
    <cellStyle name="Normal 2 2 4 11 4 2 3" xfId="36257"/>
    <cellStyle name="Normal 2 2 4 11 4 3" xfId="6175"/>
    <cellStyle name="Normal 2 2 4 11 4 3 2" xfId="36258"/>
    <cellStyle name="Normal 2 2 4 11 4 4" xfId="36259"/>
    <cellStyle name="Normal 2 2 4 11 5" xfId="6176"/>
    <cellStyle name="Normal 2 2 4 11 5 2" xfId="6177"/>
    <cellStyle name="Normal 2 2 4 11 5 2 2" xfId="36260"/>
    <cellStyle name="Normal 2 2 4 11 5 3" xfId="36261"/>
    <cellStyle name="Normal 2 2 4 11 6" xfId="6178"/>
    <cellStyle name="Normal 2 2 4 11 6 2" xfId="36262"/>
    <cellStyle name="Normal 2 2 4 11 7" xfId="6179"/>
    <cellStyle name="Normal 2 2 4 11 7 2" xfId="36263"/>
    <cellStyle name="Normal 2 2 4 11 8" xfId="36264"/>
    <cellStyle name="Normal 2 2 4 12" xfId="6180"/>
    <cellStyle name="Normal 2 2 4 12 2" xfId="6181"/>
    <cellStyle name="Normal 2 2 4 12 2 2" xfId="6182"/>
    <cellStyle name="Normal 2 2 4 12 2 2 2" xfId="6183"/>
    <cellStyle name="Normal 2 2 4 12 2 2 2 2" xfId="36265"/>
    <cellStyle name="Normal 2 2 4 12 2 2 3" xfId="36266"/>
    <cellStyle name="Normal 2 2 4 12 2 3" xfId="6184"/>
    <cellStyle name="Normal 2 2 4 12 2 3 2" xfId="36267"/>
    <cellStyle name="Normal 2 2 4 12 2 4" xfId="36268"/>
    <cellStyle name="Normal 2 2 4 12 3" xfId="6185"/>
    <cellStyle name="Normal 2 2 4 12 3 2" xfId="6186"/>
    <cellStyle name="Normal 2 2 4 12 3 2 2" xfId="6187"/>
    <cellStyle name="Normal 2 2 4 12 3 2 2 2" xfId="36269"/>
    <cellStyle name="Normal 2 2 4 12 3 2 3" xfId="36270"/>
    <cellStyle name="Normal 2 2 4 12 3 3" xfId="6188"/>
    <cellStyle name="Normal 2 2 4 12 3 3 2" xfId="36271"/>
    <cellStyle name="Normal 2 2 4 12 3 4" xfId="36272"/>
    <cellStyle name="Normal 2 2 4 12 4" xfId="6189"/>
    <cellStyle name="Normal 2 2 4 12 4 2" xfId="6190"/>
    <cellStyle name="Normal 2 2 4 12 4 2 2" xfId="6191"/>
    <cellStyle name="Normal 2 2 4 12 4 2 2 2" xfId="36273"/>
    <cellStyle name="Normal 2 2 4 12 4 2 3" xfId="36274"/>
    <cellStyle name="Normal 2 2 4 12 4 3" xfId="6192"/>
    <cellStyle name="Normal 2 2 4 12 4 3 2" xfId="36275"/>
    <cellStyle name="Normal 2 2 4 12 4 4" xfId="36276"/>
    <cellStyle name="Normal 2 2 4 12 5" xfId="6193"/>
    <cellStyle name="Normal 2 2 4 12 5 2" xfId="6194"/>
    <cellStyle name="Normal 2 2 4 12 5 2 2" xfId="36277"/>
    <cellStyle name="Normal 2 2 4 12 5 3" xfId="36278"/>
    <cellStyle name="Normal 2 2 4 12 6" xfId="6195"/>
    <cellStyle name="Normal 2 2 4 12 6 2" xfId="36279"/>
    <cellStyle name="Normal 2 2 4 12 7" xfId="6196"/>
    <cellStyle name="Normal 2 2 4 12 7 2" xfId="36280"/>
    <cellStyle name="Normal 2 2 4 12 8" xfId="36281"/>
    <cellStyle name="Normal 2 2 4 13" xfId="6197"/>
    <cellStyle name="Normal 2 2 4 13 2" xfId="6198"/>
    <cellStyle name="Normal 2 2 4 13 2 2" xfId="6199"/>
    <cellStyle name="Normal 2 2 4 13 2 2 2" xfId="6200"/>
    <cellStyle name="Normal 2 2 4 13 2 2 2 2" xfId="36282"/>
    <cellStyle name="Normal 2 2 4 13 2 2 3" xfId="36283"/>
    <cellStyle name="Normal 2 2 4 13 2 3" xfId="6201"/>
    <cellStyle name="Normal 2 2 4 13 2 3 2" xfId="36284"/>
    <cellStyle name="Normal 2 2 4 13 2 4" xfId="36285"/>
    <cellStyle name="Normal 2 2 4 13 3" xfId="6202"/>
    <cellStyle name="Normal 2 2 4 13 3 2" xfId="6203"/>
    <cellStyle name="Normal 2 2 4 13 3 2 2" xfId="6204"/>
    <cellStyle name="Normal 2 2 4 13 3 2 2 2" xfId="36286"/>
    <cellStyle name="Normal 2 2 4 13 3 2 3" xfId="36287"/>
    <cellStyle name="Normal 2 2 4 13 3 3" xfId="6205"/>
    <cellStyle name="Normal 2 2 4 13 3 3 2" xfId="36288"/>
    <cellStyle name="Normal 2 2 4 13 3 4" xfId="36289"/>
    <cellStyle name="Normal 2 2 4 13 4" xfId="6206"/>
    <cellStyle name="Normal 2 2 4 13 4 2" xfId="6207"/>
    <cellStyle name="Normal 2 2 4 13 4 2 2" xfId="6208"/>
    <cellStyle name="Normal 2 2 4 13 4 2 2 2" xfId="36290"/>
    <cellStyle name="Normal 2 2 4 13 4 2 3" xfId="36291"/>
    <cellStyle name="Normal 2 2 4 13 4 3" xfId="6209"/>
    <cellStyle name="Normal 2 2 4 13 4 3 2" xfId="36292"/>
    <cellStyle name="Normal 2 2 4 13 4 4" xfId="36293"/>
    <cellStyle name="Normal 2 2 4 13 5" xfId="6210"/>
    <cellStyle name="Normal 2 2 4 13 5 2" xfId="6211"/>
    <cellStyle name="Normal 2 2 4 13 5 2 2" xfId="36294"/>
    <cellStyle name="Normal 2 2 4 13 5 3" xfId="36295"/>
    <cellStyle name="Normal 2 2 4 13 6" xfId="6212"/>
    <cellStyle name="Normal 2 2 4 13 6 2" xfId="36296"/>
    <cellStyle name="Normal 2 2 4 13 7" xfId="6213"/>
    <cellStyle name="Normal 2 2 4 13 7 2" xfId="36297"/>
    <cellStyle name="Normal 2 2 4 13 8" xfId="36298"/>
    <cellStyle name="Normal 2 2 4 14" xfId="6214"/>
    <cellStyle name="Normal 2 2 4 14 2" xfId="6215"/>
    <cellStyle name="Normal 2 2 4 14 2 2" xfId="6216"/>
    <cellStyle name="Normal 2 2 4 14 2 2 2" xfId="6217"/>
    <cellStyle name="Normal 2 2 4 14 2 2 2 2" xfId="36299"/>
    <cellStyle name="Normal 2 2 4 14 2 2 3" xfId="36300"/>
    <cellStyle name="Normal 2 2 4 14 2 3" xfId="6218"/>
    <cellStyle name="Normal 2 2 4 14 2 3 2" xfId="36301"/>
    <cellStyle name="Normal 2 2 4 14 2 4" xfId="36302"/>
    <cellStyle name="Normal 2 2 4 14 3" xfId="6219"/>
    <cellStyle name="Normal 2 2 4 14 3 2" xfId="6220"/>
    <cellStyle name="Normal 2 2 4 14 3 2 2" xfId="6221"/>
    <cellStyle name="Normal 2 2 4 14 3 2 2 2" xfId="36303"/>
    <cellStyle name="Normal 2 2 4 14 3 2 3" xfId="36304"/>
    <cellStyle name="Normal 2 2 4 14 3 3" xfId="6222"/>
    <cellStyle name="Normal 2 2 4 14 3 3 2" xfId="36305"/>
    <cellStyle name="Normal 2 2 4 14 3 4" xfId="36306"/>
    <cellStyle name="Normal 2 2 4 14 4" xfId="6223"/>
    <cellStyle name="Normal 2 2 4 14 4 2" xfId="6224"/>
    <cellStyle name="Normal 2 2 4 14 4 2 2" xfId="6225"/>
    <cellStyle name="Normal 2 2 4 14 4 2 2 2" xfId="36307"/>
    <cellStyle name="Normal 2 2 4 14 4 2 3" xfId="36308"/>
    <cellStyle name="Normal 2 2 4 14 4 3" xfId="6226"/>
    <cellStyle name="Normal 2 2 4 14 4 3 2" xfId="36309"/>
    <cellStyle name="Normal 2 2 4 14 4 4" xfId="36310"/>
    <cellStyle name="Normal 2 2 4 14 5" xfId="6227"/>
    <cellStyle name="Normal 2 2 4 14 5 2" xfId="6228"/>
    <cellStyle name="Normal 2 2 4 14 5 2 2" xfId="36311"/>
    <cellStyle name="Normal 2 2 4 14 5 3" xfId="36312"/>
    <cellStyle name="Normal 2 2 4 14 6" xfId="6229"/>
    <cellStyle name="Normal 2 2 4 14 6 2" xfId="36313"/>
    <cellStyle name="Normal 2 2 4 14 7" xfId="6230"/>
    <cellStyle name="Normal 2 2 4 14 7 2" xfId="36314"/>
    <cellStyle name="Normal 2 2 4 14 8" xfId="36315"/>
    <cellStyle name="Normal 2 2 4 15" xfId="6231"/>
    <cellStyle name="Normal 2 2 4 15 2" xfId="6232"/>
    <cellStyle name="Normal 2 2 4 15 2 2" xfId="6233"/>
    <cellStyle name="Normal 2 2 4 15 2 2 2" xfId="6234"/>
    <cellStyle name="Normal 2 2 4 15 2 2 2 2" xfId="36316"/>
    <cellStyle name="Normal 2 2 4 15 2 2 3" xfId="36317"/>
    <cellStyle name="Normal 2 2 4 15 2 3" xfId="6235"/>
    <cellStyle name="Normal 2 2 4 15 2 3 2" xfId="36318"/>
    <cellStyle name="Normal 2 2 4 15 2 4" xfId="36319"/>
    <cellStyle name="Normal 2 2 4 15 3" xfId="6236"/>
    <cellStyle name="Normal 2 2 4 15 3 2" xfId="6237"/>
    <cellStyle name="Normal 2 2 4 15 3 2 2" xfId="6238"/>
    <cellStyle name="Normal 2 2 4 15 3 2 2 2" xfId="36320"/>
    <cellStyle name="Normal 2 2 4 15 3 2 3" xfId="36321"/>
    <cellStyle name="Normal 2 2 4 15 3 3" xfId="6239"/>
    <cellStyle name="Normal 2 2 4 15 3 3 2" xfId="36322"/>
    <cellStyle name="Normal 2 2 4 15 3 4" xfId="36323"/>
    <cellStyle name="Normal 2 2 4 15 4" xfId="6240"/>
    <cellStyle name="Normal 2 2 4 15 4 2" xfId="6241"/>
    <cellStyle name="Normal 2 2 4 15 4 2 2" xfId="6242"/>
    <cellStyle name="Normal 2 2 4 15 4 2 2 2" xfId="36324"/>
    <cellStyle name="Normal 2 2 4 15 4 2 3" xfId="36325"/>
    <cellStyle name="Normal 2 2 4 15 4 3" xfId="6243"/>
    <cellStyle name="Normal 2 2 4 15 4 3 2" xfId="36326"/>
    <cellStyle name="Normal 2 2 4 15 4 4" xfId="36327"/>
    <cellStyle name="Normal 2 2 4 15 5" xfId="6244"/>
    <cellStyle name="Normal 2 2 4 15 5 2" xfId="6245"/>
    <cellStyle name="Normal 2 2 4 15 5 2 2" xfId="36328"/>
    <cellStyle name="Normal 2 2 4 15 5 3" xfId="36329"/>
    <cellStyle name="Normal 2 2 4 15 6" xfId="6246"/>
    <cellStyle name="Normal 2 2 4 15 6 2" xfId="36330"/>
    <cellStyle name="Normal 2 2 4 15 7" xfId="6247"/>
    <cellStyle name="Normal 2 2 4 15 7 2" xfId="36331"/>
    <cellStyle name="Normal 2 2 4 15 8" xfId="36332"/>
    <cellStyle name="Normal 2 2 4 16" xfId="6248"/>
    <cellStyle name="Normal 2 2 4 16 2" xfId="6249"/>
    <cellStyle name="Normal 2 2 4 16 2 2" xfId="6250"/>
    <cellStyle name="Normal 2 2 4 16 2 2 2" xfId="6251"/>
    <cellStyle name="Normal 2 2 4 16 2 2 2 2" xfId="36333"/>
    <cellStyle name="Normal 2 2 4 16 2 2 3" xfId="36334"/>
    <cellStyle name="Normal 2 2 4 16 2 3" xfId="6252"/>
    <cellStyle name="Normal 2 2 4 16 2 3 2" xfId="36335"/>
    <cellStyle name="Normal 2 2 4 16 2 4" xfId="36336"/>
    <cellStyle name="Normal 2 2 4 16 3" xfId="6253"/>
    <cellStyle name="Normal 2 2 4 16 3 2" xfId="6254"/>
    <cellStyle name="Normal 2 2 4 16 3 2 2" xfId="6255"/>
    <cellStyle name="Normal 2 2 4 16 3 2 2 2" xfId="36337"/>
    <cellStyle name="Normal 2 2 4 16 3 2 3" xfId="36338"/>
    <cellStyle name="Normal 2 2 4 16 3 3" xfId="6256"/>
    <cellStyle name="Normal 2 2 4 16 3 3 2" xfId="36339"/>
    <cellStyle name="Normal 2 2 4 16 3 4" xfId="36340"/>
    <cellStyle name="Normal 2 2 4 16 4" xfId="6257"/>
    <cellStyle name="Normal 2 2 4 16 4 2" xfId="6258"/>
    <cellStyle name="Normal 2 2 4 16 4 2 2" xfId="6259"/>
    <cellStyle name="Normal 2 2 4 16 4 2 2 2" xfId="36341"/>
    <cellStyle name="Normal 2 2 4 16 4 2 3" xfId="36342"/>
    <cellStyle name="Normal 2 2 4 16 4 3" xfId="6260"/>
    <cellStyle name="Normal 2 2 4 16 4 3 2" xfId="36343"/>
    <cellStyle name="Normal 2 2 4 16 4 4" xfId="36344"/>
    <cellStyle name="Normal 2 2 4 16 5" xfId="6261"/>
    <cellStyle name="Normal 2 2 4 16 5 2" xfId="6262"/>
    <cellStyle name="Normal 2 2 4 16 5 2 2" xfId="36345"/>
    <cellStyle name="Normal 2 2 4 16 5 3" xfId="36346"/>
    <cellStyle name="Normal 2 2 4 16 6" xfId="6263"/>
    <cellStyle name="Normal 2 2 4 16 6 2" xfId="36347"/>
    <cellStyle name="Normal 2 2 4 16 7" xfId="6264"/>
    <cellStyle name="Normal 2 2 4 16 7 2" xfId="36348"/>
    <cellStyle name="Normal 2 2 4 16 8" xfId="36349"/>
    <cellStyle name="Normal 2 2 4 17" xfId="6265"/>
    <cellStyle name="Normal 2 2 4 17 2" xfId="6266"/>
    <cellStyle name="Normal 2 2 4 17 2 2" xfId="6267"/>
    <cellStyle name="Normal 2 2 4 17 2 2 2" xfId="6268"/>
    <cellStyle name="Normal 2 2 4 17 2 2 2 2" xfId="36350"/>
    <cellStyle name="Normal 2 2 4 17 2 2 3" xfId="36351"/>
    <cellStyle name="Normal 2 2 4 17 2 3" xfId="6269"/>
    <cellStyle name="Normal 2 2 4 17 2 3 2" xfId="36352"/>
    <cellStyle name="Normal 2 2 4 17 2 4" xfId="36353"/>
    <cellStyle name="Normal 2 2 4 17 3" xfId="6270"/>
    <cellStyle name="Normal 2 2 4 17 3 2" xfId="6271"/>
    <cellStyle name="Normal 2 2 4 17 3 2 2" xfId="6272"/>
    <cellStyle name="Normal 2 2 4 17 3 2 2 2" xfId="36354"/>
    <cellStyle name="Normal 2 2 4 17 3 2 3" xfId="36355"/>
    <cellStyle name="Normal 2 2 4 17 3 3" xfId="6273"/>
    <cellStyle name="Normal 2 2 4 17 3 3 2" xfId="36356"/>
    <cellStyle name="Normal 2 2 4 17 3 4" xfId="36357"/>
    <cellStyle name="Normal 2 2 4 17 4" xfId="6274"/>
    <cellStyle name="Normal 2 2 4 17 4 2" xfId="6275"/>
    <cellStyle name="Normal 2 2 4 17 4 2 2" xfId="6276"/>
    <cellStyle name="Normal 2 2 4 17 4 2 2 2" xfId="36358"/>
    <cellStyle name="Normal 2 2 4 17 4 2 3" xfId="36359"/>
    <cellStyle name="Normal 2 2 4 17 4 3" xfId="6277"/>
    <cellStyle name="Normal 2 2 4 17 4 3 2" xfId="36360"/>
    <cellStyle name="Normal 2 2 4 17 4 4" xfId="36361"/>
    <cellStyle name="Normal 2 2 4 17 5" xfId="6278"/>
    <cellStyle name="Normal 2 2 4 17 5 2" xfId="6279"/>
    <cellStyle name="Normal 2 2 4 17 5 2 2" xfId="36362"/>
    <cellStyle name="Normal 2 2 4 17 5 3" xfId="36363"/>
    <cellStyle name="Normal 2 2 4 17 6" xfId="6280"/>
    <cellStyle name="Normal 2 2 4 17 6 2" xfId="36364"/>
    <cellStyle name="Normal 2 2 4 17 7" xfId="6281"/>
    <cellStyle name="Normal 2 2 4 17 7 2" xfId="36365"/>
    <cellStyle name="Normal 2 2 4 17 8" xfId="36366"/>
    <cellStyle name="Normal 2 2 4 18" xfId="6282"/>
    <cellStyle name="Normal 2 2 4 18 2" xfId="6283"/>
    <cellStyle name="Normal 2 2 4 18 2 2" xfId="6284"/>
    <cellStyle name="Normal 2 2 4 18 2 2 2" xfId="6285"/>
    <cellStyle name="Normal 2 2 4 18 2 2 2 2" xfId="36367"/>
    <cellStyle name="Normal 2 2 4 18 2 2 3" xfId="36368"/>
    <cellStyle name="Normal 2 2 4 18 2 3" xfId="6286"/>
    <cellStyle name="Normal 2 2 4 18 2 3 2" xfId="36369"/>
    <cellStyle name="Normal 2 2 4 18 2 4" xfId="36370"/>
    <cellStyle name="Normal 2 2 4 18 3" xfId="6287"/>
    <cellStyle name="Normal 2 2 4 18 3 2" xfId="6288"/>
    <cellStyle name="Normal 2 2 4 18 3 2 2" xfId="6289"/>
    <cellStyle name="Normal 2 2 4 18 3 2 2 2" xfId="36371"/>
    <cellStyle name="Normal 2 2 4 18 3 2 3" xfId="36372"/>
    <cellStyle name="Normal 2 2 4 18 3 3" xfId="6290"/>
    <cellStyle name="Normal 2 2 4 18 3 3 2" xfId="36373"/>
    <cellStyle name="Normal 2 2 4 18 3 4" xfId="36374"/>
    <cellStyle name="Normal 2 2 4 18 4" xfId="6291"/>
    <cellStyle name="Normal 2 2 4 18 4 2" xfId="6292"/>
    <cellStyle name="Normal 2 2 4 18 4 2 2" xfId="6293"/>
    <cellStyle name="Normal 2 2 4 18 4 2 2 2" xfId="36375"/>
    <cellStyle name="Normal 2 2 4 18 4 2 3" xfId="36376"/>
    <cellStyle name="Normal 2 2 4 18 4 3" xfId="6294"/>
    <cellStyle name="Normal 2 2 4 18 4 3 2" xfId="36377"/>
    <cellStyle name="Normal 2 2 4 18 4 4" xfId="36378"/>
    <cellStyle name="Normal 2 2 4 18 5" xfId="6295"/>
    <cellStyle name="Normal 2 2 4 18 5 2" xfId="6296"/>
    <cellStyle name="Normal 2 2 4 18 5 2 2" xfId="36379"/>
    <cellStyle name="Normal 2 2 4 18 5 3" xfId="36380"/>
    <cellStyle name="Normal 2 2 4 18 6" xfId="6297"/>
    <cellStyle name="Normal 2 2 4 18 6 2" xfId="36381"/>
    <cellStyle name="Normal 2 2 4 18 7" xfId="6298"/>
    <cellStyle name="Normal 2 2 4 18 7 2" xfId="36382"/>
    <cellStyle name="Normal 2 2 4 18 8" xfId="36383"/>
    <cellStyle name="Normal 2 2 4 19" xfId="6299"/>
    <cellStyle name="Normal 2 2 4 19 2" xfId="6300"/>
    <cellStyle name="Normal 2 2 4 19 2 2" xfId="6301"/>
    <cellStyle name="Normal 2 2 4 19 2 2 2" xfId="6302"/>
    <cellStyle name="Normal 2 2 4 19 2 2 2 2" xfId="36384"/>
    <cellStyle name="Normal 2 2 4 19 2 2 3" xfId="36385"/>
    <cellStyle name="Normal 2 2 4 19 2 3" xfId="6303"/>
    <cellStyle name="Normal 2 2 4 19 2 3 2" xfId="36386"/>
    <cellStyle name="Normal 2 2 4 19 2 4" xfId="36387"/>
    <cellStyle name="Normal 2 2 4 19 3" xfId="6304"/>
    <cellStyle name="Normal 2 2 4 19 3 2" xfId="6305"/>
    <cellStyle name="Normal 2 2 4 19 3 2 2" xfId="6306"/>
    <cellStyle name="Normal 2 2 4 19 3 2 2 2" xfId="36388"/>
    <cellStyle name="Normal 2 2 4 19 3 2 3" xfId="36389"/>
    <cellStyle name="Normal 2 2 4 19 3 3" xfId="6307"/>
    <cellStyle name="Normal 2 2 4 19 3 3 2" xfId="36390"/>
    <cellStyle name="Normal 2 2 4 19 3 4" xfId="36391"/>
    <cellStyle name="Normal 2 2 4 19 4" xfId="6308"/>
    <cellStyle name="Normal 2 2 4 19 4 2" xfId="6309"/>
    <cellStyle name="Normal 2 2 4 19 4 2 2" xfId="6310"/>
    <cellStyle name="Normal 2 2 4 19 4 2 2 2" xfId="36392"/>
    <cellStyle name="Normal 2 2 4 19 4 2 3" xfId="36393"/>
    <cellStyle name="Normal 2 2 4 19 4 3" xfId="6311"/>
    <cellStyle name="Normal 2 2 4 19 4 3 2" xfId="36394"/>
    <cellStyle name="Normal 2 2 4 19 4 4" xfId="36395"/>
    <cellStyle name="Normal 2 2 4 19 5" xfId="6312"/>
    <cellStyle name="Normal 2 2 4 19 5 2" xfId="6313"/>
    <cellStyle name="Normal 2 2 4 19 5 2 2" xfId="36396"/>
    <cellStyle name="Normal 2 2 4 19 5 3" xfId="36397"/>
    <cellStyle name="Normal 2 2 4 19 6" xfId="6314"/>
    <cellStyle name="Normal 2 2 4 19 6 2" xfId="36398"/>
    <cellStyle name="Normal 2 2 4 19 7" xfId="6315"/>
    <cellStyle name="Normal 2 2 4 19 7 2" xfId="36399"/>
    <cellStyle name="Normal 2 2 4 19 8" xfId="36400"/>
    <cellStyle name="Normal 2 2 4 2" xfId="6316"/>
    <cellStyle name="Normal 2 2 4 2 2" xfId="6317"/>
    <cellStyle name="Normal 2 2 4 2 2 2" xfId="6318"/>
    <cellStyle name="Normal 2 2 4 2 2 2 2" xfId="6319"/>
    <cellStyle name="Normal 2 2 4 2 2 2 2 2" xfId="36401"/>
    <cellStyle name="Normal 2 2 4 2 2 2 3" xfId="36402"/>
    <cellStyle name="Normal 2 2 4 2 2 3" xfId="6320"/>
    <cellStyle name="Normal 2 2 4 2 2 3 2" xfId="36403"/>
    <cellStyle name="Normal 2 2 4 2 2 4" xfId="36404"/>
    <cellStyle name="Normal 2 2 4 2 3" xfId="6321"/>
    <cellStyle name="Normal 2 2 4 2 3 2" xfId="6322"/>
    <cellStyle name="Normal 2 2 4 2 3 2 2" xfId="6323"/>
    <cellStyle name="Normal 2 2 4 2 3 2 2 2" xfId="36405"/>
    <cellStyle name="Normal 2 2 4 2 3 2 3" xfId="36406"/>
    <cellStyle name="Normal 2 2 4 2 3 3" xfId="6324"/>
    <cellStyle name="Normal 2 2 4 2 3 3 2" xfId="36407"/>
    <cellStyle name="Normal 2 2 4 2 3 4" xfId="36408"/>
    <cellStyle name="Normal 2 2 4 2 4" xfId="6325"/>
    <cellStyle name="Normal 2 2 4 2 4 2" xfId="6326"/>
    <cellStyle name="Normal 2 2 4 2 4 2 2" xfId="6327"/>
    <cellStyle name="Normal 2 2 4 2 4 2 2 2" xfId="36409"/>
    <cellStyle name="Normal 2 2 4 2 4 2 3" xfId="36410"/>
    <cellStyle name="Normal 2 2 4 2 4 3" xfId="6328"/>
    <cellStyle name="Normal 2 2 4 2 4 3 2" xfId="36411"/>
    <cellStyle name="Normal 2 2 4 2 4 4" xfId="36412"/>
    <cellStyle name="Normal 2 2 4 2 5" xfId="6329"/>
    <cellStyle name="Normal 2 2 4 2 5 2" xfId="6330"/>
    <cellStyle name="Normal 2 2 4 2 5 2 2" xfId="36413"/>
    <cellStyle name="Normal 2 2 4 2 5 3" xfId="36414"/>
    <cellStyle name="Normal 2 2 4 2 6" xfId="6331"/>
    <cellStyle name="Normal 2 2 4 2 6 2" xfId="36415"/>
    <cellStyle name="Normal 2 2 4 2 7" xfId="6332"/>
    <cellStyle name="Normal 2 2 4 2 7 2" xfId="36416"/>
    <cellStyle name="Normal 2 2 4 2 8" xfId="36417"/>
    <cellStyle name="Normal 2 2 4 20" xfId="6333"/>
    <cellStyle name="Normal 2 2 4 20 2" xfId="6334"/>
    <cellStyle name="Normal 2 2 4 20 2 2" xfId="6335"/>
    <cellStyle name="Normal 2 2 4 20 2 2 2" xfId="6336"/>
    <cellStyle name="Normal 2 2 4 20 2 2 2 2" xfId="36418"/>
    <cellStyle name="Normal 2 2 4 20 2 2 3" xfId="36419"/>
    <cellStyle name="Normal 2 2 4 20 2 3" xfId="6337"/>
    <cellStyle name="Normal 2 2 4 20 2 3 2" xfId="36420"/>
    <cellStyle name="Normal 2 2 4 20 2 4" xfId="36421"/>
    <cellStyle name="Normal 2 2 4 20 3" xfId="6338"/>
    <cellStyle name="Normal 2 2 4 20 3 2" xfId="6339"/>
    <cellStyle name="Normal 2 2 4 20 3 2 2" xfId="6340"/>
    <cellStyle name="Normal 2 2 4 20 3 2 2 2" xfId="36422"/>
    <cellStyle name="Normal 2 2 4 20 3 2 3" xfId="36423"/>
    <cellStyle name="Normal 2 2 4 20 3 3" xfId="6341"/>
    <cellStyle name="Normal 2 2 4 20 3 3 2" xfId="36424"/>
    <cellStyle name="Normal 2 2 4 20 3 4" xfId="36425"/>
    <cellStyle name="Normal 2 2 4 20 4" xfId="6342"/>
    <cellStyle name="Normal 2 2 4 20 4 2" xfId="6343"/>
    <cellStyle name="Normal 2 2 4 20 4 2 2" xfId="6344"/>
    <cellStyle name="Normal 2 2 4 20 4 2 2 2" xfId="36426"/>
    <cellStyle name="Normal 2 2 4 20 4 2 3" xfId="36427"/>
    <cellStyle name="Normal 2 2 4 20 4 3" xfId="6345"/>
    <cellStyle name="Normal 2 2 4 20 4 3 2" xfId="36428"/>
    <cellStyle name="Normal 2 2 4 20 4 4" xfId="36429"/>
    <cellStyle name="Normal 2 2 4 20 5" xfId="6346"/>
    <cellStyle name="Normal 2 2 4 20 5 2" xfId="6347"/>
    <cellStyle name="Normal 2 2 4 20 5 2 2" xfId="36430"/>
    <cellStyle name="Normal 2 2 4 20 5 3" xfId="36431"/>
    <cellStyle name="Normal 2 2 4 20 6" xfId="6348"/>
    <cellStyle name="Normal 2 2 4 20 6 2" xfId="36432"/>
    <cellStyle name="Normal 2 2 4 20 7" xfId="6349"/>
    <cellStyle name="Normal 2 2 4 20 7 2" xfId="36433"/>
    <cellStyle name="Normal 2 2 4 20 8" xfId="36434"/>
    <cellStyle name="Normal 2 2 4 21" xfId="6350"/>
    <cellStyle name="Normal 2 2 4 21 2" xfId="6351"/>
    <cellStyle name="Normal 2 2 4 21 2 2" xfId="6352"/>
    <cellStyle name="Normal 2 2 4 21 2 2 2" xfId="6353"/>
    <cellStyle name="Normal 2 2 4 21 2 2 2 2" xfId="36435"/>
    <cellStyle name="Normal 2 2 4 21 2 2 3" xfId="36436"/>
    <cellStyle name="Normal 2 2 4 21 2 3" xfId="6354"/>
    <cellStyle name="Normal 2 2 4 21 2 3 2" xfId="36437"/>
    <cellStyle name="Normal 2 2 4 21 2 4" xfId="36438"/>
    <cellStyle name="Normal 2 2 4 21 3" xfId="6355"/>
    <cellStyle name="Normal 2 2 4 21 3 2" xfId="6356"/>
    <cellStyle name="Normal 2 2 4 21 3 2 2" xfId="6357"/>
    <cellStyle name="Normal 2 2 4 21 3 2 2 2" xfId="36439"/>
    <cellStyle name="Normal 2 2 4 21 3 2 3" xfId="36440"/>
    <cellStyle name="Normal 2 2 4 21 3 3" xfId="6358"/>
    <cellStyle name="Normal 2 2 4 21 3 3 2" xfId="36441"/>
    <cellStyle name="Normal 2 2 4 21 3 4" xfId="36442"/>
    <cellStyle name="Normal 2 2 4 21 4" xfId="6359"/>
    <cellStyle name="Normal 2 2 4 21 4 2" xfId="6360"/>
    <cellStyle name="Normal 2 2 4 21 4 2 2" xfId="6361"/>
    <cellStyle name="Normal 2 2 4 21 4 2 2 2" xfId="36443"/>
    <cellStyle name="Normal 2 2 4 21 4 2 3" xfId="36444"/>
    <cellStyle name="Normal 2 2 4 21 4 3" xfId="6362"/>
    <cellStyle name="Normal 2 2 4 21 4 3 2" xfId="36445"/>
    <cellStyle name="Normal 2 2 4 21 4 4" xfId="36446"/>
    <cellStyle name="Normal 2 2 4 21 5" xfId="6363"/>
    <cellStyle name="Normal 2 2 4 21 5 2" xfId="6364"/>
    <cellStyle name="Normal 2 2 4 21 5 2 2" xfId="36447"/>
    <cellStyle name="Normal 2 2 4 21 5 3" xfId="36448"/>
    <cellStyle name="Normal 2 2 4 21 6" xfId="6365"/>
    <cellStyle name="Normal 2 2 4 21 6 2" xfId="36449"/>
    <cellStyle name="Normal 2 2 4 21 7" xfId="6366"/>
    <cellStyle name="Normal 2 2 4 21 7 2" xfId="36450"/>
    <cellStyle name="Normal 2 2 4 21 8" xfId="36451"/>
    <cellStyle name="Normal 2 2 4 22" xfId="6367"/>
    <cellStyle name="Normal 2 2 4 22 2" xfId="6368"/>
    <cellStyle name="Normal 2 2 4 22 2 2" xfId="6369"/>
    <cellStyle name="Normal 2 2 4 22 2 2 2" xfId="6370"/>
    <cellStyle name="Normal 2 2 4 22 2 2 2 2" xfId="36452"/>
    <cellStyle name="Normal 2 2 4 22 2 2 3" xfId="36453"/>
    <cellStyle name="Normal 2 2 4 22 2 3" xfId="6371"/>
    <cellStyle name="Normal 2 2 4 22 2 3 2" xfId="36454"/>
    <cellStyle name="Normal 2 2 4 22 2 4" xfId="36455"/>
    <cellStyle name="Normal 2 2 4 22 3" xfId="6372"/>
    <cellStyle name="Normal 2 2 4 22 3 2" xfId="6373"/>
    <cellStyle name="Normal 2 2 4 22 3 2 2" xfId="6374"/>
    <cellStyle name="Normal 2 2 4 22 3 2 2 2" xfId="36456"/>
    <cellStyle name="Normal 2 2 4 22 3 2 3" xfId="36457"/>
    <cellStyle name="Normal 2 2 4 22 3 3" xfId="6375"/>
    <cellStyle name="Normal 2 2 4 22 3 3 2" xfId="36458"/>
    <cellStyle name="Normal 2 2 4 22 3 4" xfId="36459"/>
    <cellStyle name="Normal 2 2 4 22 4" xfId="6376"/>
    <cellStyle name="Normal 2 2 4 22 4 2" xfId="6377"/>
    <cellStyle name="Normal 2 2 4 22 4 2 2" xfId="6378"/>
    <cellStyle name="Normal 2 2 4 22 4 2 2 2" xfId="36460"/>
    <cellStyle name="Normal 2 2 4 22 4 2 3" xfId="36461"/>
    <cellStyle name="Normal 2 2 4 22 4 3" xfId="6379"/>
    <cellStyle name="Normal 2 2 4 22 4 3 2" xfId="36462"/>
    <cellStyle name="Normal 2 2 4 22 4 4" xfId="36463"/>
    <cellStyle name="Normal 2 2 4 22 5" xfId="6380"/>
    <cellStyle name="Normal 2 2 4 22 5 2" xfId="6381"/>
    <cellStyle name="Normal 2 2 4 22 5 2 2" xfId="36464"/>
    <cellStyle name="Normal 2 2 4 22 5 3" xfId="36465"/>
    <cellStyle name="Normal 2 2 4 22 6" xfId="6382"/>
    <cellStyle name="Normal 2 2 4 22 6 2" xfId="36466"/>
    <cellStyle name="Normal 2 2 4 22 7" xfId="6383"/>
    <cellStyle name="Normal 2 2 4 22 7 2" xfId="36467"/>
    <cellStyle name="Normal 2 2 4 22 8" xfId="36468"/>
    <cellStyle name="Normal 2 2 4 23" xfId="6384"/>
    <cellStyle name="Normal 2 2 4 23 2" xfId="6385"/>
    <cellStyle name="Normal 2 2 4 23 2 2" xfId="6386"/>
    <cellStyle name="Normal 2 2 4 23 2 2 2" xfId="6387"/>
    <cellStyle name="Normal 2 2 4 23 2 2 2 2" xfId="36469"/>
    <cellStyle name="Normal 2 2 4 23 2 2 3" xfId="36470"/>
    <cellStyle name="Normal 2 2 4 23 2 3" xfId="6388"/>
    <cellStyle name="Normal 2 2 4 23 2 3 2" xfId="36471"/>
    <cellStyle name="Normal 2 2 4 23 2 4" xfId="36472"/>
    <cellStyle name="Normal 2 2 4 23 3" xfId="6389"/>
    <cellStyle name="Normal 2 2 4 23 3 2" xfId="6390"/>
    <cellStyle name="Normal 2 2 4 23 3 2 2" xfId="6391"/>
    <cellStyle name="Normal 2 2 4 23 3 2 2 2" xfId="36473"/>
    <cellStyle name="Normal 2 2 4 23 3 2 3" xfId="36474"/>
    <cellStyle name="Normal 2 2 4 23 3 3" xfId="6392"/>
    <cellStyle name="Normal 2 2 4 23 3 3 2" xfId="36475"/>
    <cellStyle name="Normal 2 2 4 23 3 4" xfId="36476"/>
    <cellStyle name="Normal 2 2 4 23 4" xfId="6393"/>
    <cellStyle name="Normal 2 2 4 23 4 2" xfId="6394"/>
    <cellStyle name="Normal 2 2 4 23 4 2 2" xfId="6395"/>
    <cellStyle name="Normal 2 2 4 23 4 2 2 2" xfId="36477"/>
    <cellStyle name="Normal 2 2 4 23 4 2 3" xfId="36478"/>
    <cellStyle name="Normal 2 2 4 23 4 3" xfId="6396"/>
    <cellStyle name="Normal 2 2 4 23 4 3 2" xfId="36479"/>
    <cellStyle name="Normal 2 2 4 23 4 4" xfId="36480"/>
    <cellStyle name="Normal 2 2 4 23 5" xfId="6397"/>
    <cellStyle name="Normal 2 2 4 23 5 2" xfId="6398"/>
    <cellStyle name="Normal 2 2 4 23 5 2 2" xfId="36481"/>
    <cellStyle name="Normal 2 2 4 23 5 3" xfId="36482"/>
    <cellStyle name="Normal 2 2 4 23 6" xfId="6399"/>
    <cellStyle name="Normal 2 2 4 23 6 2" xfId="36483"/>
    <cellStyle name="Normal 2 2 4 23 7" xfId="6400"/>
    <cellStyle name="Normal 2 2 4 23 7 2" xfId="36484"/>
    <cellStyle name="Normal 2 2 4 23 8" xfId="36485"/>
    <cellStyle name="Normal 2 2 4 24" xfId="6401"/>
    <cellStyle name="Normal 2 2 4 24 2" xfId="6402"/>
    <cellStyle name="Normal 2 2 4 24 2 2" xfId="6403"/>
    <cellStyle name="Normal 2 2 4 24 2 2 2" xfId="6404"/>
    <cellStyle name="Normal 2 2 4 24 2 2 2 2" xfId="36486"/>
    <cellStyle name="Normal 2 2 4 24 2 2 3" xfId="36487"/>
    <cellStyle name="Normal 2 2 4 24 2 3" xfId="6405"/>
    <cellStyle name="Normal 2 2 4 24 2 3 2" xfId="36488"/>
    <cellStyle name="Normal 2 2 4 24 2 4" xfId="36489"/>
    <cellStyle name="Normal 2 2 4 24 3" xfId="6406"/>
    <cellStyle name="Normal 2 2 4 24 3 2" xfId="6407"/>
    <cellStyle name="Normal 2 2 4 24 3 2 2" xfId="6408"/>
    <cellStyle name="Normal 2 2 4 24 3 2 2 2" xfId="36490"/>
    <cellStyle name="Normal 2 2 4 24 3 2 3" xfId="36491"/>
    <cellStyle name="Normal 2 2 4 24 3 3" xfId="6409"/>
    <cellStyle name="Normal 2 2 4 24 3 3 2" xfId="36492"/>
    <cellStyle name="Normal 2 2 4 24 3 4" xfId="36493"/>
    <cellStyle name="Normal 2 2 4 24 4" xfId="6410"/>
    <cellStyle name="Normal 2 2 4 24 4 2" xfId="6411"/>
    <cellStyle name="Normal 2 2 4 24 4 2 2" xfId="6412"/>
    <cellStyle name="Normal 2 2 4 24 4 2 2 2" xfId="36494"/>
    <cellStyle name="Normal 2 2 4 24 4 2 3" xfId="36495"/>
    <cellStyle name="Normal 2 2 4 24 4 3" xfId="6413"/>
    <cellStyle name="Normal 2 2 4 24 4 3 2" xfId="36496"/>
    <cellStyle name="Normal 2 2 4 24 4 4" xfId="36497"/>
    <cellStyle name="Normal 2 2 4 24 5" xfId="6414"/>
    <cellStyle name="Normal 2 2 4 24 5 2" xfId="6415"/>
    <cellStyle name="Normal 2 2 4 24 5 2 2" xfId="36498"/>
    <cellStyle name="Normal 2 2 4 24 5 3" xfId="36499"/>
    <cellStyle name="Normal 2 2 4 24 6" xfId="6416"/>
    <cellStyle name="Normal 2 2 4 24 6 2" xfId="36500"/>
    <cellStyle name="Normal 2 2 4 24 7" xfId="6417"/>
    <cellStyle name="Normal 2 2 4 24 7 2" xfId="36501"/>
    <cellStyle name="Normal 2 2 4 24 8" xfId="36502"/>
    <cellStyle name="Normal 2 2 4 25" xfId="6418"/>
    <cellStyle name="Normal 2 2 4 25 2" xfId="6419"/>
    <cellStyle name="Normal 2 2 4 25 2 2" xfId="6420"/>
    <cellStyle name="Normal 2 2 4 25 2 2 2" xfId="6421"/>
    <cellStyle name="Normal 2 2 4 25 2 2 2 2" xfId="36503"/>
    <cellStyle name="Normal 2 2 4 25 2 2 3" xfId="36504"/>
    <cellStyle name="Normal 2 2 4 25 2 3" xfId="6422"/>
    <cellStyle name="Normal 2 2 4 25 2 3 2" xfId="36505"/>
    <cellStyle name="Normal 2 2 4 25 2 4" xfId="36506"/>
    <cellStyle name="Normal 2 2 4 25 3" xfId="6423"/>
    <cellStyle name="Normal 2 2 4 25 3 2" xfId="6424"/>
    <cellStyle name="Normal 2 2 4 25 3 2 2" xfId="6425"/>
    <cellStyle name="Normal 2 2 4 25 3 2 2 2" xfId="36507"/>
    <cellStyle name="Normal 2 2 4 25 3 2 3" xfId="36508"/>
    <cellStyle name="Normal 2 2 4 25 3 3" xfId="6426"/>
    <cellStyle name="Normal 2 2 4 25 3 3 2" xfId="36509"/>
    <cellStyle name="Normal 2 2 4 25 3 4" xfId="36510"/>
    <cellStyle name="Normal 2 2 4 25 4" xfId="6427"/>
    <cellStyle name="Normal 2 2 4 25 4 2" xfId="6428"/>
    <cellStyle name="Normal 2 2 4 25 4 2 2" xfId="6429"/>
    <cellStyle name="Normal 2 2 4 25 4 2 2 2" xfId="36511"/>
    <cellStyle name="Normal 2 2 4 25 4 2 3" xfId="36512"/>
    <cellStyle name="Normal 2 2 4 25 4 3" xfId="6430"/>
    <cellStyle name="Normal 2 2 4 25 4 3 2" xfId="36513"/>
    <cellStyle name="Normal 2 2 4 25 4 4" xfId="36514"/>
    <cellStyle name="Normal 2 2 4 25 5" xfId="6431"/>
    <cellStyle name="Normal 2 2 4 25 5 2" xfId="6432"/>
    <cellStyle name="Normal 2 2 4 25 5 2 2" xfId="36515"/>
    <cellStyle name="Normal 2 2 4 25 5 3" xfId="36516"/>
    <cellStyle name="Normal 2 2 4 25 6" xfId="6433"/>
    <cellStyle name="Normal 2 2 4 25 6 2" xfId="36517"/>
    <cellStyle name="Normal 2 2 4 25 7" xfId="6434"/>
    <cellStyle name="Normal 2 2 4 25 7 2" xfId="36518"/>
    <cellStyle name="Normal 2 2 4 25 8" xfId="36519"/>
    <cellStyle name="Normal 2 2 4 26" xfId="6435"/>
    <cellStyle name="Normal 2 2 4 26 2" xfId="6436"/>
    <cellStyle name="Normal 2 2 4 26 2 2" xfId="6437"/>
    <cellStyle name="Normal 2 2 4 26 2 2 2" xfId="6438"/>
    <cellStyle name="Normal 2 2 4 26 2 2 2 2" xfId="36520"/>
    <cellStyle name="Normal 2 2 4 26 2 2 3" xfId="36521"/>
    <cellStyle name="Normal 2 2 4 26 2 3" xfId="6439"/>
    <cellStyle name="Normal 2 2 4 26 2 3 2" xfId="36522"/>
    <cellStyle name="Normal 2 2 4 26 2 4" xfId="36523"/>
    <cellStyle name="Normal 2 2 4 26 3" xfId="6440"/>
    <cellStyle name="Normal 2 2 4 26 3 2" xfId="6441"/>
    <cellStyle name="Normal 2 2 4 26 3 2 2" xfId="6442"/>
    <cellStyle name="Normal 2 2 4 26 3 2 2 2" xfId="36524"/>
    <cellStyle name="Normal 2 2 4 26 3 2 3" xfId="36525"/>
    <cellStyle name="Normal 2 2 4 26 3 3" xfId="6443"/>
    <cellStyle name="Normal 2 2 4 26 3 3 2" xfId="36526"/>
    <cellStyle name="Normal 2 2 4 26 3 4" xfId="36527"/>
    <cellStyle name="Normal 2 2 4 26 4" xfId="6444"/>
    <cellStyle name="Normal 2 2 4 26 4 2" xfId="6445"/>
    <cellStyle name="Normal 2 2 4 26 4 2 2" xfId="6446"/>
    <cellStyle name="Normal 2 2 4 26 4 2 2 2" xfId="36528"/>
    <cellStyle name="Normal 2 2 4 26 4 2 3" xfId="36529"/>
    <cellStyle name="Normal 2 2 4 26 4 3" xfId="6447"/>
    <cellStyle name="Normal 2 2 4 26 4 3 2" xfId="36530"/>
    <cellStyle name="Normal 2 2 4 26 4 4" xfId="36531"/>
    <cellStyle name="Normal 2 2 4 26 5" xfId="6448"/>
    <cellStyle name="Normal 2 2 4 26 5 2" xfId="6449"/>
    <cellStyle name="Normal 2 2 4 26 5 2 2" xfId="36532"/>
    <cellStyle name="Normal 2 2 4 26 5 3" xfId="36533"/>
    <cellStyle name="Normal 2 2 4 26 6" xfId="6450"/>
    <cellStyle name="Normal 2 2 4 26 6 2" xfId="36534"/>
    <cellStyle name="Normal 2 2 4 26 7" xfId="6451"/>
    <cellStyle name="Normal 2 2 4 26 7 2" xfId="36535"/>
    <cellStyle name="Normal 2 2 4 26 8" xfId="36536"/>
    <cellStyle name="Normal 2 2 4 27" xfId="6452"/>
    <cellStyle name="Normal 2 2 4 27 2" xfId="6453"/>
    <cellStyle name="Normal 2 2 4 27 2 2" xfId="6454"/>
    <cellStyle name="Normal 2 2 4 27 2 2 2" xfId="6455"/>
    <cellStyle name="Normal 2 2 4 27 2 2 2 2" xfId="36537"/>
    <cellStyle name="Normal 2 2 4 27 2 2 3" xfId="36538"/>
    <cellStyle name="Normal 2 2 4 27 2 3" xfId="6456"/>
    <cellStyle name="Normal 2 2 4 27 2 3 2" xfId="36539"/>
    <cellStyle name="Normal 2 2 4 27 2 4" xfId="36540"/>
    <cellStyle name="Normal 2 2 4 27 3" xfId="6457"/>
    <cellStyle name="Normal 2 2 4 27 3 2" xfId="6458"/>
    <cellStyle name="Normal 2 2 4 27 3 2 2" xfId="6459"/>
    <cellStyle name="Normal 2 2 4 27 3 2 2 2" xfId="36541"/>
    <cellStyle name="Normal 2 2 4 27 3 2 3" xfId="36542"/>
    <cellStyle name="Normal 2 2 4 27 3 3" xfId="6460"/>
    <cellStyle name="Normal 2 2 4 27 3 3 2" xfId="36543"/>
    <cellStyle name="Normal 2 2 4 27 3 4" xfId="36544"/>
    <cellStyle name="Normal 2 2 4 27 4" xfId="6461"/>
    <cellStyle name="Normal 2 2 4 27 4 2" xfId="6462"/>
    <cellStyle name="Normal 2 2 4 27 4 2 2" xfId="6463"/>
    <cellStyle name="Normal 2 2 4 27 4 2 2 2" xfId="36545"/>
    <cellStyle name="Normal 2 2 4 27 4 2 3" xfId="36546"/>
    <cellStyle name="Normal 2 2 4 27 4 3" xfId="6464"/>
    <cellStyle name="Normal 2 2 4 27 4 3 2" xfId="36547"/>
    <cellStyle name="Normal 2 2 4 27 4 4" xfId="36548"/>
    <cellStyle name="Normal 2 2 4 27 5" xfId="6465"/>
    <cellStyle name="Normal 2 2 4 27 5 2" xfId="6466"/>
    <cellStyle name="Normal 2 2 4 27 5 2 2" xfId="36549"/>
    <cellStyle name="Normal 2 2 4 27 5 3" xfId="36550"/>
    <cellStyle name="Normal 2 2 4 27 6" xfId="6467"/>
    <cellStyle name="Normal 2 2 4 27 6 2" xfId="36551"/>
    <cellStyle name="Normal 2 2 4 27 7" xfId="6468"/>
    <cellStyle name="Normal 2 2 4 27 7 2" xfId="36552"/>
    <cellStyle name="Normal 2 2 4 27 8" xfId="36553"/>
    <cellStyle name="Normal 2 2 4 28" xfId="6469"/>
    <cellStyle name="Normal 2 2 4 28 2" xfId="6470"/>
    <cellStyle name="Normal 2 2 4 28 2 2" xfId="6471"/>
    <cellStyle name="Normal 2 2 4 28 2 2 2" xfId="6472"/>
    <cellStyle name="Normal 2 2 4 28 2 2 2 2" xfId="36554"/>
    <cellStyle name="Normal 2 2 4 28 2 2 3" xfId="36555"/>
    <cellStyle name="Normal 2 2 4 28 2 3" xfId="6473"/>
    <cellStyle name="Normal 2 2 4 28 2 3 2" xfId="36556"/>
    <cellStyle name="Normal 2 2 4 28 2 4" xfId="36557"/>
    <cellStyle name="Normal 2 2 4 28 3" xfId="6474"/>
    <cellStyle name="Normal 2 2 4 28 3 2" xfId="6475"/>
    <cellStyle name="Normal 2 2 4 28 3 2 2" xfId="6476"/>
    <cellStyle name="Normal 2 2 4 28 3 2 2 2" xfId="36558"/>
    <cellStyle name="Normal 2 2 4 28 3 2 3" xfId="36559"/>
    <cellStyle name="Normal 2 2 4 28 3 3" xfId="6477"/>
    <cellStyle name="Normal 2 2 4 28 3 3 2" xfId="36560"/>
    <cellStyle name="Normal 2 2 4 28 3 4" xfId="36561"/>
    <cellStyle name="Normal 2 2 4 28 4" xfId="6478"/>
    <cellStyle name="Normal 2 2 4 28 4 2" xfId="6479"/>
    <cellStyle name="Normal 2 2 4 28 4 2 2" xfId="6480"/>
    <cellStyle name="Normal 2 2 4 28 4 2 2 2" xfId="36562"/>
    <cellStyle name="Normal 2 2 4 28 4 2 3" xfId="36563"/>
    <cellStyle name="Normal 2 2 4 28 4 3" xfId="6481"/>
    <cellStyle name="Normal 2 2 4 28 4 3 2" xfId="36564"/>
    <cellStyle name="Normal 2 2 4 28 4 4" xfId="36565"/>
    <cellStyle name="Normal 2 2 4 28 5" xfId="6482"/>
    <cellStyle name="Normal 2 2 4 28 5 2" xfId="6483"/>
    <cellStyle name="Normal 2 2 4 28 5 2 2" xfId="36566"/>
    <cellStyle name="Normal 2 2 4 28 5 3" xfId="36567"/>
    <cellStyle name="Normal 2 2 4 28 6" xfId="6484"/>
    <cellStyle name="Normal 2 2 4 28 6 2" xfId="36568"/>
    <cellStyle name="Normal 2 2 4 28 7" xfId="6485"/>
    <cellStyle name="Normal 2 2 4 28 7 2" xfId="36569"/>
    <cellStyle name="Normal 2 2 4 28 8" xfId="36570"/>
    <cellStyle name="Normal 2 2 4 29" xfId="6486"/>
    <cellStyle name="Normal 2 2 4 29 2" xfId="6487"/>
    <cellStyle name="Normal 2 2 4 29 2 2" xfId="6488"/>
    <cellStyle name="Normal 2 2 4 29 2 2 2" xfId="6489"/>
    <cellStyle name="Normal 2 2 4 29 2 2 2 2" xfId="36571"/>
    <cellStyle name="Normal 2 2 4 29 2 2 3" xfId="36572"/>
    <cellStyle name="Normal 2 2 4 29 2 3" xfId="6490"/>
    <cellStyle name="Normal 2 2 4 29 2 3 2" xfId="36573"/>
    <cellStyle name="Normal 2 2 4 29 2 4" xfId="36574"/>
    <cellStyle name="Normal 2 2 4 29 3" xfId="6491"/>
    <cellStyle name="Normal 2 2 4 29 3 2" xfId="6492"/>
    <cellStyle name="Normal 2 2 4 29 3 2 2" xfId="6493"/>
    <cellStyle name="Normal 2 2 4 29 3 2 2 2" xfId="36575"/>
    <cellStyle name="Normal 2 2 4 29 3 2 3" xfId="36576"/>
    <cellStyle name="Normal 2 2 4 29 3 3" xfId="6494"/>
    <cellStyle name="Normal 2 2 4 29 3 3 2" xfId="36577"/>
    <cellStyle name="Normal 2 2 4 29 3 4" xfId="36578"/>
    <cellStyle name="Normal 2 2 4 29 4" xfId="6495"/>
    <cellStyle name="Normal 2 2 4 29 4 2" xfId="6496"/>
    <cellStyle name="Normal 2 2 4 29 4 2 2" xfId="6497"/>
    <cellStyle name="Normal 2 2 4 29 4 2 2 2" xfId="36579"/>
    <cellStyle name="Normal 2 2 4 29 4 2 3" xfId="36580"/>
    <cellStyle name="Normal 2 2 4 29 4 3" xfId="6498"/>
    <cellStyle name="Normal 2 2 4 29 4 3 2" xfId="36581"/>
    <cellStyle name="Normal 2 2 4 29 4 4" xfId="36582"/>
    <cellStyle name="Normal 2 2 4 29 5" xfId="6499"/>
    <cellStyle name="Normal 2 2 4 29 5 2" xfId="6500"/>
    <cellStyle name="Normal 2 2 4 29 5 2 2" xfId="36583"/>
    <cellStyle name="Normal 2 2 4 29 5 3" xfId="36584"/>
    <cellStyle name="Normal 2 2 4 29 6" xfId="6501"/>
    <cellStyle name="Normal 2 2 4 29 6 2" xfId="36585"/>
    <cellStyle name="Normal 2 2 4 29 7" xfId="6502"/>
    <cellStyle name="Normal 2 2 4 29 7 2" xfId="36586"/>
    <cellStyle name="Normal 2 2 4 29 8" xfId="36587"/>
    <cellStyle name="Normal 2 2 4 3" xfId="6503"/>
    <cellStyle name="Normal 2 2 4 3 2" xfId="6504"/>
    <cellStyle name="Normal 2 2 4 3 2 2" xfId="6505"/>
    <cellStyle name="Normal 2 2 4 3 2 2 2" xfId="6506"/>
    <cellStyle name="Normal 2 2 4 3 2 2 2 2" xfId="36588"/>
    <cellStyle name="Normal 2 2 4 3 2 2 3" xfId="36589"/>
    <cellStyle name="Normal 2 2 4 3 2 3" xfId="6507"/>
    <cellStyle name="Normal 2 2 4 3 2 3 2" xfId="36590"/>
    <cellStyle name="Normal 2 2 4 3 2 4" xfId="36591"/>
    <cellStyle name="Normal 2 2 4 3 3" xfId="6508"/>
    <cellStyle name="Normal 2 2 4 3 3 2" xfId="6509"/>
    <cellStyle name="Normal 2 2 4 3 3 2 2" xfId="6510"/>
    <cellStyle name="Normal 2 2 4 3 3 2 2 2" xfId="36592"/>
    <cellStyle name="Normal 2 2 4 3 3 2 3" xfId="36593"/>
    <cellStyle name="Normal 2 2 4 3 3 3" xfId="6511"/>
    <cellStyle name="Normal 2 2 4 3 3 3 2" xfId="36594"/>
    <cellStyle name="Normal 2 2 4 3 3 4" xfId="36595"/>
    <cellStyle name="Normal 2 2 4 3 4" xfId="6512"/>
    <cellStyle name="Normal 2 2 4 3 4 2" xfId="6513"/>
    <cellStyle name="Normal 2 2 4 3 4 2 2" xfId="6514"/>
    <cellStyle name="Normal 2 2 4 3 4 2 2 2" xfId="36596"/>
    <cellStyle name="Normal 2 2 4 3 4 2 3" xfId="36597"/>
    <cellStyle name="Normal 2 2 4 3 4 3" xfId="6515"/>
    <cellStyle name="Normal 2 2 4 3 4 3 2" xfId="36598"/>
    <cellStyle name="Normal 2 2 4 3 4 4" xfId="36599"/>
    <cellStyle name="Normal 2 2 4 3 5" xfId="6516"/>
    <cellStyle name="Normal 2 2 4 3 5 2" xfId="6517"/>
    <cellStyle name="Normal 2 2 4 3 5 2 2" xfId="36600"/>
    <cellStyle name="Normal 2 2 4 3 5 3" xfId="36601"/>
    <cellStyle name="Normal 2 2 4 3 6" xfId="6518"/>
    <cellStyle name="Normal 2 2 4 3 6 2" xfId="36602"/>
    <cellStyle name="Normal 2 2 4 3 7" xfId="6519"/>
    <cellStyle name="Normal 2 2 4 3 7 2" xfId="36603"/>
    <cellStyle name="Normal 2 2 4 3 8" xfId="36604"/>
    <cellStyle name="Normal 2 2 4 30" xfId="6520"/>
    <cellStyle name="Normal 2 2 4 30 2" xfId="6521"/>
    <cellStyle name="Normal 2 2 4 30 2 2" xfId="6522"/>
    <cellStyle name="Normal 2 2 4 30 2 2 2" xfId="36605"/>
    <cellStyle name="Normal 2 2 4 30 2 3" xfId="36606"/>
    <cellStyle name="Normal 2 2 4 30 3" xfId="6523"/>
    <cellStyle name="Normal 2 2 4 30 3 2" xfId="36607"/>
    <cellStyle name="Normal 2 2 4 30 4" xfId="36608"/>
    <cellStyle name="Normal 2 2 4 31" xfId="6524"/>
    <cellStyle name="Normal 2 2 4 31 2" xfId="6525"/>
    <cellStyle name="Normal 2 2 4 31 2 2" xfId="6526"/>
    <cellStyle name="Normal 2 2 4 31 2 2 2" xfId="36609"/>
    <cellStyle name="Normal 2 2 4 31 2 3" xfId="36610"/>
    <cellStyle name="Normal 2 2 4 31 3" xfId="6527"/>
    <cellStyle name="Normal 2 2 4 31 3 2" xfId="36611"/>
    <cellStyle name="Normal 2 2 4 31 4" xfId="36612"/>
    <cellStyle name="Normal 2 2 4 32" xfId="6528"/>
    <cellStyle name="Normal 2 2 4 32 2" xfId="6529"/>
    <cellStyle name="Normal 2 2 4 32 2 2" xfId="6530"/>
    <cellStyle name="Normal 2 2 4 32 2 2 2" xfId="36613"/>
    <cellStyle name="Normal 2 2 4 32 2 3" xfId="36614"/>
    <cellStyle name="Normal 2 2 4 32 3" xfId="6531"/>
    <cellStyle name="Normal 2 2 4 32 3 2" xfId="36615"/>
    <cellStyle name="Normal 2 2 4 32 4" xfId="36616"/>
    <cellStyle name="Normal 2 2 4 33" xfId="6532"/>
    <cellStyle name="Normal 2 2 4 33 2" xfId="6533"/>
    <cellStyle name="Normal 2 2 4 33 2 2" xfId="36617"/>
    <cellStyle name="Normal 2 2 4 33 3" xfId="36618"/>
    <cellStyle name="Normal 2 2 4 34" xfId="6534"/>
    <cellStyle name="Normal 2 2 4 34 2" xfId="36619"/>
    <cellStyle name="Normal 2 2 4 35" xfId="6535"/>
    <cellStyle name="Normal 2 2 4 35 2" xfId="36620"/>
    <cellStyle name="Normal 2 2 4 36" xfId="36621"/>
    <cellStyle name="Normal 2 2 4 4" xfId="6536"/>
    <cellStyle name="Normal 2 2 4 4 2" xfId="6537"/>
    <cellStyle name="Normal 2 2 4 4 2 2" xfId="6538"/>
    <cellStyle name="Normal 2 2 4 4 2 2 2" xfId="6539"/>
    <cellStyle name="Normal 2 2 4 4 2 2 2 2" xfId="36622"/>
    <cellStyle name="Normal 2 2 4 4 2 2 3" xfId="36623"/>
    <cellStyle name="Normal 2 2 4 4 2 3" xfId="6540"/>
    <cellStyle name="Normal 2 2 4 4 2 3 2" xfId="36624"/>
    <cellStyle name="Normal 2 2 4 4 2 4" xfId="36625"/>
    <cellStyle name="Normal 2 2 4 4 3" xfId="6541"/>
    <cellStyle name="Normal 2 2 4 4 3 2" xfId="6542"/>
    <cellStyle name="Normal 2 2 4 4 3 2 2" xfId="6543"/>
    <cellStyle name="Normal 2 2 4 4 3 2 2 2" xfId="36626"/>
    <cellStyle name="Normal 2 2 4 4 3 2 3" xfId="36627"/>
    <cellStyle name="Normal 2 2 4 4 3 3" xfId="6544"/>
    <cellStyle name="Normal 2 2 4 4 3 3 2" xfId="36628"/>
    <cellStyle name="Normal 2 2 4 4 3 4" xfId="36629"/>
    <cellStyle name="Normal 2 2 4 4 4" xfId="6545"/>
    <cellStyle name="Normal 2 2 4 4 4 2" xfId="6546"/>
    <cellStyle name="Normal 2 2 4 4 4 2 2" xfId="6547"/>
    <cellStyle name="Normal 2 2 4 4 4 2 2 2" xfId="36630"/>
    <cellStyle name="Normal 2 2 4 4 4 2 3" xfId="36631"/>
    <cellStyle name="Normal 2 2 4 4 4 3" xfId="6548"/>
    <cellStyle name="Normal 2 2 4 4 4 3 2" xfId="36632"/>
    <cellStyle name="Normal 2 2 4 4 4 4" xfId="36633"/>
    <cellStyle name="Normal 2 2 4 4 5" xfId="6549"/>
    <cellStyle name="Normal 2 2 4 4 5 2" xfId="6550"/>
    <cellStyle name="Normal 2 2 4 4 5 2 2" xfId="36634"/>
    <cellStyle name="Normal 2 2 4 4 5 3" xfId="36635"/>
    <cellStyle name="Normal 2 2 4 4 6" xfId="6551"/>
    <cellStyle name="Normal 2 2 4 4 6 2" xfId="36636"/>
    <cellStyle name="Normal 2 2 4 4 7" xfId="6552"/>
    <cellStyle name="Normal 2 2 4 4 7 2" xfId="36637"/>
    <cellStyle name="Normal 2 2 4 4 8" xfId="36638"/>
    <cellStyle name="Normal 2 2 4 5" xfId="6553"/>
    <cellStyle name="Normal 2 2 4 5 2" xfId="6554"/>
    <cellStyle name="Normal 2 2 4 5 2 2" xfId="6555"/>
    <cellStyle name="Normal 2 2 4 5 2 2 2" xfId="6556"/>
    <cellStyle name="Normal 2 2 4 5 2 2 2 2" xfId="36639"/>
    <cellStyle name="Normal 2 2 4 5 2 2 3" xfId="36640"/>
    <cellStyle name="Normal 2 2 4 5 2 3" xfId="6557"/>
    <cellStyle name="Normal 2 2 4 5 2 3 2" xfId="36641"/>
    <cellStyle name="Normal 2 2 4 5 2 4" xfId="36642"/>
    <cellStyle name="Normal 2 2 4 5 3" xfId="6558"/>
    <cellStyle name="Normal 2 2 4 5 3 2" xfId="6559"/>
    <cellStyle name="Normal 2 2 4 5 3 2 2" xfId="6560"/>
    <cellStyle name="Normal 2 2 4 5 3 2 2 2" xfId="36643"/>
    <cellStyle name="Normal 2 2 4 5 3 2 3" xfId="36644"/>
    <cellStyle name="Normal 2 2 4 5 3 3" xfId="6561"/>
    <cellStyle name="Normal 2 2 4 5 3 3 2" xfId="36645"/>
    <cellStyle name="Normal 2 2 4 5 3 4" xfId="36646"/>
    <cellStyle name="Normal 2 2 4 5 4" xfId="6562"/>
    <cellStyle name="Normal 2 2 4 5 4 2" xfId="6563"/>
    <cellStyle name="Normal 2 2 4 5 4 2 2" xfId="6564"/>
    <cellStyle name="Normal 2 2 4 5 4 2 2 2" xfId="36647"/>
    <cellStyle name="Normal 2 2 4 5 4 2 3" xfId="36648"/>
    <cellStyle name="Normal 2 2 4 5 4 3" xfId="6565"/>
    <cellStyle name="Normal 2 2 4 5 4 3 2" xfId="36649"/>
    <cellStyle name="Normal 2 2 4 5 4 4" xfId="36650"/>
    <cellStyle name="Normal 2 2 4 5 5" xfId="6566"/>
    <cellStyle name="Normal 2 2 4 5 5 2" xfId="6567"/>
    <cellStyle name="Normal 2 2 4 5 5 2 2" xfId="36651"/>
    <cellStyle name="Normal 2 2 4 5 5 3" xfId="36652"/>
    <cellStyle name="Normal 2 2 4 5 6" xfId="6568"/>
    <cellStyle name="Normal 2 2 4 5 6 2" xfId="36653"/>
    <cellStyle name="Normal 2 2 4 5 7" xfId="6569"/>
    <cellStyle name="Normal 2 2 4 5 7 2" xfId="36654"/>
    <cellStyle name="Normal 2 2 4 5 8" xfId="36655"/>
    <cellStyle name="Normal 2 2 4 6" xfId="6570"/>
    <cellStyle name="Normal 2 2 4 6 2" xfId="6571"/>
    <cellStyle name="Normal 2 2 4 6 2 2" xfId="6572"/>
    <cellStyle name="Normal 2 2 4 6 2 2 2" xfId="6573"/>
    <cellStyle name="Normal 2 2 4 6 2 2 2 2" xfId="36656"/>
    <cellStyle name="Normal 2 2 4 6 2 2 3" xfId="36657"/>
    <cellStyle name="Normal 2 2 4 6 2 3" xfId="6574"/>
    <cellStyle name="Normal 2 2 4 6 2 3 2" xfId="36658"/>
    <cellStyle name="Normal 2 2 4 6 2 4" xfId="36659"/>
    <cellStyle name="Normal 2 2 4 6 3" xfId="6575"/>
    <cellStyle name="Normal 2 2 4 6 3 2" xfId="6576"/>
    <cellStyle name="Normal 2 2 4 6 3 2 2" xfId="6577"/>
    <cellStyle name="Normal 2 2 4 6 3 2 2 2" xfId="36660"/>
    <cellStyle name="Normal 2 2 4 6 3 2 3" xfId="36661"/>
    <cellStyle name="Normal 2 2 4 6 3 3" xfId="6578"/>
    <cellStyle name="Normal 2 2 4 6 3 3 2" xfId="36662"/>
    <cellStyle name="Normal 2 2 4 6 3 4" xfId="36663"/>
    <cellStyle name="Normal 2 2 4 6 4" xfId="6579"/>
    <cellStyle name="Normal 2 2 4 6 4 2" xfId="6580"/>
    <cellStyle name="Normal 2 2 4 6 4 2 2" xfId="6581"/>
    <cellStyle name="Normal 2 2 4 6 4 2 2 2" xfId="36664"/>
    <cellStyle name="Normal 2 2 4 6 4 2 3" xfId="36665"/>
    <cellStyle name="Normal 2 2 4 6 4 3" xfId="6582"/>
    <cellStyle name="Normal 2 2 4 6 4 3 2" xfId="36666"/>
    <cellStyle name="Normal 2 2 4 6 4 4" xfId="36667"/>
    <cellStyle name="Normal 2 2 4 6 5" xfId="6583"/>
    <cellStyle name="Normal 2 2 4 6 5 2" xfId="6584"/>
    <cellStyle name="Normal 2 2 4 6 5 2 2" xfId="36668"/>
    <cellStyle name="Normal 2 2 4 6 5 3" xfId="36669"/>
    <cellStyle name="Normal 2 2 4 6 6" xfId="6585"/>
    <cellStyle name="Normal 2 2 4 6 6 2" xfId="36670"/>
    <cellStyle name="Normal 2 2 4 6 7" xfId="6586"/>
    <cellStyle name="Normal 2 2 4 6 7 2" xfId="36671"/>
    <cellStyle name="Normal 2 2 4 6 8" xfId="36672"/>
    <cellStyle name="Normal 2 2 4 7" xfId="6587"/>
    <cellStyle name="Normal 2 2 4 7 2" xfId="6588"/>
    <cellStyle name="Normal 2 2 4 7 2 2" xfId="6589"/>
    <cellStyle name="Normal 2 2 4 7 2 2 2" xfId="6590"/>
    <cellStyle name="Normal 2 2 4 7 2 2 2 2" xfId="36673"/>
    <cellStyle name="Normal 2 2 4 7 2 2 3" xfId="36674"/>
    <cellStyle name="Normal 2 2 4 7 2 3" xfId="6591"/>
    <cellStyle name="Normal 2 2 4 7 2 3 2" xfId="36675"/>
    <cellStyle name="Normal 2 2 4 7 2 4" xfId="36676"/>
    <cellStyle name="Normal 2 2 4 7 3" xfId="6592"/>
    <cellStyle name="Normal 2 2 4 7 3 2" xfId="6593"/>
    <cellStyle name="Normal 2 2 4 7 3 2 2" xfId="6594"/>
    <cellStyle name="Normal 2 2 4 7 3 2 2 2" xfId="36677"/>
    <cellStyle name="Normal 2 2 4 7 3 2 3" xfId="36678"/>
    <cellStyle name="Normal 2 2 4 7 3 3" xfId="6595"/>
    <cellStyle name="Normal 2 2 4 7 3 3 2" xfId="36679"/>
    <cellStyle name="Normal 2 2 4 7 3 4" xfId="36680"/>
    <cellStyle name="Normal 2 2 4 7 4" xfId="6596"/>
    <cellStyle name="Normal 2 2 4 7 4 2" xfId="6597"/>
    <cellStyle name="Normal 2 2 4 7 4 2 2" xfId="6598"/>
    <cellStyle name="Normal 2 2 4 7 4 2 2 2" xfId="36681"/>
    <cellStyle name="Normal 2 2 4 7 4 2 3" xfId="36682"/>
    <cellStyle name="Normal 2 2 4 7 4 3" xfId="6599"/>
    <cellStyle name="Normal 2 2 4 7 4 3 2" xfId="36683"/>
    <cellStyle name="Normal 2 2 4 7 4 4" xfId="36684"/>
    <cellStyle name="Normal 2 2 4 7 5" xfId="6600"/>
    <cellStyle name="Normal 2 2 4 7 5 2" xfId="6601"/>
    <cellStyle name="Normal 2 2 4 7 5 2 2" xfId="36685"/>
    <cellStyle name="Normal 2 2 4 7 5 3" xfId="36686"/>
    <cellStyle name="Normal 2 2 4 7 6" xfId="6602"/>
    <cellStyle name="Normal 2 2 4 7 6 2" xfId="36687"/>
    <cellStyle name="Normal 2 2 4 7 7" xfId="6603"/>
    <cellStyle name="Normal 2 2 4 7 7 2" xfId="36688"/>
    <cellStyle name="Normal 2 2 4 7 8" xfId="36689"/>
    <cellStyle name="Normal 2 2 4 8" xfId="6604"/>
    <cellStyle name="Normal 2 2 4 8 2" xfId="6605"/>
    <cellStyle name="Normal 2 2 4 8 2 2" xfId="6606"/>
    <cellStyle name="Normal 2 2 4 8 2 2 2" xfId="6607"/>
    <cellStyle name="Normal 2 2 4 8 2 2 2 2" xfId="36690"/>
    <cellStyle name="Normal 2 2 4 8 2 2 3" xfId="36691"/>
    <cellStyle name="Normal 2 2 4 8 2 3" xfId="6608"/>
    <cellStyle name="Normal 2 2 4 8 2 3 2" xfId="36692"/>
    <cellStyle name="Normal 2 2 4 8 2 4" xfId="36693"/>
    <cellStyle name="Normal 2 2 4 8 3" xfId="6609"/>
    <cellStyle name="Normal 2 2 4 8 3 2" xfId="6610"/>
    <cellStyle name="Normal 2 2 4 8 3 2 2" xfId="6611"/>
    <cellStyle name="Normal 2 2 4 8 3 2 2 2" xfId="36694"/>
    <cellStyle name="Normal 2 2 4 8 3 2 3" xfId="36695"/>
    <cellStyle name="Normal 2 2 4 8 3 3" xfId="6612"/>
    <cellStyle name="Normal 2 2 4 8 3 3 2" xfId="36696"/>
    <cellStyle name="Normal 2 2 4 8 3 4" xfId="36697"/>
    <cellStyle name="Normal 2 2 4 8 4" xfId="6613"/>
    <cellStyle name="Normal 2 2 4 8 4 2" xfId="6614"/>
    <cellStyle name="Normal 2 2 4 8 4 2 2" xfId="6615"/>
    <cellStyle name="Normal 2 2 4 8 4 2 2 2" xfId="36698"/>
    <cellStyle name="Normal 2 2 4 8 4 2 3" xfId="36699"/>
    <cellStyle name="Normal 2 2 4 8 4 3" xfId="6616"/>
    <cellStyle name="Normal 2 2 4 8 4 3 2" xfId="36700"/>
    <cellStyle name="Normal 2 2 4 8 4 4" xfId="36701"/>
    <cellStyle name="Normal 2 2 4 8 5" xfId="6617"/>
    <cellStyle name="Normal 2 2 4 8 5 2" xfId="6618"/>
    <cellStyle name="Normal 2 2 4 8 5 2 2" xfId="36702"/>
    <cellStyle name="Normal 2 2 4 8 5 3" xfId="36703"/>
    <cellStyle name="Normal 2 2 4 8 6" xfId="6619"/>
    <cellStyle name="Normal 2 2 4 8 6 2" xfId="36704"/>
    <cellStyle name="Normal 2 2 4 8 7" xfId="6620"/>
    <cellStyle name="Normal 2 2 4 8 7 2" xfId="36705"/>
    <cellStyle name="Normal 2 2 4 8 8" xfId="36706"/>
    <cellStyle name="Normal 2 2 4 9" xfId="6621"/>
    <cellStyle name="Normal 2 2 4 9 2" xfId="6622"/>
    <cellStyle name="Normal 2 2 4 9 2 2" xfId="6623"/>
    <cellStyle name="Normal 2 2 4 9 2 2 2" xfId="6624"/>
    <cellStyle name="Normal 2 2 4 9 2 2 2 2" xfId="36707"/>
    <cellStyle name="Normal 2 2 4 9 2 2 3" xfId="36708"/>
    <cellStyle name="Normal 2 2 4 9 2 3" xfId="6625"/>
    <cellStyle name="Normal 2 2 4 9 2 3 2" xfId="36709"/>
    <cellStyle name="Normal 2 2 4 9 2 4" xfId="36710"/>
    <cellStyle name="Normal 2 2 4 9 3" xfId="6626"/>
    <cellStyle name="Normal 2 2 4 9 3 2" xfId="6627"/>
    <cellStyle name="Normal 2 2 4 9 3 2 2" xfId="6628"/>
    <cellStyle name="Normal 2 2 4 9 3 2 2 2" xfId="36711"/>
    <cellStyle name="Normal 2 2 4 9 3 2 3" xfId="36712"/>
    <cellStyle name="Normal 2 2 4 9 3 3" xfId="6629"/>
    <cellStyle name="Normal 2 2 4 9 3 3 2" xfId="36713"/>
    <cellStyle name="Normal 2 2 4 9 3 4" xfId="36714"/>
    <cellStyle name="Normal 2 2 4 9 4" xfId="6630"/>
    <cellStyle name="Normal 2 2 4 9 4 2" xfId="6631"/>
    <cellStyle name="Normal 2 2 4 9 4 2 2" xfId="6632"/>
    <cellStyle name="Normal 2 2 4 9 4 2 2 2" xfId="36715"/>
    <cellStyle name="Normal 2 2 4 9 4 2 3" xfId="36716"/>
    <cellStyle name="Normal 2 2 4 9 4 3" xfId="6633"/>
    <cellStyle name="Normal 2 2 4 9 4 3 2" xfId="36717"/>
    <cellStyle name="Normal 2 2 4 9 4 4" xfId="36718"/>
    <cellStyle name="Normal 2 2 4 9 5" xfId="6634"/>
    <cellStyle name="Normal 2 2 4 9 5 2" xfId="6635"/>
    <cellStyle name="Normal 2 2 4 9 5 2 2" xfId="36719"/>
    <cellStyle name="Normal 2 2 4 9 5 3" xfId="36720"/>
    <cellStyle name="Normal 2 2 4 9 6" xfId="6636"/>
    <cellStyle name="Normal 2 2 4 9 6 2" xfId="36721"/>
    <cellStyle name="Normal 2 2 4 9 7" xfId="6637"/>
    <cellStyle name="Normal 2 2 4 9 7 2" xfId="36722"/>
    <cellStyle name="Normal 2 2 4 9 8" xfId="36723"/>
    <cellStyle name="Normal 2 2 40" xfId="6638"/>
    <cellStyle name="Normal 2 2 40 2" xfId="36724"/>
    <cellStyle name="Normal 2 2 41" xfId="6639"/>
    <cellStyle name="Normal 2 2 41 2" xfId="36725"/>
    <cellStyle name="Normal 2 2 42" xfId="36726"/>
    <cellStyle name="Normal 2 2 43" xfId="60478"/>
    <cellStyle name="Normal 2 2 5" xfId="6640"/>
    <cellStyle name="Normal 2 2 5 10" xfId="6641"/>
    <cellStyle name="Normal 2 2 5 10 2" xfId="6642"/>
    <cellStyle name="Normal 2 2 5 10 2 2" xfId="6643"/>
    <cellStyle name="Normal 2 2 5 10 2 2 2" xfId="6644"/>
    <cellStyle name="Normal 2 2 5 10 2 2 2 2" xfId="36727"/>
    <cellStyle name="Normal 2 2 5 10 2 2 3" xfId="36728"/>
    <cellStyle name="Normal 2 2 5 10 2 3" xfId="6645"/>
    <cellStyle name="Normal 2 2 5 10 2 3 2" xfId="36729"/>
    <cellStyle name="Normal 2 2 5 10 2 4" xfId="36730"/>
    <cellStyle name="Normal 2 2 5 10 3" xfId="6646"/>
    <cellStyle name="Normal 2 2 5 10 3 2" xfId="6647"/>
    <cellStyle name="Normal 2 2 5 10 3 2 2" xfId="6648"/>
    <cellStyle name="Normal 2 2 5 10 3 2 2 2" xfId="36731"/>
    <cellStyle name="Normal 2 2 5 10 3 2 3" xfId="36732"/>
    <cellStyle name="Normal 2 2 5 10 3 3" xfId="6649"/>
    <cellStyle name="Normal 2 2 5 10 3 3 2" xfId="36733"/>
    <cellStyle name="Normal 2 2 5 10 3 4" xfId="36734"/>
    <cellStyle name="Normal 2 2 5 10 4" xfId="6650"/>
    <cellStyle name="Normal 2 2 5 10 4 2" xfId="6651"/>
    <cellStyle name="Normal 2 2 5 10 4 2 2" xfId="6652"/>
    <cellStyle name="Normal 2 2 5 10 4 2 2 2" xfId="36735"/>
    <cellStyle name="Normal 2 2 5 10 4 2 3" xfId="36736"/>
    <cellStyle name="Normal 2 2 5 10 4 3" xfId="6653"/>
    <cellStyle name="Normal 2 2 5 10 4 3 2" xfId="36737"/>
    <cellStyle name="Normal 2 2 5 10 4 4" xfId="36738"/>
    <cellStyle name="Normal 2 2 5 10 5" xfId="6654"/>
    <cellStyle name="Normal 2 2 5 10 5 2" xfId="6655"/>
    <cellStyle name="Normal 2 2 5 10 5 2 2" xfId="36739"/>
    <cellStyle name="Normal 2 2 5 10 5 3" xfId="36740"/>
    <cellStyle name="Normal 2 2 5 10 6" xfId="6656"/>
    <cellStyle name="Normal 2 2 5 10 6 2" xfId="36741"/>
    <cellStyle name="Normal 2 2 5 10 7" xfId="6657"/>
    <cellStyle name="Normal 2 2 5 10 7 2" xfId="36742"/>
    <cellStyle name="Normal 2 2 5 10 8" xfId="36743"/>
    <cellStyle name="Normal 2 2 5 11" xfId="6658"/>
    <cellStyle name="Normal 2 2 5 11 2" xfId="6659"/>
    <cellStyle name="Normal 2 2 5 11 2 2" xfId="6660"/>
    <cellStyle name="Normal 2 2 5 11 2 2 2" xfId="6661"/>
    <cellStyle name="Normal 2 2 5 11 2 2 2 2" xfId="36744"/>
    <cellStyle name="Normal 2 2 5 11 2 2 3" xfId="36745"/>
    <cellStyle name="Normal 2 2 5 11 2 3" xfId="6662"/>
    <cellStyle name="Normal 2 2 5 11 2 3 2" xfId="36746"/>
    <cellStyle name="Normal 2 2 5 11 2 4" xfId="36747"/>
    <cellStyle name="Normal 2 2 5 11 3" xfId="6663"/>
    <cellStyle name="Normal 2 2 5 11 3 2" xfId="6664"/>
    <cellStyle name="Normal 2 2 5 11 3 2 2" xfId="6665"/>
    <cellStyle name="Normal 2 2 5 11 3 2 2 2" xfId="36748"/>
    <cellStyle name="Normal 2 2 5 11 3 2 3" xfId="36749"/>
    <cellStyle name="Normal 2 2 5 11 3 3" xfId="6666"/>
    <cellStyle name="Normal 2 2 5 11 3 3 2" xfId="36750"/>
    <cellStyle name="Normal 2 2 5 11 3 4" xfId="36751"/>
    <cellStyle name="Normal 2 2 5 11 4" xfId="6667"/>
    <cellStyle name="Normal 2 2 5 11 4 2" xfId="6668"/>
    <cellStyle name="Normal 2 2 5 11 4 2 2" xfId="6669"/>
    <cellStyle name="Normal 2 2 5 11 4 2 2 2" xfId="36752"/>
    <cellStyle name="Normal 2 2 5 11 4 2 3" xfId="36753"/>
    <cellStyle name="Normal 2 2 5 11 4 3" xfId="6670"/>
    <cellStyle name="Normal 2 2 5 11 4 3 2" xfId="36754"/>
    <cellStyle name="Normal 2 2 5 11 4 4" xfId="36755"/>
    <cellStyle name="Normal 2 2 5 11 5" xfId="6671"/>
    <cellStyle name="Normal 2 2 5 11 5 2" xfId="6672"/>
    <cellStyle name="Normal 2 2 5 11 5 2 2" xfId="36756"/>
    <cellStyle name="Normal 2 2 5 11 5 3" xfId="36757"/>
    <cellStyle name="Normal 2 2 5 11 6" xfId="6673"/>
    <cellStyle name="Normal 2 2 5 11 6 2" xfId="36758"/>
    <cellStyle name="Normal 2 2 5 11 7" xfId="6674"/>
    <cellStyle name="Normal 2 2 5 11 7 2" xfId="36759"/>
    <cellStyle name="Normal 2 2 5 11 8" xfId="36760"/>
    <cellStyle name="Normal 2 2 5 12" xfId="6675"/>
    <cellStyle name="Normal 2 2 5 12 2" xfId="6676"/>
    <cellStyle name="Normal 2 2 5 12 2 2" xfId="6677"/>
    <cellStyle name="Normal 2 2 5 12 2 2 2" xfId="6678"/>
    <cellStyle name="Normal 2 2 5 12 2 2 2 2" xfId="36761"/>
    <cellStyle name="Normal 2 2 5 12 2 2 3" xfId="36762"/>
    <cellStyle name="Normal 2 2 5 12 2 3" xfId="6679"/>
    <cellStyle name="Normal 2 2 5 12 2 3 2" xfId="36763"/>
    <cellStyle name="Normal 2 2 5 12 2 4" xfId="36764"/>
    <cellStyle name="Normal 2 2 5 12 3" xfId="6680"/>
    <cellStyle name="Normal 2 2 5 12 3 2" xfId="6681"/>
    <cellStyle name="Normal 2 2 5 12 3 2 2" xfId="6682"/>
    <cellStyle name="Normal 2 2 5 12 3 2 2 2" xfId="36765"/>
    <cellStyle name="Normal 2 2 5 12 3 2 3" xfId="36766"/>
    <cellStyle name="Normal 2 2 5 12 3 3" xfId="6683"/>
    <cellStyle name="Normal 2 2 5 12 3 3 2" xfId="36767"/>
    <cellStyle name="Normal 2 2 5 12 3 4" xfId="36768"/>
    <cellStyle name="Normal 2 2 5 12 4" xfId="6684"/>
    <cellStyle name="Normal 2 2 5 12 4 2" xfId="6685"/>
    <cellStyle name="Normal 2 2 5 12 4 2 2" xfId="6686"/>
    <cellStyle name="Normal 2 2 5 12 4 2 2 2" xfId="36769"/>
    <cellStyle name="Normal 2 2 5 12 4 2 3" xfId="36770"/>
    <cellStyle name="Normal 2 2 5 12 4 3" xfId="6687"/>
    <cellStyle name="Normal 2 2 5 12 4 3 2" xfId="36771"/>
    <cellStyle name="Normal 2 2 5 12 4 4" xfId="36772"/>
    <cellStyle name="Normal 2 2 5 12 5" xfId="6688"/>
    <cellStyle name="Normal 2 2 5 12 5 2" xfId="6689"/>
    <cellStyle name="Normal 2 2 5 12 5 2 2" xfId="36773"/>
    <cellStyle name="Normal 2 2 5 12 5 3" xfId="36774"/>
    <cellStyle name="Normal 2 2 5 12 6" xfId="6690"/>
    <cellStyle name="Normal 2 2 5 12 6 2" xfId="36775"/>
    <cellStyle name="Normal 2 2 5 12 7" xfId="6691"/>
    <cellStyle name="Normal 2 2 5 12 7 2" xfId="36776"/>
    <cellStyle name="Normal 2 2 5 12 8" xfId="36777"/>
    <cellStyle name="Normal 2 2 5 13" xfId="6692"/>
    <cellStyle name="Normal 2 2 5 13 2" xfId="6693"/>
    <cellStyle name="Normal 2 2 5 13 2 2" xfId="6694"/>
    <cellStyle name="Normal 2 2 5 13 2 2 2" xfId="6695"/>
    <cellStyle name="Normal 2 2 5 13 2 2 2 2" xfId="36778"/>
    <cellStyle name="Normal 2 2 5 13 2 2 3" xfId="36779"/>
    <cellStyle name="Normal 2 2 5 13 2 3" xfId="6696"/>
    <cellStyle name="Normal 2 2 5 13 2 3 2" xfId="36780"/>
    <cellStyle name="Normal 2 2 5 13 2 4" xfId="36781"/>
    <cellStyle name="Normal 2 2 5 13 3" xfId="6697"/>
    <cellStyle name="Normal 2 2 5 13 3 2" xfId="6698"/>
    <cellStyle name="Normal 2 2 5 13 3 2 2" xfId="6699"/>
    <cellStyle name="Normal 2 2 5 13 3 2 2 2" xfId="36782"/>
    <cellStyle name="Normal 2 2 5 13 3 2 3" xfId="36783"/>
    <cellStyle name="Normal 2 2 5 13 3 3" xfId="6700"/>
    <cellStyle name="Normal 2 2 5 13 3 3 2" xfId="36784"/>
    <cellStyle name="Normal 2 2 5 13 3 4" xfId="36785"/>
    <cellStyle name="Normal 2 2 5 13 4" xfId="6701"/>
    <cellStyle name="Normal 2 2 5 13 4 2" xfId="6702"/>
    <cellStyle name="Normal 2 2 5 13 4 2 2" xfId="6703"/>
    <cellStyle name="Normal 2 2 5 13 4 2 2 2" xfId="36786"/>
    <cellStyle name="Normal 2 2 5 13 4 2 3" xfId="36787"/>
    <cellStyle name="Normal 2 2 5 13 4 3" xfId="6704"/>
    <cellStyle name="Normal 2 2 5 13 4 3 2" xfId="36788"/>
    <cellStyle name="Normal 2 2 5 13 4 4" xfId="36789"/>
    <cellStyle name="Normal 2 2 5 13 5" xfId="6705"/>
    <cellStyle name="Normal 2 2 5 13 5 2" xfId="6706"/>
    <cellStyle name="Normal 2 2 5 13 5 2 2" xfId="36790"/>
    <cellStyle name="Normal 2 2 5 13 5 3" xfId="36791"/>
    <cellStyle name="Normal 2 2 5 13 6" xfId="6707"/>
    <cellStyle name="Normal 2 2 5 13 6 2" xfId="36792"/>
    <cellStyle name="Normal 2 2 5 13 7" xfId="6708"/>
    <cellStyle name="Normal 2 2 5 13 7 2" xfId="36793"/>
    <cellStyle name="Normal 2 2 5 13 8" xfId="36794"/>
    <cellStyle name="Normal 2 2 5 14" xfId="6709"/>
    <cellStyle name="Normal 2 2 5 14 2" xfId="6710"/>
    <cellStyle name="Normal 2 2 5 14 2 2" xfId="6711"/>
    <cellStyle name="Normal 2 2 5 14 2 2 2" xfId="6712"/>
    <cellStyle name="Normal 2 2 5 14 2 2 2 2" xfId="36795"/>
    <cellStyle name="Normal 2 2 5 14 2 2 3" xfId="36796"/>
    <cellStyle name="Normal 2 2 5 14 2 3" xfId="6713"/>
    <cellStyle name="Normal 2 2 5 14 2 3 2" xfId="36797"/>
    <cellStyle name="Normal 2 2 5 14 2 4" xfId="36798"/>
    <cellStyle name="Normal 2 2 5 14 3" xfId="6714"/>
    <cellStyle name="Normal 2 2 5 14 3 2" xfId="6715"/>
    <cellStyle name="Normal 2 2 5 14 3 2 2" xfId="6716"/>
    <cellStyle name="Normal 2 2 5 14 3 2 2 2" xfId="36799"/>
    <cellStyle name="Normal 2 2 5 14 3 2 3" xfId="36800"/>
    <cellStyle name="Normal 2 2 5 14 3 3" xfId="6717"/>
    <cellStyle name="Normal 2 2 5 14 3 3 2" xfId="36801"/>
    <cellStyle name="Normal 2 2 5 14 3 4" xfId="36802"/>
    <cellStyle name="Normal 2 2 5 14 4" xfId="6718"/>
    <cellStyle name="Normal 2 2 5 14 4 2" xfId="6719"/>
    <cellStyle name="Normal 2 2 5 14 4 2 2" xfId="6720"/>
    <cellStyle name="Normal 2 2 5 14 4 2 2 2" xfId="36803"/>
    <cellStyle name="Normal 2 2 5 14 4 2 3" xfId="36804"/>
    <cellStyle name="Normal 2 2 5 14 4 3" xfId="6721"/>
    <cellStyle name="Normal 2 2 5 14 4 3 2" xfId="36805"/>
    <cellStyle name="Normal 2 2 5 14 4 4" xfId="36806"/>
    <cellStyle name="Normal 2 2 5 14 5" xfId="6722"/>
    <cellStyle name="Normal 2 2 5 14 5 2" xfId="6723"/>
    <cellStyle name="Normal 2 2 5 14 5 2 2" xfId="36807"/>
    <cellStyle name="Normal 2 2 5 14 5 3" xfId="36808"/>
    <cellStyle name="Normal 2 2 5 14 6" xfId="6724"/>
    <cellStyle name="Normal 2 2 5 14 6 2" xfId="36809"/>
    <cellStyle name="Normal 2 2 5 14 7" xfId="6725"/>
    <cellStyle name="Normal 2 2 5 14 7 2" xfId="36810"/>
    <cellStyle name="Normal 2 2 5 14 8" xfId="36811"/>
    <cellStyle name="Normal 2 2 5 15" xfId="6726"/>
    <cellStyle name="Normal 2 2 5 15 2" xfId="6727"/>
    <cellStyle name="Normal 2 2 5 15 2 2" xfId="6728"/>
    <cellStyle name="Normal 2 2 5 15 2 2 2" xfId="6729"/>
    <cellStyle name="Normal 2 2 5 15 2 2 2 2" xfId="36812"/>
    <cellStyle name="Normal 2 2 5 15 2 2 3" xfId="36813"/>
    <cellStyle name="Normal 2 2 5 15 2 3" xfId="6730"/>
    <cellStyle name="Normal 2 2 5 15 2 3 2" xfId="36814"/>
    <cellStyle name="Normal 2 2 5 15 2 4" xfId="36815"/>
    <cellStyle name="Normal 2 2 5 15 3" xfId="6731"/>
    <cellStyle name="Normal 2 2 5 15 3 2" xfId="6732"/>
    <cellStyle name="Normal 2 2 5 15 3 2 2" xfId="6733"/>
    <cellStyle name="Normal 2 2 5 15 3 2 2 2" xfId="36816"/>
    <cellStyle name="Normal 2 2 5 15 3 2 3" xfId="36817"/>
    <cellStyle name="Normal 2 2 5 15 3 3" xfId="6734"/>
    <cellStyle name="Normal 2 2 5 15 3 3 2" xfId="36818"/>
    <cellStyle name="Normal 2 2 5 15 3 4" xfId="36819"/>
    <cellStyle name="Normal 2 2 5 15 4" xfId="6735"/>
    <cellStyle name="Normal 2 2 5 15 4 2" xfId="6736"/>
    <cellStyle name="Normal 2 2 5 15 4 2 2" xfId="6737"/>
    <cellStyle name="Normal 2 2 5 15 4 2 2 2" xfId="36820"/>
    <cellStyle name="Normal 2 2 5 15 4 2 3" xfId="36821"/>
    <cellStyle name="Normal 2 2 5 15 4 3" xfId="6738"/>
    <cellStyle name="Normal 2 2 5 15 4 3 2" xfId="36822"/>
    <cellStyle name="Normal 2 2 5 15 4 4" xfId="36823"/>
    <cellStyle name="Normal 2 2 5 15 5" xfId="6739"/>
    <cellStyle name="Normal 2 2 5 15 5 2" xfId="6740"/>
    <cellStyle name="Normal 2 2 5 15 5 2 2" xfId="36824"/>
    <cellStyle name="Normal 2 2 5 15 5 3" xfId="36825"/>
    <cellStyle name="Normal 2 2 5 15 6" xfId="6741"/>
    <cellStyle name="Normal 2 2 5 15 6 2" xfId="36826"/>
    <cellStyle name="Normal 2 2 5 15 7" xfId="6742"/>
    <cellStyle name="Normal 2 2 5 15 7 2" xfId="36827"/>
    <cellStyle name="Normal 2 2 5 15 8" xfId="36828"/>
    <cellStyle name="Normal 2 2 5 16" xfId="6743"/>
    <cellStyle name="Normal 2 2 5 16 2" xfId="6744"/>
    <cellStyle name="Normal 2 2 5 16 2 2" xfId="6745"/>
    <cellStyle name="Normal 2 2 5 16 2 2 2" xfId="6746"/>
    <cellStyle name="Normal 2 2 5 16 2 2 2 2" xfId="36829"/>
    <cellStyle name="Normal 2 2 5 16 2 2 3" xfId="36830"/>
    <cellStyle name="Normal 2 2 5 16 2 3" xfId="6747"/>
    <cellStyle name="Normal 2 2 5 16 2 3 2" xfId="36831"/>
    <cellStyle name="Normal 2 2 5 16 2 4" xfId="36832"/>
    <cellStyle name="Normal 2 2 5 16 3" xfId="6748"/>
    <cellStyle name="Normal 2 2 5 16 3 2" xfId="6749"/>
    <cellStyle name="Normal 2 2 5 16 3 2 2" xfId="6750"/>
    <cellStyle name="Normal 2 2 5 16 3 2 2 2" xfId="36833"/>
    <cellStyle name="Normal 2 2 5 16 3 2 3" xfId="36834"/>
    <cellStyle name="Normal 2 2 5 16 3 3" xfId="6751"/>
    <cellStyle name="Normal 2 2 5 16 3 3 2" xfId="36835"/>
    <cellStyle name="Normal 2 2 5 16 3 4" xfId="36836"/>
    <cellStyle name="Normal 2 2 5 16 4" xfId="6752"/>
    <cellStyle name="Normal 2 2 5 16 4 2" xfId="6753"/>
    <cellStyle name="Normal 2 2 5 16 4 2 2" xfId="6754"/>
    <cellStyle name="Normal 2 2 5 16 4 2 2 2" xfId="36837"/>
    <cellStyle name="Normal 2 2 5 16 4 2 3" xfId="36838"/>
    <cellStyle name="Normal 2 2 5 16 4 3" xfId="6755"/>
    <cellStyle name="Normal 2 2 5 16 4 3 2" xfId="36839"/>
    <cellStyle name="Normal 2 2 5 16 4 4" xfId="36840"/>
    <cellStyle name="Normal 2 2 5 16 5" xfId="6756"/>
    <cellStyle name="Normal 2 2 5 16 5 2" xfId="6757"/>
    <cellStyle name="Normal 2 2 5 16 5 2 2" xfId="36841"/>
    <cellStyle name="Normal 2 2 5 16 5 3" xfId="36842"/>
    <cellStyle name="Normal 2 2 5 16 6" xfId="6758"/>
    <cellStyle name="Normal 2 2 5 16 6 2" xfId="36843"/>
    <cellStyle name="Normal 2 2 5 16 7" xfId="6759"/>
    <cellStyle name="Normal 2 2 5 16 7 2" xfId="36844"/>
    <cellStyle name="Normal 2 2 5 16 8" xfId="36845"/>
    <cellStyle name="Normal 2 2 5 17" xfId="6760"/>
    <cellStyle name="Normal 2 2 5 17 2" xfId="6761"/>
    <cellStyle name="Normal 2 2 5 17 2 2" xfId="6762"/>
    <cellStyle name="Normal 2 2 5 17 2 2 2" xfId="6763"/>
    <cellStyle name="Normal 2 2 5 17 2 2 2 2" xfId="36846"/>
    <cellStyle name="Normal 2 2 5 17 2 2 3" xfId="36847"/>
    <cellStyle name="Normal 2 2 5 17 2 3" xfId="6764"/>
    <cellStyle name="Normal 2 2 5 17 2 3 2" xfId="36848"/>
    <cellStyle name="Normal 2 2 5 17 2 4" xfId="36849"/>
    <cellStyle name="Normal 2 2 5 17 3" xfId="6765"/>
    <cellStyle name="Normal 2 2 5 17 3 2" xfId="6766"/>
    <cellStyle name="Normal 2 2 5 17 3 2 2" xfId="6767"/>
    <cellStyle name="Normal 2 2 5 17 3 2 2 2" xfId="36850"/>
    <cellStyle name="Normal 2 2 5 17 3 2 3" xfId="36851"/>
    <cellStyle name="Normal 2 2 5 17 3 3" xfId="6768"/>
    <cellStyle name="Normal 2 2 5 17 3 3 2" xfId="36852"/>
    <cellStyle name="Normal 2 2 5 17 3 4" xfId="36853"/>
    <cellStyle name="Normal 2 2 5 17 4" xfId="6769"/>
    <cellStyle name="Normal 2 2 5 17 4 2" xfId="6770"/>
    <cellStyle name="Normal 2 2 5 17 4 2 2" xfId="6771"/>
    <cellStyle name="Normal 2 2 5 17 4 2 2 2" xfId="36854"/>
    <cellStyle name="Normal 2 2 5 17 4 2 3" xfId="36855"/>
    <cellStyle name="Normal 2 2 5 17 4 3" xfId="6772"/>
    <cellStyle name="Normal 2 2 5 17 4 3 2" xfId="36856"/>
    <cellStyle name="Normal 2 2 5 17 4 4" xfId="36857"/>
    <cellStyle name="Normal 2 2 5 17 5" xfId="6773"/>
    <cellStyle name="Normal 2 2 5 17 5 2" xfId="6774"/>
    <cellStyle name="Normal 2 2 5 17 5 2 2" xfId="36858"/>
    <cellStyle name="Normal 2 2 5 17 5 3" xfId="36859"/>
    <cellStyle name="Normal 2 2 5 17 6" xfId="6775"/>
    <cellStyle name="Normal 2 2 5 17 6 2" xfId="36860"/>
    <cellStyle name="Normal 2 2 5 17 7" xfId="6776"/>
    <cellStyle name="Normal 2 2 5 17 7 2" xfId="36861"/>
    <cellStyle name="Normal 2 2 5 17 8" xfId="36862"/>
    <cellStyle name="Normal 2 2 5 18" xfId="6777"/>
    <cellStyle name="Normal 2 2 5 18 2" xfId="6778"/>
    <cellStyle name="Normal 2 2 5 18 2 2" xfId="6779"/>
    <cellStyle name="Normal 2 2 5 18 2 2 2" xfId="6780"/>
    <cellStyle name="Normal 2 2 5 18 2 2 2 2" xfId="36863"/>
    <cellStyle name="Normal 2 2 5 18 2 2 3" xfId="36864"/>
    <cellStyle name="Normal 2 2 5 18 2 3" xfId="6781"/>
    <cellStyle name="Normal 2 2 5 18 2 3 2" xfId="36865"/>
    <cellStyle name="Normal 2 2 5 18 2 4" xfId="36866"/>
    <cellStyle name="Normal 2 2 5 18 3" xfId="6782"/>
    <cellStyle name="Normal 2 2 5 18 3 2" xfId="6783"/>
    <cellStyle name="Normal 2 2 5 18 3 2 2" xfId="6784"/>
    <cellStyle name="Normal 2 2 5 18 3 2 2 2" xfId="36867"/>
    <cellStyle name="Normal 2 2 5 18 3 2 3" xfId="36868"/>
    <cellStyle name="Normal 2 2 5 18 3 3" xfId="6785"/>
    <cellStyle name="Normal 2 2 5 18 3 3 2" xfId="36869"/>
    <cellStyle name="Normal 2 2 5 18 3 4" xfId="36870"/>
    <cellStyle name="Normal 2 2 5 18 4" xfId="6786"/>
    <cellStyle name="Normal 2 2 5 18 4 2" xfId="6787"/>
    <cellStyle name="Normal 2 2 5 18 4 2 2" xfId="6788"/>
    <cellStyle name="Normal 2 2 5 18 4 2 2 2" xfId="36871"/>
    <cellStyle name="Normal 2 2 5 18 4 2 3" xfId="36872"/>
    <cellStyle name="Normal 2 2 5 18 4 3" xfId="6789"/>
    <cellStyle name="Normal 2 2 5 18 4 3 2" xfId="36873"/>
    <cellStyle name="Normal 2 2 5 18 4 4" xfId="36874"/>
    <cellStyle name="Normal 2 2 5 18 5" xfId="6790"/>
    <cellStyle name="Normal 2 2 5 18 5 2" xfId="6791"/>
    <cellStyle name="Normal 2 2 5 18 5 2 2" xfId="36875"/>
    <cellStyle name="Normal 2 2 5 18 5 3" xfId="36876"/>
    <cellStyle name="Normal 2 2 5 18 6" xfId="6792"/>
    <cellStyle name="Normal 2 2 5 18 6 2" xfId="36877"/>
    <cellStyle name="Normal 2 2 5 18 7" xfId="6793"/>
    <cellStyle name="Normal 2 2 5 18 7 2" xfId="36878"/>
    <cellStyle name="Normal 2 2 5 18 8" xfId="36879"/>
    <cellStyle name="Normal 2 2 5 19" xfId="6794"/>
    <cellStyle name="Normal 2 2 5 19 2" xfId="6795"/>
    <cellStyle name="Normal 2 2 5 19 2 2" xfId="6796"/>
    <cellStyle name="Normal 2 2 5 19 2 2 2" xfId="6797"/>
    <cellStyle name="Normal 2 2 5 19 2 2 2 2" xfId="36880"/>
    <cellStyle name="Normal 2 2 5 19 2 2 3" xfId="36881"/>
    <cellStyle name="Normal 2 2 5 19 2 3" xfId="6798"/>
    <cellStyle name="Normal 2 2 5 19 2 3 2" xfId="36882"/>
    <cellStyle name="Normal 2 2 5 19 2 4" xfId="36883"/>
    <cellStyle name="Normal 2 2 5 19 3" xfId="6799"/>
    <cellStyle name="Normal 2 2 5 19 3 2" xfId="6800"/>
    <cellStyle name="Normal 2 2 5 19 3 2 2" xfId="6801"/>
    <cellStyle name="Normal 2 2 5 19 3 2 2 2" xfId="36884"/>
    <cellStyle name="Normal 2 2 5 19 3 2 3" xfId="36885"/>
    <cellStyle name="Normal 2 2 5 19 3 3" xfId="6802"/>
    <cellStyle name="Normal 2 2 5 19 3 3 2" xfId="36886"/>
    <cellStyle name="Normal 2 2 5 19 3 4" xfId="36887"/>
    <cellStyle name="Normal 2 2 5 19 4" xfId="6803"/>
    <cellStyle name="Normal 2 2 5 19 4 2" xfId="6804"/>
    <cellStyle name="Normal 2 2 5 19 4 2 2" xfId="6805"/>
    <cellStyle name="Normal 2 2 5 19 4 2 2 2" xfId="36888"/>
    <cellStyle name="Normal 2 2 5 19 4 2 3" xfId="36889"/>
    <cellStyle name="Normal 2 2 5 19 4 3" xfId="6806"/>
    <cellStyle name="Normal 2 2 5 19 4 3 2" xfId="36890"/>
    <cellStyle name="Normal 2 2 5 19 4 4" xfId="36891"/>
    <cellStyle name="Normal 2 2 5 19 5" xfId="6807"/>
    <cellStyle name="Normal 2 2 5 19 5 2" xfId="6808"/>
    <cellStyle name="Normal 2 2 5 19 5 2 2" xfId="36892"/>
    <cellStyle name="Normal 2 2 5 19 5 3" xfId="36893"/>
    <cellStyle name="Normal 2 2 5 19 6" xfId="6809"/>
    <cellStyle name="Normal 2 2 5 19 6 2" xfId="36894"/>
    <cellStyle name="Normal 2 2 5 19 7" xfId="6810"/>
    <cellStyle name="Normal 2 2 5 19 7 2" xfId="36895"/>
    <cellStyle name="Normal 2 2 5 19 8" xfId="36896"/>
    <cellStyle name="Normal 2 2 5 2" xfId="6811"/>
    <cellStyle name="Normal 2 2 5 2 2" xfId="6812"/>
    <cellStyle name="Normal 2 2 5 2 2 2" xfId="6813"/>
    <cellStyle name="Normal 2 2 5 2 2 2 2" xfId="6814"/>
    <cellStyle name="Normal 2 2 5 2 2 2 2 2" xfId="36897"/>
    <cellStyle name="Normal 2 2 5 2 2 2 3" xfId="36898"/>
    <cellStyle name="Normal 2 2 5 2 2 3" xfId="6815"/>
    <cellStyle name="Normal 2 2 5 2 2 3 2" xfId="36899"/>
    <cellStyle name="Normal 2 2 5 2 2 4" xfId="36900"/>
    <cellStyle name="Normal 2 2 5 2 3" xfId="6816"/>
    <cellStyle name="Normal 2 2 5 2 3 2" xfId="6817"/>
    <cellStyle name="Normal 2 2 5 2 3 2 2" xfId="6818"/>
    <cellStyle name="Normal 2 2 5 2 3 2 2 2" xfId="36901"/>
    <cellStyle name="Normal 2 2 5 2 3 2 3" xfId="36902"/>
    <cellStyle name="Normal 2 2 5 2 3 3" xfId="6819"/>
    <cellStyle name="Normal 2 2 5 2 3 3 2" xfId="36903"/>
    <cellStyle name="Normal 2 2 5 2 3 4" xfId="36904"/>
    <cellStyle name="Normal 2 2 5 2 4" xfId="6820"/>
    <cellStyle name="Normal 2 2 5 2 4 2" xfId="6821"/>
    <cellStyle name="Normal 2 2 5 2 4 2 2" xfId="6822"/>
    <cellStyle name="Normal 2 2 5 2 4 2 2 2" xfId="36905"/>
    <cellStyle name="Normal 2 2 5 2 4 2 3" xfId="36906"/>
    <cellStyle name="Normal 2 2 5 2 4 3" xfId="6823"/>
    <cellStyle name="Normal 2 2 5 2 4 3 2" xfId="36907"/>
    <cellStyle name="Normal 2 2 5 2 4 4" xfId="36908"/>
    <cellStyle name="Normal 2 2 5 2 5" xfId="6824"/>
    <cellStyle name="Normal 2 2 5 2 5 2" xfId="6825"/>
    <cellStyle name="Normal 2 2 5 2 5 2 2" xfId="36909"/>
    <cellStyle name="Normal 2 2 5 2 5 3" xfId="36910"/>
    <cellStyle name="Normal 2 2 5 2 6" xfId="6826"/>
    <cellStyle name="Normal 2 2 5 2 6 2" xfId="36911"/>
    <cellStyle name="Normal 2 2 5 2 7" xfId="6827"/>
    <cellStyle name="Normal 2 2 5 2 7 2" xfId="36912"/>
    <cellStyle name="Normal 2 2 5 2 8" xfId="36913"/>
    <cellStyle name="Normal 2 2 5 20" xfId="6828"/>
    <cellStyle name="Normal 2 2 5 20 2" xfId="6829"/>
    <cellStyle name="Normal 2 2 5 20 2 2" xfId="6830"/>
    <cellStyle name="Normal 2 2 5 20 2 2 2" xfId="6831"/>
    <cellStyle name="Normal 2 2 5 20 2 2 2 2" xfId="36914"/>
    <cellStyle name="Normal 2 2 5 20 2 2 3" xfId="36915"/>
    <cellStyle name="Normal 2 2 5 20 2 3" xfId="6832"/>
    <cellStyle name="Normal 2 2 5 20 2 3 2" xfId="36916"/>
    <cellStyle name="Normal 2 2 5 20 2 4" xfId="36917"/>
    <cellStyle name="Normal 2 2 5 20 3" xfId="6833"/>
    <cellStyle name="Normal 2 2 5 20 3 2" xfId="6834"/>
    <cellStyle name="Normal 2 2 5 20 3 2 2" xfId="6835"/>
    <cellStyle name="Normal 2 2 5 20 3 2 2 2" xfId="36918"/>
    <cellStyle name="Normal 2 2 5 20 3 2 3" xfId="36919"/>
    <cellStyle name="Normal 2 2 5 20 3 3" xfId="6836"/>
    <cellStyle name="Normal 2 2 5 20 3 3 2" xfId="36920"/>
    <cellStyle name="Normal 2 2 5 20 3 4" xfId="36921"/>
    <cellStyle name="Normal 2 2 5 20 4" xfId="6837"/>
    <cellStyle name="Normal 2 2 5 20 4 2" xfId="6838"/>
    <cellStyle name="Normal 2 2 5 20 4 2 2" xfId="6839"/>
    <cellStyle name="Normal 2 2 5 20 4 2 2 2" xfId="36922"/>
    <cellStyle name="Normal 2 2 5 20 4 2 3" xfId="36923"/>
    <cellStyle name="Normal 2 2 5 20 4 3" xfId="6840"/>
    <cellStyle name="Normal 2 2 5 20 4 3 2" xfId="36924"/>
    <cellStyle name="Normal 2 2 5 20 4 4" xfId="36925"/>
    <cellStyle name="Normal 2 2 5 20 5" xfId="6841"/>
    <cellStyle name="Normal 2 2 5 20 5 2" xfId="6842"/>
    <cellStyle name="Normal 2 2 5 20 5 2 2" xfId="36926"/>
    <cellStyle name="Normal 2 2 5 20 5 3" xfId="36927"/>
    <cellStyle name="Normal 2 2 5 20 6" xfId="6843"/>
    <cellStyle name="Normal 2 2 5 20 6 2" xfId="36928"/>
    <cellStyle name="Normal 2 2 5 20 7" xfId="6844"/>
    <cellStyle name="Normal 2 2 5 20 7 2" xfId="36929"/>
    <cellStyle name="Normal 2 2 5 20 8" xfId="36930"/>
    <cellStyle name="Normal 2 2 5 21" xfId="6845"/>
    <cellStyle name="Normal 2 2 5 21 2" xfId="6846"/>
    <cellStyle name="Normal 2 2 5 21 2 2" xfId="6847"/>
    <cellStyle name="Normal 2 2 5 21 2 2 2" xfId="6848"/>
    <cellStyle name="Normal 2 2 5 21 2 2 2 2" xfId="36931"/>
    <cellStyle name="Normal 2 2 5 21 2 2 3" xfId="36932"/>
    <cellStyle name="Normal 2 2 5 21 2 3" xfId="6849"/>
    <cellStyle name="Normal 2 2 5 21 2 3 2" xfId="36933"/>
    <cellStyle name="Normal 2 2 5 21 2 4" xfId="36934"/>
    <cellStyle name="Normal 2 2 5 21 3" xfId="6850"/>
    <cellStyle name="Normal 2 2 5 21 3 2" xfId="6851"/>
    <cellStyle name="Normal 2 2 5 21 3 2 2" xfId="6852"/>
    <cellStyle name="Normal 2 2 5 21 3 2 2 2" xfId="36935"/>
    <cellStyle name="Normal 2 2 5 21 3 2 3" xfId="36936"/>
    <cellStyle name="Normal 2 2 5 21 3 3" xfId="6853"/>
    <cellStyle name="Normal 2 2 5 21 3 3 2" xfId="36937"/>
    <cellStyle name="Normal 2 2 5 21 3 4" xfId="36938"/>
    <cellStyle name="Normal 2 2 5 21 4" xfId="6854"/>
    <cellStyle name="Normal 2 2 5 21 4 2" xfId="6855"/>
    <cellStyle name="Normal 2 2 5 21 4 2 2" xfId="6856"/>
    <cellStyle name="Normal 2 2 5 21 4 2 2 2" xfId="36939"/>
    <cellStyle name="Normal 2 2 5 21 4 2 3" xfId="36940"/>
    <cellStyle name="Normal 2 2 5 21 4 3" xfId="6857"/>
    <cellStyle name="Normal 2 2 5 21 4 3 2" xfId="36941"/>
    <cellStyle name="Normal 2 2 5 21 4 4" xfId="36942"/>
    <cellStyle name="Normal 2 2 5 21 5" xfId="6858"/>
    <cellStyle name="Normal 2 2 5 21 5 2" xfId="6859"/>
    <cellStyle name="Normal 2 2 5 21 5 2 2" xfId="36943"/>
    <cellStyle name="Normal 2 2 5 21 5 3" xfId="36944"/>
    <cellStyle name="Normal 2 2 5 21 6" xfId="6860"/>
    <cellStyle name="Normal 2 2 5 21 6 2" xfId="36945"/>
    <cellStyle name="Normal 2 2 5 21 7" xfId="6861"/>
    <cellStyle name="Normal 2 2 5 21 7 2" xfId="36946"/>
    <cellStyle name="Normal 2 2 5 21 8" xfId="36947"/>
    <cellStyle name="Normal 2 2 5 22" xfId="6862"/>
    <cellStyle name="Normal 2 2 5 22 2" xfId="6863"/>
    <cellStyle name="Normal 2 2 5 22 2 2" xfId="6864"/>
    <cellStyle name="Normal 2 2 5 22 2 2 2" xfId="6865"/>
    <cellStyle name="Normal 2 2 5 22 2 2 2 2" xfId="36948"/>
    <cellStyle name="Normal 2 2 5 22 2 2 3" xfId="36949"/>
    <cellStyle name="Normal 2 2 5 22 2 3" xfId="6866"/>
    <cellStyle name="Normal 2 2 5 22 2 3 2" xfId="36950"/>
    <cellStyle name="Normal 2 2 5 22 2 4" xfId="36951"/>
    <cellStyle name="Normal 2 2 5 22 3" xfId="6867"/>
    <cellStyle name="Normal 2 2 5 22 3 2" xfId="6868"/>
    <cellStyle name="Normal 2 2 5 22 3 2 2" xfId="6869"/>
    <cellStyle name="Normal 2 2 5 22 3 2 2 2" xfId="36952"/>
    <cellStyle name="Normal 2 2 5 22 3 2 3" xfId="36953"/>
    <cellStyle name="Normal 2 2 5 22 3 3" xfId="6870"/>
    <cellStyle name="Normal 2 2 5 22 3 3 2" xfId="36954"/>
    <cellStyle name="Normal 2 2 5 22 3 4" xfId="36955"/>
    <cellStyle name="Normal 2 2 5 22 4" xfId="6871"/>
    <cellStyle name="Normal 2 2 5 22 4 2" xfId="6872"/>
    <cellStyle name="Normal 2 2 5 22 4 2 2" xfId="6873"/>
    <cellStyle name="Normal 2 2 5 22 4 2 2 2" xfId="36956"/>
    <cellStyle name="Normal 2 2 5 22 4 2 3" xfId="36957"/>
    <cellStyle name="Normal 2 2 5 22 4 3" xfId="6874"/>
    <cellStyle name="Normal 2 2 5 22 4 3 2" xfId="36958"/>
    <cellStyle name="Normal 2 2 5 22 4 4" xfId="36959"/>
    <cellStyle name="Normal 2 2 5 22 5" xfId="6875"/>
    <cellStyle name="Normal 2 2 5 22 5 2" xfId="6876"/>
    <cellStyle name="Normal 2 2 5 22 5 2 2" xfId="36960"/>
    <cellStyle name="Normal 2 2 5 22 5 3" xfId="36961"/>
    <cellStyle name="Normal 2 2 5 22 6" xfId="6877"/>
    <cellStyle name="Normal 2 2 5 22 6 2" xfId="36962"/>
    <cellStyle name="Normal 2 2 5 22 7" xfId="6878"/>
    <cellStyle name="Normal 2 2 5 22 7 2" xfId="36963"/>
    <cellStyle name="Normal 2 2 5 22 8" xfId="36964"/>
    <cellStyle name="Normal 2 2 5 23" xfId="6879"/>
    <cellStyle name="Normal 2 2 5 23 2" xfId="6880"/>
    <cellStyle name="Normal 2 2 5 23 2 2" xfId="6881"/>
    <cellStyle name="Normal 2 2 5 23 2 2 2" xfId="6882"/>
    <cellStyle name="Normal 2 2 5 23 2 2 2 2" xfId="36965"/>
    <cellStyle name="Normal 2 2 5 23 2 2 3" xfId="36966"/>
    <cellStyle name="Normal 2 2 5 23 2 3" xfId="6883"/>
    <cellStyle name="Normal 2 2 5 23 2 3 2" xfId="36967"/>
    <cellStyle name="Normal 2 2 5 23 2 4" xfId="36968"/>
    <cellStyle name="Normal 2 2 5 23 3" xfId="6884"/>
    <cellStyle name="Normal 2 2 5 23 3 2" xfId="6885"/>
    <cellStyle name="Normal 2 2 5 23 3 2 2" xfId="6886"/>
    <cellStyle name="Normal 2 2 5 23 3 2 2 2" xfId="36969"/>
    <cellStyle name="Normal 2 2 5 23 3 2 3" xfId="36970"/>
    <cellStyle name="Normal 2 2 5 23 3 3" xfId="6887"/>
    <cellStyle name="Normal 2 2 5 23 3 3 2" xfId="36971"/>
    <cellStyle name="Normal 2 2 5 23 3 4" xfId="36972"/>
    <cellStyle name="Normal 2 2 5 23 4" xfId="6888"/>
    <cellStyle name="Normal 2 2 5 23 4 2" xfId="6889"/>
    <cellStyle name="Normal 2 2 5 23 4 2 2" xfId="6890"/>
    <cellStyle name="Normal 2 2 5 23 4 2 2 2" xfId="36973"/>
    <cellStyle name="Normal 2 2 5 23 4 2 3" xfId="36974"/>
    <cellStyle name="Normal 2 2 5 23 4 3" xfId="6891"/>
    <cellStyle name="Normal 2 2 5 23 4 3 2" xfId="36975"/>
    <cellStyle name="Normal 2 2 5 23 4 4" xfId="36976"/>
    <cellStyle name="Normal 2 2 5 23 5" xfId="6892"/>
    <cellStyle name="Normal 2 2 5 23 5 2" xfId="6893"/>
    <cellStyle name="Normal 2 2 5 23 5 2 2" xfId="36977"/>
    <cellStyle name="Normal 2 2 5 23 5 3" xfId="36978"/>
    <cellStyle name="Normal 2 2 5 23 6" xfId="6894"/>
    <cellStyle name="Normal 2 2 5 23 6 2" xfId="36979"/>
    <cellStyle name="Normal 2 2 5 23 7" xfId="6895"/>
    <cellStyle name="Normal 2 2 5 23 7 2" xfId="36980"/>
    <cellStyle name="Normal 2 2 5 23 8" xfId="36981"/>
    <cellStyle name="Normal 2 2 5 24" xfId="6896"/>
    <cellStyle name="Normal 2 2 5 24 2" xfId="6897"/>
    <cellStyle name="Normal 2 2 5 24 2 2" xfId="6898"/>
    <cellStyle name="Normal 2 2 5 24 2 2 2" xfId="6899"/>
    <cellStyle name="Normal 2 2 5 24 2 2 2 2" xfId="36982"/>
    <cellStyle name="Normal 2 2 5 24 2 2 3" xfId="36983"/>
    <cellStyle name="Normal 2 2 5 24 2 3" xfId="6900"/>
    <cellStyle name="Normal 2 2 5 24 2 3 2" xfId="36984"/>
    <cellStyle name="Normal 2 2 5 24 2 4" xfId="36985"/>
    <cellStyle name="Normal 2 2 5 24 3" xfId="6901"/>
    <cellStyle name="Normal 2 2 5 24 3 2" xfId="6902"/>
    <cellStyle name="Normal 2 2 5 24 3 2 2" xfId="6903"/>
    <cellStyle name="Normal 2 2 5 24 3 2 2 2" xfId="36986"/>
    <cellStyle name="Normal 2 2 5 24 3 2 3" xfId="36987"/>
    <cellStyle name="Normal 2 2 5 24 3 3" xfId="6904"/>
    <cellStyle name="Normal 2 2 5 24 3 3 2" xfId="36988"/>
    <cellStyle name="Normal 2 2 5 24 3 4" xfId="36989"/>
    <cellStyle name="Normal 2 2 5 24 4" xfId="6905"/>
    <cellStyle name="Normal 2 2 5 24 4 2" xfId="6906"/>
    <cellStyle name="Normal 2 2 5 24 4 2 2" xfId="6907"/>
    <cellStyle name="Normal 2 2 5 24 4 2 2 2" xfId="36990"/>
    <cellStyle name="Normal 2 2 5 24 4 2 3" xfId="36991"/>
    <cellStyle name="Normal 2 2 5 24 4 3" xfId="6908"/>
    <cellStyle name="Normal 2 2 5 24 4 3 2" xfId="36992"/>
    <cellStyle name="Normal 2 2 5 24 4 4" xfId="36993"/>
    <cellStyle name="Normal 2 2 5 24 5" xfId="6909"/>
    <cellStyle name="Normal 2 2 5 24 5 2" xfId="6910"/>
    <cellStyle name="Normal 2 2 5 24 5 2 2" xfId="36994"/>
    <cellStyle name="Normal 2 2 5 24 5 3" xfId="36995"/>
    <cellStyle name="Normal 2 2 5 24 6" xfId="6911"/>
    <cellStyle name="Normal 2 2 5 24 6 2" xfId="36996"/>
    <cellStyle name="Normal 2 2 5 24 7" xfId="6912"/>
    <cellStyle name="Normal 2 2 5 24 7 2" xfId="36997"/>
    <cellStyle name="Normal 2 2 5 24 8" xfId="36998"/>
    <cellStyle name="Normal 2 2 5 25" xfId="6913"/>
    <cellStyle name="Normal 2 2 5 25 2" xfId="6914"/>
    <cellStyle name="Normal 2 2 5 25 2 2" xfId="6915"/>
    <cellStyle name="Normal 2 2 5 25 2 2 2" xfId="6916"/>
    <cellStyle name="Normal 2 2 5 25 2 2 2 2" xfId="36999"/>
    <cellStyle name="Normal 2 2 5 25 2 2 3" xfId="37000"/>
    <cellStyle name="Normal 2 2 5 25 2 3" xfId="6917"/>
    <cellStyle name="Normal 2 2 5 25 2 3 2" xfId="37001"/>
    <cellStyle name="Normal 2 2 5 25 2 4" xfId="37002"/>
    <cellStyle name="Normal 2 2 5 25 3" xfId="6918"/>
    <cellStyle name="Normal 2 2 5 25 3 2" xfId="6919"/>
    <cellStyle name="Normal 2 2 5 25 3 2 2" xfId="6920"/>
    <cellStyle name="Normal 2 2 5 25 3 2 2 2" xfId="37003"/>
    <cellStyle name="Normal 2 2 5 25 3 2 3" xfId="37004"/>
    <cellStyle name="Normal 2 2 5 25 3 3" xfId="6921"/>
    <cellStyle name="Normal 2 2 5 25 3 3 2" xfId="37005"/>
    <cellStyle name="Normal 2 2 5 25 3 4" xfId="37006"/>
    <cellStyle name="Normal 2 2 5 25 4" xfId="6922"/>
    <cellStyle name="Normal 2 2 5 25 4 2" xfId="6923"/>
    <cellStyle name="Normal 2 2 5 25 4 2 2" xfId="6924"/>
    <cellStyle name="Normal 2 2 5 25 4 2 2 2" xfId="37007"/>
    <cellStyle name="Normal 2 2 5 25 4 2 3" xfId="37008"/>
    <cellStyle name="Normal 2 2 5 25 4 3" xfId="6925"/>
    <cellStyle name="Normal 2 2 5 25 4 3 2" xfId="37009"/>
    <cellStyle name="Normal 2 2 5 25 4 4" xfId="37010"/>
    <cellStyle name="Normal 2 2 5 25 5" xfId="6926"/>
    <cellStyle name="Normal 2 2 5 25 5 2" xfId="6927"/>
    <cellStyle name="Normal 2 2 5 25 5 2 2" xfId="37011"/>
    <cellStyle name="Normal 2 2 5 25 5 3" xfId="37012"/>
    <cellStyle name="Normal 2 2 5 25 6" xfId="6928"/>
    <cellStyle name="Normal 2 2 5 25 6 2" xfId="37013"/>
    <cellStyle name="Normal 2 2 5 25 7" xfId="6929"/>
    <cellStyle name="Normal 2 2 5 25 7 2" xfId="37014"/>
    <cellStyle name="Normal 2 2 5 25 8" xfId="37015"/>
    <cellStyle name="Normal 2 2 5 26" xfId="6930"/>
    <cellStyle name="Normal 2 2 5 26 2" xfId="6931"/>
    <cellStyle name="Normal 2 2 5 26 2 2" xfId="6932"/>
    <cellStyle name="Normal 2 2 5 26 2 2 2" xfId="6933"/>
    <cellStyle name="Normal 2 2 5 26 2 2 2 2" xfId="37016"/>
    <cellStyle name="Normal 2 2 5 26 2 2 3" xfId="37017"/>
    <cellStyle name="Normal 2 2 5 26 2 3" xfId="6934"/>
    <cellStyle name="Normal 2 2 5 26 2 3 2" xfId="37018"/>
    <cellStyle name="Normal 2 2 5 26 2 4" xfId="37019"/>
    <cellStyle name="Normal 2 2 5 26 3" xfId="6935"/>
    <cellStyle name="Normal 2 2 5 26 3 2" xfId="6936"/>
    <cellStyle name="Normal 2 2 5 26 3 2 2" xfId="6937"/>
    <cellStyle name="Normal 2 2 5 26 3 2 2 2" xfId="37020"/>
    <cellStyle name="Normal 2 2 5 26 3 2 3" xfId="37021"/>
    <cellStyle name="Normal 2 2 5 26 3 3" xfId="6938"/>
    <cellStyle name="Normal 2 2 5 26 3 3 2" xfId="37022"/>
    <cellStyle name="Normal 2 2 5 26 3 4" xfId="37023"/>
    <cellStyle name="Normal 2 2 5 26 4" xfId="6939"/>
    <cellStyle name="Normal 2 2 5 26 4 2" xfId="6940"/>
    <cellStyle name="Normal 2 2 5 26 4 2 2" xfId="6941"/>
    <cellStyle name="Normal 2 2 5 26 4 2 2 2" xfId="37024"/>
    <cellStyle name="Normal 2 2 5 26 4 2 3" xfId="37025"/>
    <cellStyle name="Normal 2 2 5 26 4 3" xfId="6942"/>
    <cellStyle name="Normal 2 2 5 26 4 3 2" xfId="37026"/>
    <cellStyle name="Normal 2 2 5 26 4 4" xfId="37027"/>
    <cellStyle name="Normal 2 2 5 26 5" xfId="6943"/>
    <cellStyle name="Normal 2 2 5 26 5 2" xfId="6944"/>
    <cellStyle name="Normal 2 2 5 26 5 2 2" xfId="37028"/>
    <cellStyle name="Normal 2 2 5 26 5 3" xfId="37029"/>
    <cellStyle name="Normal 2 2 5 26 6" xfId="6945"/>
    <cellStyle name="Normal 2 2 5 26 6 2" xfId="37030"/>
    <cellStyle name="Normal 2 2 5 26 7" xfId="6946"/>
    <cellStyle name="Normal 2 2 5 26 7 2" xfId="37031"/>
    <cellStyle name="Normal 2 2 5 26 8" xfId="37032"/>
    <cellStyle name="Normal 2 2 5 27" xfId="6947"/>
    <cellStyle name="Normal 2 2 5 27 2" xfId="6948"/>
    <cellStyle name="Normal 2 2 5 27 2 2" xfId="6949"/>
    <cellStyle name="Normal 2 2 5 27 2 2 2" xfId="6950"/>
    <cellStyle name="Normal 2 2 5 27 2 2 2 2" xfId="37033"/>
    <cellStyle name="Normal 2 2 5 27 2 2 3" xfId="37034"/>
    <cellStyle name="Normal 2 2 5 27 2 3" xfId="6951"/>
    <cellStyle name="Normal 2 2 5 27 2 3 2" xfId="37035"/>
    <cellStyle name="Normal 2 2 5 27 2 4" xfId="37036"/>
    <cellStyle name="Normal 2 2 5 27 3" xfId="6952"/>
    <cellStyle name="Normal 2 2 5 27 3 2" xfId="6953"/>
    <cellStyle name="Normal 2 2 5 27 3 2 2" xfId="6954"/>
    <cellStyle name="Normal 2 2 5 27 3 2 2 2" xfId="37037"/>
    <cellStyle name="Normal 2 2 5 27 3 2 3" xfId="37038"/>
    <cellStyle name="Normal 2 2 5 27 3 3" xfId="6955"/>
    <cellStyle name="Normal 2 2 5 27 3 3 2" xfId="37039"/>
    <cellStyle name="Normal 2 2 5 27 3 4" xfId="37040"/>
    <cellStyle name="Normal 2 2 5 27 4" xfId="6956"/>
    <cellStyle name="Normal 2 2 5 27 4 2" xfId="6957"/>
    <cellStyle name="Normal 2 2 5 27 4 2 2" xfId="6958"/>
    <cellStyle name="Normal 2 2 5 27 4 2 2 2" xfId="37041"/>
    <cellStyle name="Normal 2 2 5 27 4 2 3" xfId="37042"/>
    <cellStyle name="Normal 2 2 5 27 4 3" xfId="6959"/>
    <cellStyle name="Normal 2 2 5 27 4 3 2" xfId="37043"/>
    <cellStyle name="Normal 2 2 5 27 4 4" xfId="37044"/>
    <cellStyle name="Normal 2 2 5 27 5" xfId="6960"/>
    <cellStyle name="Normal 2 2 5 27 5 2" xfId="6961"/>
    <cellStyle name="Normal 2 2 5 27 5 2 2" xfId="37045"/>
    <cellStyle name="Normal 2 2 5 27 5 3" xfId="37046"/>
    <cellStyle name="Normal 2 2 5 27 6" xfId="6962"/>
    <cellStyle name="Normal 2 2 5 27 6 2" xfId="37047"/>
    <cellStyle name="Normal 2 2 5 27 7" xfId="6963"/>
    <cellStyle name="Normal 2 2 5 27 7 2" xfId="37048"/>
    <cellStyle name="Normal 2 2 5 27 8" xfId="37049"/>
    <cellStyle name="Normal 2 2 5 28" xfId="6964"/>
    <cellStyle name="Normal 2 2 5 28 2" xfId="6965"/>
    <cellStyle name="Normal 2 2 5 28 2 2" xfId="6966"/>
    <cellStyle name="Normal 2 2 5 28 2 2 2" xfId="6967"/>
    <cellStyle name="Normal 2 2 5 28 2 2 2 2" xfId="37050"/>
    <cellStyle name="Normal 2 2 5 28 2 2 3" xfId="37051"/>
    <cellStyle name="Normal 2 2 5 28 2 3" xfId="6968"/>
    <cellStyle name="Normal 2 2 5 28 2 3 2" xfId="37052"/>
    <cellStyle name="Normal 2 2 5 28 2 4" xfId="37053"/>
    <cellStyle name="Normal 2 2 5 28 3" xfId="6969"/>
    <cellStyle name="Normal 2 2 5 28 3 2" xfId="6970"/>
    <cellStyle name="Normal 2 2 5 28 3 2 2" xfId="6971"/>
    <cellStyle name="Normal 2 2 5 28 3 2 2 2" xfId="37054"/>
    <cellStyle name="Normal 2 2 5 28 3 2 3" xfId="37055"/>
    <cellStyle name="Normal 2 2 5 28 3 3" xfId="6972"/>
    <cellStyle name="Normal 2 2 5 28 3 3 2" xfId="37056"/>
    <cellStyle name="Normal 2 2 5 28 3 4" xfId="37057"/>
    <cellStyle name="Normal 2 2 5 28 4" xfId="6973"/>
    <cellStyle name="Normal 2 2 5 28 4 2" xfId="6974"/>
    <cellStyle name="Normal 2 2 5 28 4 2 2" xfId="6975"/>
    <cellStyle name="Normal 2 2 5 28 4 2 2 2" xfId="37058"/>
    <cellStyle name="Normal 2 2 5 28 4 2 3" xfId="37059"/>
    <cellStyle name="Normal 2 2 5 28 4 3" xfId="6976"/>
    <cellStyle name="Normal 2 2 5 28 4 3 2" xfId="37060"/>
    <cellStyle name="Normal 2 2 5 28 4 4" xfId="37061"/>
    <cellStyle name="Normal 2 2 5 28 5" xfId="6977"/>
    <cellStyle name="Normal 2 2 5 28 5 2" xfId="6978"/>
    <cellStyle name="Normal 2 2 5 28 5 2 2" xfId="37062"/>
    <cellStyle name="Normal 2 2 5 28 5 3" xfId="37063"/>
    <cellStyle name="Normal 2 2 5 28 6" xfId="6979"/>
    <cellStyle name="Normal 2 2 5 28 6 2" xfId="37064"/>
    <cellStyle name="Normal 2 2 5 28 7" xfId="6980"/>
    <cellStyle name="Normal 2 2 5 28 7 2" xfId="37065"/>
    <cellStyle name="Normal 2 2 5 28 8" xfId="37066"/>
    <cellStyle name="Normal 2 2 5 29" xfId="6981"/>
    <cellStyle name="Normal 2 2 5 29 2" xfId="6982"/>
    <cellStyle name="Normal 2 2 5 29 2 2" xfId="6983"/>
    <cellStyle name="Normal 2 2 5 29 2 2 2" xfId="6984"/>
    <cellStyle name="Normal 2 2 5 29 2 2 2 2" xfId="37067"/>
    <cellStyle name="Normal 2 2 5 29 2 2 3" xfId="37068"/>
    <cellStyle name="Normal 2 2 5 29 2 3" xfId="6985"/>
    <cellStyle name="Normal 2 2 5 29 2 3 2" xfId="37069"/>
    <cellStyle name="Normal 2 2 5 29 2 4" xfId="37070"/>
    <cellStyle name="Normal 2 2 5 29 3" xfId="6986"/>
    <cellStyle name="Normal 2 2 5 29 3 2" xfId="6987"/>
    <cellStyle name="Normal 2 2 5 29 3 2 2" xfId="6988"/>
    <cellStyle name="Normal 2 2 5 29 3 2 2 2" xfId="37071"/>
    <cellStyle name="Normal 2 2 5 29 3 2 3" xfId="37072"/>
    <cellStyle name="Normal 2 2 5 29 3 3" xfId="6989"/>
    <cellStyle name="Normal 2 2 5 29 3 3 2" xfId="37073"/>
    <cellStyle name="Normal 2 2 5 29 3 4" xfId="37074"/>
    <cellStyle name="Normal 2 2 5 29 4" xfId="6990"/>
    <cellStyle name="Normal 2 2 5 29 4 2" xfId="6991"/>
    <cellStyle name="Normal 2 2 5 29 4 2 2" xfId="6992"/>
    <cellStyle name="Normal 2 2 5 29 4 2 2 2" xfId="37075"/>
    <cellStyle name="Normal 2 2 5 29 4 2 3" xfId="37076"/>
    <cellStyle name="Normal 2 2 5 29 4 3" xfId="6993"/>
    <cellStyle name="Normal 2 2 5 29 4 3 2" xfId="37077"/>
    <cellStyle name="Normal 2 2 5 29 4 4" xfId="37078"/>
    <cellStyle name="Normal 2 2 5 29 5" xfId="6994"/>
    <cellStyle name="Normal 2 2 5 29 5 2" xfId="6995"/>
    <cellStyle name="Normal 2 2 5 29 5 2 2" xfId="37079"/>
    <cellStyle name="Normal 2 2 5 29 5 3" xfId="37080"/>
    <cellStyle name="Normal 2 2 5 29 6" xfId="6996"/>
    <cellStyle name="Normal 2 2 5 29 6 2" xfId="37081"/>
    <cellStyle name="Normal 2 2 5 29 7" xfId="6997"/>
    <cellStyle name="Normal 2 2 5 29 7 2" xfId="37082"/>
    <cellStyle name="Normal 2 2 5 29 8" xfId="37083"/>
    <cellStyle name="Normal 2 2 5 3" xfId="6998"/>
    <cellStyle name="Normal 2 2 5 3 2" xfId="6999"/>
    <cellStyle name="Normal 2 2 5 3 2 2" xfId="7000"/>
    <cellStyle name="Normal 2 2 5 3 2 2 2" xfId="7001"/>
    <cellStyle name="Normal 2 2 5 3 2 2 2 2" xfId="37084"/>
    <cellStyle name="Normal 2 2 5 3 2 2 3" xfId="37085"/>
    <cellStyle name="Normal 2 2 5 3 2 3" xfId="7002"/>
    <cellStyle name="Normal 2 2 5 3 2 3 2" xfId="37086"/>
    <cellStyle name="Normal 2 2 5 3 2 4" xfId="37087"/>
    <cellStyle name="Normal 2 2 5 3 3" xfId="7003"/>
    <cellStyle name="Normal 2 2 5 3 3 2" xfId="7004"/>
    <cellStyle name="Normal 2 2 5 3 3 2 2" xfId="7005"/>
    <cellStyle name="Normal 2 2 5 3 3 2 2 2" xfId="37088"/>
    <cellStyle name="Normal 2 2 5 3 3 2 3" xfId="37089"/>
    <cellStyle name="Normal 2 2 5 3 3 3" xfId="7006"/>
    <cellStyle name="Normal 2 2 5 3 3 3 2" xfId="37090"/>
    <cellStyle name="Normal 2 2 5 3 3 4" xfId="37091"/>
    <cellStyle name="Normal 2 2 5 3 4" xfId="7007"/>
    <cellStyle name="Normal 2 2 5 3 4 2" xfId="7008"/>
    <cellStyle name="Normal 2 2 5 3 4 2 2" xfId="7009"/>
    <cellStyle name="Normal 2 2 5 3 4 2 2 2" xfId="37092"/>
    <cellStyle name="Normal 2 2 5 3 4 2 3" xfId="37093"/>
    <cellStyle name="Normal 2 2 5 3 4 3" xfId="7010"/>
    <cellStyle name="Normal 2 2 5 3 4 3 2" xfId="37094"/>
    <cellStyle name="Normal 2 2 5 3 4 4" xfId="37095"/>
    <cellStyle name="Normal 2 2 5 3 5" xfId="7011"/>
    <cellStyle name="Normal 2 2 5 3 5 2" xfId="7012"/>
    <cellStyle name="Normal 2 2 5 3 5 2 2" xfId="37096"/>
    <cellStyle name="Normal 2 2 5 3 5 3" xfId="37097"/>
    <cellStyle name="Normal 2 2 5 3 6" xfId="7013"/>
    <cellStyle name="Normal 2 2 5 3 6 2" xfId="37098"/>
    <cellStyle name="Normal 2 2 5 3 7" xfId="7014"/>
    <cellStyle name="Normal 2 2 5 3 7 2" xfId="37099"/>
    <cellStyle name="Normal 2 2 5 3 8" xfId="37100"/>
    <cellStyle name="Normal 2 2 5 30" xfId="7015"/>
    <cellStyle name="Normal 2 2 5 30 2" xfId="7016"/>
    <cellStyle name="Normal 2 2 5 30 2 2" xfId="7017"/>
    <cellStyle name="Normal 2 2 5 30 2 2 2" xfId="37101"/>
    <cellStyle name="Normal 2 2 5 30 2 3" xfId="37102"/>
    <cellStyle name="Normal 2 2 5 30 3" xfId="7018"/>
    <cellStyle name="Normal 2 2 5 30 3 2" xfId="37103"/>
    <cellStyle name="Normal 2 2 5 30 4" xfId="37104"/>
    <cellStyle name="Normal 2 2 5 31" xfId="7019"/>
    <cellStyle name="Normal 2 2 5 31 2" xfId="7020"/>
    <cellStyle name="Normal 2 2 5 31 2 2" xfId="7021"/>
    <cellStyle name="Normal 2 2 5 31 2 2 2" xfId="37105"/>
    <cellStyle name="Normal 2 2 5 31 2 3" xfId="37106"/>
    <cellStyle name="Normal 2 2 5 31 3" xfId="7022"/>
    <cellStyle name="Normal 2 2 5 31 3 2" xfId="37107"/>
    <cellStyle name="Normal 2 2 5 31 4" xfId="37108"/>
    <cellStyle name="Normal 2 2 5 32" xfId="7023"/>
    <cellStyle name="Normal 2 2 5 32 2" xfId="7024"/>
    <cellStyle name="Normal 2 2 5 32 2 2" xfId="7025"/>
    <cellStyle name="Normal 2 2 5 32 2 2 2" xfId="37109"/>
    <cellStyle name="Normal 2 2 5 32 2 3" xfId="37110"/>
    <cellStyle name="Normal 2 2 5 32 3" xfId="7026"/>
    <cellStyle name="Normal 2 2 5 32 3 2" xfId="37111"/>
    <cellStyle name="Normal 2 2 5 32 4" xfId="37112"/>
    <cellStyle name="Normal 2 2 5 33" xfId="7027"/>
    <cellStyle name="Normal 2 2 5 33 2" xfId="7028"/>
    <cellStyle name="Normal 2 2 5 33 2 2" xfId="37113"/>
    <cellStyle name="Normal 2 2 5 33 3" xfId="37114"/>
    <cellStyle name="Normal 2 2 5 34" xfId="7029"/>
    <cellStyle name="Normal 2 2 5 34 2" xfId="37115"/>
    <cellStyle name="Normal 2 2 5 35" xfId="7030"/>
    <cellStyle name="Normal 2 2 5 35 2" xfId="37116"/>
    <cellStyle name="Normal 2 2 5 36" xfId="37117"/>
    <cellStyle name="Normal 2 2 5 4" xfId="7031"/>
    <cellStyle name="Normal 2 2 5 4 2" xfId="7032"/>
    <cellStyle name="Normal 2 2 5 4 2 2" xfId="7033"/>
    <cellStyle name="Normal 2 2 5 4 2 2 2" xfId="7034"/>
    <cellStyle name="Normal 2 2 5 4 2 2 2 2" xfId="37118"/>
    <cellStyle name="Normal 2 2 5 4 2 2 3" xfId="37119"/>
    <cellStyle name="Normal 2 2 5 4 2 3" xfId="7035"/>
    <cellStyle name="Normal 2 2 5 4 2 3 2" xfId="37120"/>
    <cellStyle name="Normal 2 2 5 4 2 4" xfId="37121"/>
    <cellStyle name="Normal 2 2 5 4 3" xfId="7036"/>
    <cellStyle name="Normal 2 2 5 4 3 2" xfId="7037"/>
    <cellStyle name="Normal 2 2 5 4 3 2 2" xfId="7038"/>
    <cellStyle name="Normal 2 2 5 4 3 2 2 2" xfId="37122"/>
    <cellStyle name="Normal 2 2 5 4 3 2 3" xfId="37123"/>
    <cellStyle name="Normal 2 2 5 4 3 3" xfId="7039"/>
    <cellStyle name="Normal 2 2 5 4 3 3 2" xfId="37124"/>
    <cellStyle name="Normal 2 2 5 4 3 4" xfId="37125"/>
    <cellStyle name="Normal 2 2 5 4 4" xfId="7040"/>
    <cellStyle name="Normal 2 2 5 4 4 2" xfId="7041"/>
    <cellStyle name="Normal 2 2 5 4 4 2 2" xfId="7042"/>
    <cellStyle name="Normal 2 2 5 4 4 2 2 2" xfId="37126"/>
    <cellStyle name="Normal 2 2 5 4 4 2 3" xfId="37127"/>
    <cellStyle name="Normal 2 2 5 4 4 3" xfId="7043"/>
    <cellStyle name="Normal 2 2 5 4 4 3 2" xfId="37128"/>
    <cellStyle name="Normal 2 2 5 4 4 4" xfId="37129"/>
    <cellStyle name="Normal 2 2 5 4 5" xfId="7044"/>
    <cellStyle name="Normal 2 2 5 4 5 2" xfId="7045"/>
    <cellStyle name="Normal 2 2 5 4 5 2 2" xfId="37130"/>
    <cellStyle name="Normal 2 2 5 4 5 3" xfId="37131"/>
    <cellStyle name="Normal 2 2 5 4 6" xfId="7046"/>
    <cellStyle name="Normal 2 2 5 4 6 2" xfId="37132"/>
    <cellStyle name="Normal 2 2 5 4 7" xfId="7047"/>
    <cellStyle name="Normal 2 2 5 4 7 2" xfId="37133"/>
    <cellStyle name="Normal 2 2 5 4 8" xfId="37134"/>
    <cellStyle name="Normal 2 2 5 5" xfId="7048"/>
    <cellStyle name="Normal 2 2 5 5 2" xfId="7049"/>
    <cellStyle name="Normal 2 2 5 5 2 2" xfId="7050"/>
    <cellStyle name="Normal 2 2 5 5 2 2 2" xfId="7051"/>
    <cellStyle name="Normal 2 2 5 5 2 2 2 2" xfId="37135"/>
    <cellStyle name="Normal 2 2 5 5 2 2 3" xfId="37136"/>
    <cellStyle name="Normal 2 2 5 5 2 3" xfId="7052"/>
    <cellStyle name="Normal 2 2 5 5 2 3 2" xfId="37137"/>
    <cellStyle name="Normal 2 2 5 5 2 4" xfId="37138"/>
    <cellStyle name="Normal 2 2 5 5 3" xfId="7053"/>
    <cellStyle name="Normal 2 2 5 5 3 2" xfId="7054"/>
    <cellStyle name="Normal 2 2 5 5 3 2 2" xfId="7055"/>
    <cellStyle name="Normal 2 2 5 5 3 2 2 2" xfId="37139"/>
    <cellStyle name="Normal 2 2 5 5 3 2 3" xfId="37140"/>
    <cellStyle name="Normal 2 2 5 5 3 3" xfId="7056"/>
    <cellStyle name="Normal 2 2 5 5 3 3 2" xfId="37141"/>
    <cellStyle name="Normal 2 2 5 5 3 4" xfId="37142"/>
    <cellStyle name="Normal 2 2 5 5 4" xfId="7057"/>
    <cellStyle name="Normal 2 2 5 5 4 2" xfId="7058"/>
    <cellStyle name="Normal 2 2 5 5 4 2 2" xfId="7059"/>
    <cellStyle name="Normal 2 2 5 5 4 2 2 2" xfId="37143"/>
    <cellStyle name="Normal 2 2 5 5 4 2 3" xfId="37144"/>
    <cellStyle name="Normal 2 2 5 5 4 3" xfId="7060"/>
    <cellStyle name="Normal 2 2 5 5 4 3 2" xfId="37145"/>
    <cellStyle name="Normal 2 2 5 5 4 4" xfId="37146"/>
    <cellStyle name="Normal 2 2 5 5 5" xfId="7061"/>
    <cellStyle name="Normal 2 2 5 5 5 2" xfId="7062"/>
    <cellStyle name="Normal 2 2 5 5 5 2 2" xfId="37147"/>
    <cellStyle name="Normal 2 2 5 5 5 3" xfId="37148"/>
    <cellStyle name="Normal 2 2 5 5 6" xfId="7063"/>
    <cellStyle name="Normal 2 2 5 5 6 2" xfId="37149"/>
    <cellStyle name="Normal 2 2 5 5 7" xfId="7064"/>
    <cellStyle name="Normal 2 2 5 5 7 2" xfId="37150"/>
    <cellStyle name="Normal 2 2 5 5 8" xfId="37151"/>
    <cellStyle name="Normal 2 2 5 6" xfId="7065"/>
    <cellStyle name="Normal 2 2 5 6 2" xfId="7066"/>
    <cellStyle name="Normal 2 2 5 6 2 2" xfId="7067"/>
    <cellStyle name="Normal 2 2 5 6 2 2 2" xfId="7068"/>
    <cellStyle name="Normal 2 2 5 6 2 2 2 2" xfId="37152"/>
    <cellStyle name="Normal 2 2 5 6 2 2 3" xfId="37153"/>
    <cellStyle name="Normal 2 2 5 6 2 3" xfId="7069"/>
    <cellStyle name="Normal 2 2 5 6 2 3 2" xfId="37154"/>
    <cellStyle name="Normal 2 2 5 6 2 4" xfId="37155"/>
    <cellStyle name="Normal 2 2 5 6 3" xfId="7070"/>
    <cellStyle name="Normal 2 2 5 6 3 2" xfId="7071"/>
    <cellStyle name="Normal 2 2 5 6 3 2 2" xfId="7072"/>
    <cellStyle name="Normal 2 2 5 6 3 2 2 2" xfId="37156"/>
    <cellStyle name="Normal 2 2 5 6 3 2 3" xfId="37157"/>
    <cellStyle name="Normal 2 2 5 6 3 3" xfId="7073"/>
    <cellStyle name="Normal 2 2 5 6 3 3 2" xfId="37158"/>
    <cellStyle name="Normal 2 2 5 6 3 4" xfId="37159"/>
    <cellStyle name="Normal 2 2 5 6 4" xfId="7074"/>
    <cellStyle name="Normal 2 2 5 6 4 2" xfId="7075"/>
    <cellStyle name="Normal 2 2 5 6 4 2 2" xfId="7076"/>
    <cellStyle name="Normal 2 2 5 6 4 2 2 2" xfId="37160"/>
    <cellStyle name="Normal 2 2 5 6 4 2 3" xfId="37161"/>
    <cellStyle name="Normal 2 2 5 6 4 3" xfId="7077"/>
    <cellStyle name="Normal 2 2 5 6 4 3 2" xfId="37162"/>
    <cellStyle name="Normal 2 2 5 6 4 4" xfId="37163"/>
    <cellStyle name="Normal 2 2 5 6 5" xfId="7078"/>
    <cellStyle name="Normal 2 2 5 6 5 2" xfId="7079"/>
    <cellStyle name="Normal 2 2 5 6 5 2 2" xfId="37164"/>
    <cellStyle name="Normal 2 2 5 6 5 3" xfId="37165"/>
    <cellStyle name="Normal 2 2 5 6 6" xfId="7080"/>
    <cellStyle name="Normal 2 2 5 6 6 2" xfId="37166"/>
    <cellStyle name="Normal 2 2 5 6 7" xfId="7081"/>
    <cellStyle name="Normal 2 2 5 6 7 2" xfId="37167"/>
    <cellStyle name="Normal 2 2 5 6 8" xfId="37168"/>
    <cellStyle name="Normal 2 2 5 7" xfId="7082"/>
    <cellStyle name="Normal 2 2 5 7 2" xfId="7083"/>
    <cellStyle name="Normal 2 2 5 7 2 2" xfId="7084"/>
    <cellStyle name="Normal 2 2 5 7 2 2 2" xfId="7085"/>
    <cellStyle name="Normal 2 2 5 7 2 2 2 2" xfId="37169"/>
    <cellStyle name="Normal 2 2 5 7 2 2 3" xfId="37170"/>
    <cellStyle name="Normal 2 2 5 7 2 3" xfId="7086"/>
    <cellStyle name="Normal 2 2 5 7 2 3 2" xfId="37171"/>
    <cellStyle name="Normal 2 2 5 7 2 4" xfId="37172"/>
    <cellStyle name="Normal 2 2 5 7 3" xfId="7087"/>
    <cellStyle name="Normal 2 2 5 7 3 2" xfId="7088"/>
    <cellStyle name="Normal 2 2 5 7 3 2 2" xfId="7089"/>
    <cellStyle name="Normal 2 2 5 7 3 2 2 2" xfId="37173"/>
    <cellStyle name="Normal 2 2 5 7 3 2 3" xfId="37174"/>
    <cellStyle name="Normal 2 2 5 7 3 3" xfId="7090"/>
    <cellStyle name="Normal 2 2 5 7 3 3 2" xfId="37175"/>
    <cellStyle name="Normal 2 2 5 7 3 4" xfId="37176"/>
    <cellStyle name="Normal 2 2 5 7 4" xfId="7091"/>
    <cellStyle name="Normal 2 2 5 7 4 2" xfId="7092"/>
    <cellStyle name="Normal 2 2 5 7 4 2 2" xfId="7093"/>
    <cellStyle name="Normal 2 2 5 7 4 2 2 2" xfId="37177"/>
    <cellStyle name="Normal 2 2 5 7 4 2 3" xfId="37178"/>
    <cellStyle name="Normal 2 2 5 7 4 3" xfId="7094"/>
    <cellStyle name="Normal 2 2 5 7 4 3 2" xfId="37179"/>
    <cellStyle name="Normal 2 2 5 7 4 4" xfId="37180"/>
    <cellStyle name="Normal 2 2 5 7 5" xfId="7095"/>
    <cellStyle name="Normal 2 2 5 7 5 2" xfId="7096"/>
    <cellStyle name="Normal 2 2 5 7 5 2 2" xfId="37181"/>
    <cellStyle name="Normal 2 2 5 7 5 3" xfId="37182"/>
    <cellStyle name="Normal 2 2 5 7 6" xfId="7097"/>
    <cellStyle name="Normal 2 2 5 7 6 2" xfId="37183"/>
    <cellStyle name="Normal 2 2 5 7 7" xfId="7098"/>
    <cellStyle name="Normal 2 2 5 7 7 2" xfId="37184"/>
    <cellStyle name="Normal 2 2 5 7 8" xfId="37185"/>
    <cellStyle name="Normal 2 2 5 8" xfId="7099"/>
    <cellStyle name="Normal 2 2 5 8 2" xfId="7100"/>
    <cellStyle name="Normal 2 2 5 8 2 2" xfId="7101"/>
    <cellStyle name="Normal 2 2 5 8 2 2 2" xfId="7102"/>
    <cellStyle name="Normal 2 2 5 8 2 2 2 2" xfId="37186"/>
    <cellStyle name="Normal 2 2 5 8 2 2 3" xfId="37187"/>
    <cellStyle name="Normal 2 2 5 8 2 3" xfId="7103"/>
    <cellStyle name="Normal 2 2 5 8 2 3 2" xfId="37188"/>
    <cellStyle name="Normal 2 2 5 8 2 4" xfId="37189"/>
    <cellStyle name="Normal 2 2 5 8 3" xfId="7104"/>
    <cellStyle name="Normal 2 2 5 8 3 2" xfId="7105"/>
    <cellStyle name="Normal 2 2 5 8 3 2 2" xfId="7106"/>
    <cellStyle name="Normal 2 2 5 8 3 2 2 2" xfId="37190"/>
    <cellStyle name="Normal 2 2 5 8 3 2 3" xfId="37191"/>
    <cellStyle name="Normal 2 2 5 8 3 3" xfId="7107"/>
    <cellStyle name="Normal 2 2 5 8 3 3 2" xfId="37192"/>
    <cellStyle name="Normal 2 2 5 8 3 4" xfId="37193"/>
    <cellStyle name="Normal 2 2 5 8 4" xfId="7108"/>
    <cellStyle name="Normal 2 2 5 8 4 2" xfId="7109"/>
    <cellStyle name="Normal 2 2 5 8 4 2 2" xfId="7110"/>
    <cellStyle name="Normal 2 2 5 8 4 2 2 2" xfId="37194"/>
    <cellStyle name="Normal 2 2 5 8 4 2 3" xfId="37195"/>
    <cellStyle name="Normal 2 2 5 8 4 3" xfId="7111"/>
    <cellStyle name="Normal 2 2 5 8 4 3 2" xfId="37196"/>
    <cellStyle name="Normal 2 2 5 8 4 4" xfId="37197"/>
    <cellStyle name="Normal 2 2 5 8 5" xfId="7112"/>
    <cellStyle name="Normal 2 2 5 8 5 2" xfId="7113"/>
    <cellStyle name="Normal 2 2 5 8 5 2 2" xfId="37198"/>
    <cellStyle name="Normal 2 2 5 8 5 3" xfId="37199"/>
    <cellStyle name="Normal 2 2 5 8 6" xfId="7114"/>
    <cellStyle name="Normal 2 2 5 8 6 2" xfId="37200"/>
    <cellStyle name="Normal 2 2 5 8 7" xfId="7115"/>
    <cellStyle name="Normal 2 2 5 8 7 2" xfId="37201"/>
    <cellStyle name="Normal 2 2 5 8 8" xfId="37202"/>
    <cellStyle name="Normal 2 2 5 9" xfId="7116"/>
    <cellStyle name="Normal 2 2 5 9 2" xfId="7117"/>
    <cellStyle name="Normal 2 2 5 9 2 2" xfId="7118"/>
    <cellStyle name="Normal 2 2 5 9 2 2 2" xfId="7119"/>
    <cellStyle name="Normal 2 2 5 9 2 2 2 2" xfId="37203"/>
    <cellStyle name="Normal 2 2 5 9 2 2 3" xfId="37204"/>
    <cellStyle name="Normal 2 2 5 9 2 3" xfId="7120"/>
    <cellStyle name="Normal 2 2 5 9 2 3 2" xfId="37205"/>
    <cellStyle name="Normal 2 2 5 9 2 4" xfId="37206"/>
    <cellStyle name="Normal 2 2 5 9 3" xfId="7121"/>
    <cellStyle name="Normal 2 2 5 9 3 2" xfId="7122"/>
    <cellStyle name="Normal 2 2 5 9 3 2 2" xfId="7123"/>
    <cellStyle name="Normal 2 2 5 9 3 2 2 2" xfId="37207"/>
    <cellStyle name="Normal 2 2 5 9 3 2 3" xfId="37208"/>
    <cellStyle name="Normal 2 2 5 9 3 3" xfId="7124"/>
    <cellStyle name="Normal 2 2 5 9 3 3 2" xfId="37209"/>
    <cellStyle name="Normal 2 2 5 9 3 4" xfId="37210"/>
    <cellStyle name="Normal 2 2 5 9 4" xfId="7125"/>
    <cellStyle name="Normal 2 2 5 9 4 2" xfId="7126"/>
    <cellStyle name="Normal 2 2 5 9 4 2 2" xfId="7127"/>
    <cellStyle name="Normal 2 2 5 9 4 2 2 2" xfId="37211"/>
    <cellStyle name="Normal 2 2 5 9 4 2 3" xfId="37212"/>
    <cellStyle name="Normal 2 2 5 9 4 3" xfId="7128"/>
    <cellStyle name="Normal 2 2 5 9 4 3 2" xfId="37213"/>
    <cellStyle name="Normal 2 2 5 9 4 4" xfId="37214"/>
    <cellStyle name="Normal 2 2 5 9 5" xfId="7129"/>
    <cellStyle name="Normal 2 2 5 9 5 2" xfId="7130"/>
    <cellStyle name="Normal 2 2 5 9 5 2 2" xfId="37215"/>
    <cellStyle name="Normal 2 2 5 9 5 3" xfId="37216"/>
    <cellStyle name="Normal 2 2 5 9 6" xfId="7131"/>
    <cellStyle name="Normal 2 2 5 9 6 2" xfId="37217"/>
    <cellStyle name="Normal 2 2 5 9 7" xfId="7132"/>
    <cellStyle name="Normal 2 2 5 9 7 2" xfId="37218"/>
    <cellStyle name="Normal 2 2 5 9 8" xfId="37219"/>
    <cellStyle name="Normal 2 2 6" xfId="7133"/>
    <cellStyle name="Normal 2 2 6 10" xfId="7134"/>
    <cellStyle name="Normal 2 2 6 10 2" xfId="7135"/>
    <cellStyle name="Normal 2 2 6 10 2 2" xfId="7136"/>
    <cellStyle name="Normal 2 2 6 10 2 2 2" xfId="7137"/>
    <cellStyle name="Normal 2 2 6 10 2 2 2 2" xfId="37220"/>
    <cellStyle name="Normal 2 2 6 10 2 2 3" xfId="37221"/>
    <cellStyle name="Normal 2 2 6 10 2 3" xfId="7138"/>
    <cellStyle name="Normal 2 2 6 10 2 3 2" xfId="37222"/>
    <cellStyle name="Normal 2 2 6 10 2 4" xfId="37223"/>
    <cellStyle name="Normal 2 2 6 10 3" xfId="7139"/>
    <cellStyle name="Normal 2 2 6 10 3 2" xfId="7140"/>
    <cellStyle name="Normal 2 2 6 10 3 2 2" xfId="7141"/>
    <cellStyle name="Normal 2 2 6 10 3 2 2 2" xfId="37224"/>
    <cellStyle name="Normal 2 2 6 10 3 2 3" xfId="37225"/>
    <cellStyle name="Normal 2 2 6 10 3 3" xfId="7142"/>
    <cellStyle name="Normal 2 2 6 10 3 3 2" xfId="37226"/>
    <cellStyle name="Normal 2 2 6 10 3 4" xfId="37227"/>
    <cellStyle name="Normal 2 2 6 10 4" xfId="7143"/>
    <cellStyle name="Normal 2 2 6 10 4 2" xfId="7144"/>
    <cellStyle name="Normal 2 2 6 10 4 2 2" xfId="7145"/>
    <cellStyle name="Normal 2 2 6 10 4 2 2 2" xfId="37228"/>
    <cellStyle name="Normal 2 2 6 10 4 2 3" xfId="37229"/>
    <cellStyle name="Normal 2 2 6 10 4 3" xfId="7146"/>
    <cellStyle name="Normal 2 2 6 10 4 3 2" xfId="37230"/>
    <cellStyle name="Normal 2 2 6 10 4 4" xfId="37231"/>
    <cellStyle name="Normal 2 2 6 10 5" xfId="7147"/>
    <cellStyle name="Normal 2 2 6 10 5 2" xfId="7148"/>
    <cellStyle name="Normal 2 2 6 10 5 2 2" xfId="37232"/>
    <cellStyle name="Normal 2 2 6 10 5 3" xfId="37233"/>
    <cellStyle name="Normal 2 2 6 10 6" xfId="7149"/>
    <cellStyle name="Normal 2 2 6 10 6 2" xfId="37234"/>
    <cellStyle name="Normal 2 2 6 10 7" xfId="7150"/>
    <cellStyle name="Normal 2 2 6 10 7 2" xfId="37235"/>
    <cellStyle name="Normal 2 2 6 10 8" xfId="37236"/>
    <cellStyle name="Normal 2 2 6 11" xfId="7151"/>
    <cellStyle name="Normal 2 2 6 11 2" xfId="7152"/>
    <cellStyle name="Normal 2 2 6 11 2 2" xfId="7153"/>
    <cellStyle name="Normal 2 2 6 11 2 2 2" xfId="7154"/>
    <cellStyle name="Normal 2 2 6 11 2 2 2 2" xfId="37237"/>
    <cellStyle name="Normal 2 2 6 11 2 2 3" xfId="37238"/>
    <cellStyle name="Normal 2 2 6 11 2 3" xfId="7155"/>
    <cellStyle name="Normal 2 2 6 11 2 3 2" xfId="37239"/>
    <cellStyle name="Normal 2 2 6 11 2 4" xfId="37240"/>
    <cellStyle name="Normal 2 2 6 11 3" xfId="7156"/>
    <cellStyle name="Normal 2 2 6 11 3 2" xfId="7157"/>
    <cellStyle name="Normal 2 2 6 11 3 2 2" xfId="7158"/>
    <cellStyle name="Normal 2 2 6 11 3 2 2 2" xfId="37241"/>
    <cellStyle name="Normal 2 2 6 11 3 2 3" xfId="37242"/>
    <cellStyle name="Normal 2 2 6 11 3 3" xfId="7159"/>
    <cellStyle name="Normal 2 2 6 11 3 3 2" xfId="37243"/>
    <cellStyle name="Normal 2 2 6 11 3 4" xfId="37244"/>
    <cellStyle name="Normal 2 2 6 11 4" xfId="7160"/>
    <cellStyle name="Normal 2 2 6 11 4 2" xfId="7161"/>
    <cellStyle name="Normal 2 2 6 11 4 2 2" xfId="7162"/>
    <cellStyle name="Normal 2 2 6 11 4 2 2 2" xfId="37245"/>
    <cellStyle name="Normal 2 2 6 11 4 2 3" xfId="37246"/>
    <cellStyle name="Normal 2 2 6 11 4 3" xfId="7163"/>
    <cellStyle name="Normal 2 2 6 11 4 3 2" xfId="37247"/>
    <cellStyle name="Normal 2 2 6 11 4 4" xfId="37248"/>
    <cellStyle name="Normal 2 2 6 11 5" xfId="7164"/>
    <cellStyle name="Normal 2 2 6 11 5 2" xfId="7165"/>
    <cellStyle name="Normal 2 2 6 11 5 2 2" xfId="37249"/>
    <cellStyle name="Normal 2 2 6 11 5 3" xfId="37250"/>
    <cellStyle name="Normal 2 2 6 11 6" xfId="7166"/>
    <cellStyle name="Normal 2 2 6 11 6 2" xfId="37251"/>
    <cellStyle name="Normal 2 2 6 11 7" xfId="7167"/>
    <cellStyle name="Normal 2 2 6 11 7 2" xfId="37252"/>
    <cellStyle name="Normal 2 2 6 11 8" xfId="37253"/>
    <cellStyle name="Normal 2 2 6 12" xfId="7168"/>
    <cellStyle name="Normal 2 2 6 12 2" xfId="7169"/>
    <cellStyle name="Normal 2 2 6 12 2 2" xfId="7170"/>
    <cellStyle name="Normal 2 2 6 12 2 2 2" xfId="7171"/>
    <cellStyle name="Normal 2 2 6 12 2 2 2 2" xfId="37254"/>
    <cellStyle name="Normal 2 2 6 12 2 2 3" xfId="37255"/>
    <cellStyle name="Normal 2 2 6 12 2 3" xfId="7172"/>
    <cellStyle name="Normal 2 2 6 12 2 3 2" xfId="37256"/>
    <cellStyle name="Normal 2 2 6 12 2 4" xfId="37257"/>
    <cellStyle name="Normal 2 2 6 12 3" xfId="7173"/>
    <cellStyle name="Normal 2 2 6 12 3 2" xfId="7174"/>
    <cellStyle name="Normal 2 2 6 12 3 2 2" xfId="7175"/>
    <cellStyle name="Normal 2 2 6 12 3 2 2 2" xfId="37258"/>
    <cellStyle name="Normal 2 2 6 12 3 2 3" xfId="37259"/>
    <cellStyle name="Normal 2 2 6 12 3 3" xfId="7176"/>
    <cellStyle name="Normal 2 2 6 12 3 3 2" xfId="37260"/>
    <cellStyle name="Normal 2 2 6 12 3 4" xfId="37261"/>
    <cellStyle name="Normal 2 2 6 12 4" xfId="7177"/>
    <cellStyle name="Normal 2 2 6 12 4 2" xfId="7178"/>
    <cellStyle name="Normal 2 2 6 12 4 2 2" xfId="7179"/>
    <cellStyle name="Normal 2 2 6 12 4 2 2 2" xfId="37262"/>
    <cellStyle name="Normal 2 2 6 12 4 2 3" xfId="37263"/>
    <cellStyle name="Normal 2 2 6 12 4 3" xfId="7180"/>
    <cellStyle name="Normal 2 2 6 12 4 3 2" xfId="37264"/>
    <cellStyle name="Normal 2 2 6 12 4 4" xfId="37265"/>
    <cellStyle name="Normal 2 2 6 12 5" xfId="7181"/>
    <cellStyle name="Normal 2 2 6 12 5 2" xfId="7182"/>
    <cellStyle name="Normal 2 2 6 12 5 2 2" xfId="37266"/>
    <cellStyle name="Normal 2 2 6 12 5 3" xfId="37267"/>
    <cellStyle name="Normal 2 2 6 12 6" xfId="7183"/>
    <cellStyle name="Normal 2 2 6 12 6 2" xfId="37268"/>
    <cellStyle name="Normal 2 2 6 12 7" xfId="7184"/>
    <cellStyle name="Normal 2 2 6 12 7 2" xfId="37269"/>
    <cellStyle name="Normal 2 2 6 12 8" xfId="37270"/>
    <cellStyle name="Normal 2 2 6 13" xfId="7185"/>
    <cellStyle name="Normal 2 2 6 13 2" xfId="7186"/>
    <cellStyle name="Normal 2 2 6 13 2 2" xfId="7187"/>
    <cellStyle name="Normal 2 2 6 13 2 2 2" xfId="7188"/>
    <cellStyle name="Normal 2 2 6 13 2 2 2 2" xfId="37271"/>
    <cellStyle name="Normal 2 2 6 13 2 2 3" xfId="37272"/>
    <cellStyle name="Normal 2 2 6 13 2 3" xfId="7189"/>
    <cellStyle name="Normal 2 2 6 13 2 3 2" xfId="37273"/>
    <cellStyle name="Normal 2 2 6 13 2 4" xfId="37274"/>
    <cellStyle name="Normal 2 2 6 13 3" xfId="7190"/>
    <cellStyle name="Normal 2 2 6 13 3 2" xfId="7191"/>
    <cellStyle name="Normal 2 2 6 13 3 2 2" xfId="7192"/>
    <cellStyle name="Normal 2 2 6 13 3 2 2 2" xfId="37275"/>
    <cellStyle name="Normal 2 2 6 13 3 2 3" xfId="37276"/>
    <cellStyle name="Normal 2 2 6 13 3 3" xfId="7193"/>
    <cellStyle name="Normal 2 2 6 13 3 3 2" xfId="37277"/>
    <cellStyle name="Normal 2 2 6 13 3 4" xfId="37278"/>
    <cellStyle name="Normal 2 2 6 13 4" xfId="7194"/>
    <cellStyle name="Normal 2 2 6 13 4 2" xfId="7195"/>
    <cellStyle name="Normal 2 2 6 13 4 2 2" xfId="7196"/>
    <cellStyle name="Normal 2 2 6 13 4 2 2 2" xfId="37279"/>
    <cellStyle name="Normal 2 2 6 13 4 2 3" xfId="37280"/>
    <cellStyle name="Normal 2 2 6 13 4 3" xfId="7197"/>
    <cellStyle name="Normal 2 2 6 13 4 3 2" xfId="37281"/>
    <cellStyle name="Normal 2 2 6 13 4 4" xfId="37282"/>
    <cellStyle name="Normal 2 2 6 13 5" xfId="7198"/>
    <cellStyle name="Normal 2 2 6 13 5 2" xfId="7199"/>
    <cellStyle name="Normal 2 2 6 13 5 2 2" xfId="37283"/>
    <cellStyle name="Normal 2 2 6 13 5 3" xfId="37284"/>
    <cellStyle name="Normal 2 2 6 13 6" xfId="7200"/>
    <cellStyle name="Normal 2 2 6 13 6 2" xfId="37285"/>
    <cellStyle name="Normal 2 2 6 13 7" xfId="7201"/>
    <cellStyle name="Normal 2 2 6 13 7 2" xfId="37286"/>
    <cellStyle name="Normal 2 2 6 13 8" xfId="37287"/>
    <cellStyle name="Normal 2 2 6 14" xfId="7202"/>
    <cellStyle name="Normal 2 2 6 14 2" xfId="7203"/>
    <cellStyle name="Normal 2 2 6 14 2 2" xfId="7204"/>
    <cellStyle name="Normal 2 2 6 14 2 2 2" xfId="7205"/>
    <cellStyle name="Normal 2 2 6 14 2 2 2 2" xfId="37288"/>
    <cellStyle name="Normal 2 2 6 14 2 2 3" xfId="37289"/>
    <cellStyle name="Normal 2 2 6 14 2 3" xfId="7206"/>
    <cellStyle name="Normal 2 2 6 14 2 3 2" xfId="37290"/>
    <cellStyle name="Normal 2 2 6 14 2 4" xfId="37291"/>
    <cellStyle name="Normal 2 2 6 14 3" xfId="7207"/>
    <cellStyle name="Normal 2 2 6 14 3 2" xfId="7208"/>
    <cellStyle name="Normal 2 2 6 14 3 2 2" xfId="7209"/>
    <cellStyle name="Normal 2 2 6 14 3 2 2 2" xfId="37292"/>
    <cellStyle name="Normal 2 2 6 14 3 2 3" xfId="37293"/>
    <cellStyle name="Normal 2 2 6 14 3 3" xfId="7210"/>
    <cellStyle name="Normal 2 2 6 14 3 3 2" xfId="37294"/>
    <cellStyle name="Normal 2 2 6 14 3 4" xfId="37295"/>
    <cellStyle name="Normal 2 2 6 14 4" xfId="7211"/>
    <cellStyle name="Normal 2 2 6 14 4 2" xfId="7212"/>
    <cellStyle name="Normal 2 2 6 14 4 2 2" xfId="7213"/>
    <cellStyle name="Normal 2 2 6 14 4 2 2 2" xfId="37296"/>
    <cellStyle name="Normal 2 2 6 14 4 2 3" xfId="37297"/>
    <cellStyle name="Normal 2 2 6 14 4 3" xfId="7214"/>
    <cellStyle name="Normal 2 2 6 14 4 3 2" xfId="37298"/>
    <cellStyle name="Normal 2 2 6 14 4 4" xfId="37299"/>
    <cellStyle name="Normal 2 2 6 14 5" xfId="7215"/>
    <cellStyle name="Normal 2 2 6 14 5 2" xfId="7216"/>
    <cellStyle name="Normal 2 2 6 14 5 2 2" xfId="37300"/>
    <cellStyle name="Normal 2 2 6 14 5 3" xfId="37301"/>
    <cellStyle name="Normal 2 2 6 14 6" xfId="7217"/>
    <cellStyle name="Normal 2 2 6 14 6 2" xfId="37302"/>
    <cellStyle name="Normal 2 2 6 14 7" xfId="7218"/>
    <cellStyle name="Normal 2 2 6 14 7 2" xfId="37303"/>
    <cellStyle name="Normal 2 2 6 14 8" xfId="37304"/>
    <cellStyle name="Normal 2 2 6 15" xfId="7219"/>
    <cellStyle name="Normal 2 2 6 15 2" xfId="7220"/>
    <cellStyle name="Normal 2 2 6 15 2 2" xfId="7221"/>
    <cellStyle name="Normal 2 2 6 15 2 2 2" xfId="7222"/>
    <cellStyle name="Normal 2 2 6 15 2 2 2 2" xfId="37305"/>
    <cellStyle name="Normal 2 2 6 15 2 2 3" xfId="37306"/>
    <cellStyle name="Normal 2 2 6 15 2 3" xfId="7223"/>
    <cellStyle name="Normal 2 2 6 15 2 3 2" xfId="37307"/>
    <cellStyle name="Normal 2 2 6 15 2 4" xfId="37308"/>
    <cellStyle name="Normal 2 2 6 15 3" xfId="7224"/>
    <cellStyle name="Normal 2 2 6 15 3 2" xfId="7225"/>
    <cellStyle name="Normal 2 2 6 15 3 2 2" xfId="7226"/>
    <cellStyle name="Normal 2 2 6 15 3 2 2 2" xfId="37309"/>
    <cellStyle name="Normal 2 2 6 15 3 2 3" xfId="37310"/>
    <cellStyle name="Normal 2 2 6 15 3 3" xfId="7227"/>
    <cellStyle name="Normal 2 2 6 15 3 3 2" xfId="37311"/>
    <cellStyle name="Normal 2 2 6 15 3 4" xfId="37312"/>
    <cellStyle name="Normal 2 2 6 15 4" xfId="7228"/>
    <cellStyle name="Normal 2 2 6 15 4 2" xfId="7229"/>
    <cellStyle name="Normal 2 2 6 15 4 2 2" xfId="7230"/>
    <cellStyle name="Normal 2 2 6 15 4 2 2 2" xfId="37313"/>
    <cellStyle name="Normal 2 2 6 15 4 2 3" xfId="37314"/>
    <cellStyle name="Normal 2 2 6 15 4 3" xfId="7231"/>
    <cellStyle name="Normal 2 2 6 15 4 3 2" xfId="37315"/>
    <cellStyle name="Normal 2 2 6 15 4 4" xfId="37316"/>
    <cellStyle name="Normal 2 2 6 15 5" xfId="7232"/>
    <cellStyle name="Normal 2 2 6 15 5 2" xfId="7233"/>
    <cellStyle name="Normal 2 2 6 15 5 2 2" xfId="37317"/>
    <cellStyle name="Normal 2 2 6 15 5 3" xfId="37318"/>
    <cellStyle name="Normal 2 2 6 15 6" xfId="7234"/>
    <cellStyle name="Normal 2 2 6 15 6 2" xfId="37319"/>
    <cellStyle name="Normal 2 2 6 15 7" xfId="7235"/>
    <cellStyle name="Normal 2 2 6 15 7 2" xfId="37320"/>
    <cellStyle name="Normal 2 2 6 15 8" xfId="37321"/>
    <cellStyle name="Normal 2 2 6 16" xfId="7236"/>
    <cellStyle name="Normal 2 2 6 16 2" xfId="7237"/>
    <cellStyle name="Normal 2 2 6 16 2 2" xfId="7238"/>
    <cellStyle name="Normal 2 2 6 16 2 2 2" xfId="7239"/>
    <cellStyle name="Normal 2 2 6 16 2 2 2 2" xfId="37322"/>
    <cellStyle name="Normal 2 2 6 16 2 2 3" xfId="37323"/>
    <cellStyle name="Normal 2 2 6 16 2 3" xfId="7240"/>
    <cellStyle name="Normal 2 2 6 16 2 3 2" xfId="37324"/>
    <cellStyle name="Normal 2 2 6 16 2 4" xfId="37325"/>
    <cellStyle name="Normal 2 2 6 16 3" xfId="7241"/>
    <cellStyle name="Normal 2 2 6 16 3 2" xfId="7242"/>
    <cellStyle name="Normal 2 2 6 16 3 2 2" xfId="7243"/>
    <cellStyle name="Normal 2 2 6 16 3 2 2 2" xfId="37326"/>
    <cellStyle name="Normal 2 2 6 16 3 2 3" xfId="37327"/>
    <cellStyle name="Normal 2 2 6 16 3 3" xfId="7244"/>
    <cellStyle name="Normal 2 2 6 16 3 3 2" xfId="37328"/>
    <cellStyle name="Normal 2 2 6 16 3 4" xfId="37329"/>
    <cellStyle name="Normal 2 2 6 16 4" xfId="7245"/>
    <cellStyle name="Normal 2 2 6 16 4 2" xfId="7246"/>
    <cellStyle name="Normal 2 2 6 16 4 2 2" xfId="7247"/>
    <cellStyle name="Normal 2 2 6 16 4 2 2 2" xfId="37330"/>
    <cellStyle name="Normal 2 2 6 16 4 2 3" xfId="37331"/>
    <cellStyle name="Normal 2 2 6 16 4 3" xfId="7248"/>
    <cellStyle name="Normal 2 2 6 16 4 3 2" xfId="37332"/>
    <cellStyle name="Normal 2 2 6 16 4 4" xfId="37333"/>
    <cellStyle name="Normal 2 2 6 16 5" xfId="7249"/>
    <cellStyle name="Normal 2 2 6 16 5 2" xfId="7250"/>
    <cellStyle name="Normal 2 2 6 16 5 2 2" xfId="37334"/>
    <cellStyle name="Normal 2 2 6 16 5 3" xfId="37335"/>
    <cellStyle name="Normal 2 2 6 16 6" xfId="7251"/>
    <cellStyle name="Normal 2 2 6 16 6 2" xfId="37336"/>
    <cellStyle name="Normal 2 2 6 16 7" xfId="7252"/>
    <cellStyle name="Normal 2 2 6 16 7 2" xfId="37337"/>
    <cellStyle name="Normal 2 2 6 16 8" xfId="37338"/>
    <cellStyle name="Normal 2 2 6 17" xfId="7253"/>
    <cellStyle name="Normal 2 2 6 17 2" xfId="7254"/>
    <cellStyle name="Normal 2 2 6 17 2 2" xfId="7255"/>
    <cellStyle name="Normal 2 2 6 17 2 2 2" xfId="7256"/>
    <cellStyle name="Normal 2 2 6 17 2 2 2 2" xfId="37339"/>
    <cellStyle name="Normal 2 2 6 17 2 2 3" xfId="37340"/>
    <cellStyle name="Normal 2 2 6 17 2 3" xfId="7257"/>
    <cellStyle name="Normal 2 2 6 17 2 3 2" xfId="37341"/>
    <cellStyle name="Normal 2 2 6 17 2 4" xfId="37342"/>
    <cellStyle name="Normal 2 2 6 17 3" xfId="7258"/>
    <cellStyle name="Normal 2 2 6 17 3 2" xfId="7259"/>
    <cellStyle name="Normal 2 2 6 17 3 2 2" xfId="7260"/>
    <cellStyle name="Normal 2 2 6 17 3 2 2 2" xfId="37343"/>
    <cellStyle name="Normal 2 2 6 17 3 2 3" xfId="37344"/>
    <cellStyle name="Normal 2 2 6 17 3 3" xfId="7261"/>
    <cellStyle name="Normal 2 2 6 17 3 3 2" xfId="37345"/>
    <cellStyle name="Normal 2 2 6 17 3 4" xfId="37346"/>
    <cellStyle name="Normal 2 2 6 17 4" xfId="7262"/>
    <cellStyle name="Normal 2 2 6 17 4 2" xfId="7263"/>
    <cellStyle name="Normal 2 2 6 17 4 2 2" xfId="7264"/>
    <cellStyle name="Normal 2 2 6 17 4 2 2 2" xfId="37347"/>
    <cellStyle name="Normal 2 2 6 17 4 2 3" xfId="37348"/>
    <cellStyle name="Normal 2 2 6 17 4 3" xfId="7265"/>
    <cellStyle name="Normal 2 2 6 17 4 3 2" xfId="37349"/>
    <cellStyle name="Normal 2 2 6 17 4 4" xfId="37350"/>
    <cellStyle name="Normal 2 2 6 17 5" xfId="7266"/>
    <cellStyle name="Normal 2 2 6 17 5 2" xfId="7267"/>
    <cellStyle name="Normal 2 2 6 17 5 2 2" xfId="37351"/>
    <cellStyle name="Normal 2 2 6 17 5 3" xfId="37352"/>
    <cellStyle name="Normal 2 2 6 17 6" xfId="7268"/>
    <cellStyle name="Normal 2 2 6 17 6 2" xfId="37353"/>
    <cellStyle name="Normal 2 2 6 17 7" xfId="7269"/>
    <cellStyle name="Normal 2 2 6 17 7 2" xfId="37354"/>
    <cellStyle name="Normal 2 2 6 17 8" xfId="37355"/>
    <cellStyle name="Normal 2 2 6 18" xfId="7270"/>
    <cellStyle name="Normal 2 2 6 18 2" xfId="7271"/>
    <cellStyle name="Normal 2 2 6 18 2 2" xfId="7272"/>
    <cellStyle name="Normal 2 2 6 18 2 2 2" xfId="7273"/>
    <cellStyle name="Normal 2 2 6 18 2 2 2 2" xfId="37356"/>
    <cellStyle name="Normal 2 2 6 18 2 2 3" xfId="37357"/>
    <cellStyle name="Normal 2 2 6 18 2 3" xfId="7274"/>
    <cellStyle name="Normal 2 2 6 18 2 3 2" xfId="37358"/>
    <cellStyle name="Normal 2 2 6 18 2 4" xfId="37359"/>
    <cellStyle name="Normal 2 2 6 18 3" xfId="7275"/>
    <cellStyle name="Normal 2 2 6 18 3 2" xfId="7276"/>
    <cellStyle name="Normal 2 2 6 18 3 2 2" xfId="7277"/>
    <cellStyle name="Normal 2 2 6 18 3 2 2 2" xfId="37360"/>
    <cellStyle name="Normal 2 2 6 18 3 2 3" xfId="37361"/>
    <cellStyle name="Normal 2 2 6 18 3 3" xfId="7278"/>
    <cellStyle name="Normal 2 2 6 18 3 3 2" xfId="37362"/>
    <cellStyle name="Normal 2 2 6 18 3 4" xfId="37363"/>
    <cellStyle name="Normal 2 2 6 18 4" xfId="7279"/>
    <cellStyle name="Normal 2 2 6 18 4 2" xfId="7280"/>
    <cellStyle name="Normal 2 2 6 18 4 2 2" xfId="7281"/>
    <cellStyle name="Normal 2 2 6 18 4 2 2 2" xfId="37364"/>
    <cellStyle name="Normal 2 2 6 18 4 2 3" xfId="37365"/>
    <cellStyle name="Normal 2 2 6 18 4 3" xfId="7282"/>
    <cellStyle name="Normal 2 2 6 18 4 3 2" xfId="37366"/>
    <cellStyle name="Normal 2 2 6 18 4 4" xfId="37367"/>
    <cellStyle name="Normal 2 2 6 18 5" xfId="7283"/>
    <cellStyle name="Normal 2 2 6 18 5 2" xfId="7284"/>
    <cellStyle name="Normal 2 2 6 18 5 2 2" xfId="37368"/>
    <cellStyle name="Normal 2 2 6 18 5 3" xfId="37369"/>
    <cellStyle name="Normal 2 2 6 18 6" xfId="7285"/>
    <cellStyle name="Normal 2 2 6 18 6 2" xfId="37370"/>
    <cellStyle name="Normal 2 2 6 18 7" xfId="7286"/>
    <cellStyle name="Normal 2 2 6 18 7 2" xfId="37371"/>
    <cellStyle name="Normal 2 2 6 18 8" xfId="37372"/>
    <cellStyle name="Normal 2 2 6 19" xfId="7287"/>
    <cellStyle name="Normal 2 2 6 19 2" xfId="7288"/>
    <cellStyle name="Normal 2 2 6 19 2 2" xfId="7289"/>
    <cellStyle name="Normal 2 2 6 19 2 2 2" xfId="7290"/>
    <cellStyle name="Normal 2 2 6 19 2 2 2 2" xfId="37373"/>
    <cellStyle name="Normal 2 2 6 19 2 2 3" xfId="37374"/>
    <cellStyle name="Normal 2 2 6 19 2 3" xfId="7291"/>
    <cellStyle name="Normal 2 2 6 19 2 3 2" xfId="37375"/>
    <cellStyle name="Normal 2 2 6 19 2 4" xfId="37376"/>
    <cellStyle name="Normal 2 2 6 19 3" xfId="7292"/>
    <cellStyle name="Normal 2 2 6 19 3 2" xfId="7293"/>
    <cellStyle name="Normal 2 2 6 19 3 2 2" xfId="7294"/>
    <cellStyle name="Normal 2 2 6 19 3 2 2 2" xfId="37377"/>
    <cellStyle name="Normal 2 2 6 19 3 2 3" xfId="37378"/>
    <cellStyle name="Normal 2 2 6 19 3 3" xfId="7295"/>
    <cellStyle name="Normal 2 2 6 19 3 3 2" xfId="37379"/>
    <cellStyle name="Normal 2 2 6 19 3 4" xfId="37380"/>
    <cellStyle name="Normal 2 2 6 19 4" xfId="7296"/>
    <cellStyle name="Normal 2 2 6 19 4 2" xfId="7297"/>
    <cellStyle name="Normal 2 2 6 19 4 2 2" xfId="7298"/>
    <cellStyle name="Normal 2 2 6 19 4 2 2 2" xfId="37381"/>
    <cellStyle name="Normal 2 2 6 19 4 2 3" xfId="37382"/>
    <cellStyle name="Normal 2 2 6 19 4 3" xfId="7299"/>
    <cellStyle name="Normal 2 2 6 19 4 3 2" xfId="37383"/>
    <cellStyle name="Normal 2 2 6 19 4 4" xfId="37384"/>
    <cellStyle name="Normal 2 2 6 19 5" xfId="7300"/>
    <cellStyle name="Normal 2 2 6 19 5 2" xfId="7301"/>
    <cellStyle name="Normal 2 2 6 19 5 2 2" xfId="37385"/>
    <cellStyle name="Normal 2 2 6 19 5 3" xfId="37386"/>
    <cellStyle name="Normal 2 2 6 19 6" xfId="7302"/>
    <cellStyle name="Normal 2 2 6 19 6 2" xfId="37387"/>
    <cellStyle name="Normal 2 2 6 19 7" xfId="7303"/>
    <cellStyle name="Normal 2 2 6 19 7 2" xfId="37388"/>
    <cellStyle name="Normal 2 2 6 19 8" xfId="37389"/>
    <cellStyle name="Normal 2 2 6 2" xfId="7304"/>
    <cellStyle name="Normal 2 2 6 2 2" xfId="7305"/>
    <cellStyle name="Normal 2 2 6 2 2 2" xfId="7306"/>
    <cellStyle name="Normal 2 2 6 2 2 2 2" xfId="7307"/>
    <cellStyle name="Normal 2 2 6 2 2 2 2 2" xfId="37390"/>
    <cellStyle name="Normal 2 2 6 2 2 2 3" xfId="37391"/>
    <cellStyle name="Normal 2 2 6 2 2 3" xfId="7308"/>
    <cellStyle name="Normal 2 2 6 2 2 3 2" xfId="37392"/>
    <cellStyle name="Normal 2 2 6 2 2 4" xfId="37393"/>
    <cellStyle name="Normal 2 2 6 2 3" xfId="7309"/>
    <cellStyle name="Normal 2 2 6 2 3 2" xfId="7310"/>
    <cellStyle name="Normal 2 2 6 2 3 2 2" xfId="7311"/>
    <cellStyle name="Normal 2 2 6 2 3 2 2 2" xfId="37394"/>
    <cellStyle name="Normal 2 2 6 2 3 2 3" xfId="37395"/>
    <cellStyle name="Normal 2 2 6 2 3 3" xfId="7312"/>
    <cellStyle name="Normal 2 2 6 2 3 3 2" xfId="37396"/>
    <cellStyle name="Normal 2 2 6 2 3 4" xfId="37397"/>
    <cellStyle name="Normal 2 2 6 2 4" xfId="7313"/>
    <cellStyle name="Normal 2 2 6 2 4 2" xfId="7314"/>
    <cellStyle name="Normal 2 2 6 2 4 2 2" xfId="7315"/>
    <cellStyle name="Normal 2 2 6 2 4 2 2 2" xfId="37398"/>
    <cellStyle name="Normal 2 2 6 2 4 2 3" xfId="37399"/>
    <cellStyle name="Normal 2 2 6 2 4 3" xfId="7316"/>
    <cellStyle name="Normal 2 2 6 2 4 3 2" xfId="37400"/>
    <cellStyle name="Normal 2 2 6 2 4 4" xfId="37401"/>
    <cellStyle name="Normal 2 2 6 2 5" xfId="7317"/>
    <cellStyle name="Normal 2 2 6 2 5 2" xfId="7318"/>
    <cellStyle name="Normal 2 2 6 2 5 2 2" xfId="37402"/>
    <cellStyle name="Normal 2 2 6 2 5 3" xfId="37403"/>
    <cellStyle name="Normal 2 2 6 2 6" xfId="7319"/>
    <cellStyle name="Normal 2 2 6 2 6 2" xfId="37404"/>
    <cellStyle name="Normal 2 2 6 2 7" xfId="7320"/>
    <cellStyle name="Normal 2 2 6 2 7 2" xfId="37405"/>
    <cellStyle name="Normal 2 2 6 2 8" xfId="37406"/>
    <cellStyle name="Normal 2 2 6 20" xfId="7321"/>
    <cellStyle name="Normal 2 2 6 20 2" xfId="7322"/>
    <cellStyle name="Normal 2 2 6 20 2 2" xfId="7323"/>
    <cellStyle name="Normal 2 2 6 20 2 2 2" xfId="7324"/>
    <cellStyle name="Normal 2 2 6 20 2 2 2 2" xfId="37407"/>
    <cellStyle name="Normal 2 2 6 20 2 2 3" xfId="37408"/>
    <cellStyle name="Normal 2 2 6 20 2 3" xfId="7325"/>
    <cellStyle name="Normal 2 2 6 20 2 3 2" xfId="37409"/>
    <cellStyle name="Normal 2 2 6 20 2 4" xfId="37410"/>
    <cellStyle name="Normal 2 2 6 20 3" xfId="7326"/>
    <cellStyle name="Normal 2 2 6 20 3 2" xfId="7327"/>
    <cellStyle name="Normal 2 2 6 20 3 2 2" xfId="7328"/>
    <cellStyle name="Normal 2 2 6 20 3 2 2 2" xfId="37411"/>
    <cellStyle name="Normal 2 2 6 20 3 2 3" xfId="37412"/>
    <cellStyle name="Normal 2 2 6 20 3 3" xfId="7329"/>
    <cellStyle name="Normal 2 2 6 20 3 3 2" xfId="37413"/>
    <cellStyle name="Normal 2 2 6 20 3 4" xfId="37414"/>
    <cellStyle name="Normal 2 2 6 20 4" xfId="7330"/>
    <cellStyle name="Normal 2 2 6 20 4 2" xfId="7331"/>
    <cellStyle name="Normal 2 2 6 20 4 2 2" xfId="7332"/>
    <cellStyle name="Normal 2 2 6 20 4 2 2 2" xfId="37415"/>
    <cellStyle name="Normal 2 2 6 20 4 2 3" xfId="37416"/>
    <cellStyle name="Normal 2 2 6 20 4 3" xfId="7333"/>
    <cellStyle name="Normal 2 2 6 20 4 3 2" xfId="37417"/>
    <cellStyle name="Normal 2 2 6 20 4 4" xfId="37418"/>
    <cellStyle name="Normal 2 2 6 20 5" xfId="7334"/>
    <cellStyle name="Normal 2 2 6 20 5 2" xfId="7335"/>
    <cellStyle name="Normal 2 2 6 20 5 2 2" xfId="37419"/>
    <cellStyle name="Normal 2 2 6 20 5 3" xfId="37420"/>
    <cellStyle name="Normal 2 2 6 20 6" xfId="7336"/>
    <cellStyle name="Normal 2 2 6 20 6 2" xfId="37421"/>
    <cellStyle name="Normal 2 2 6 20 7" xfId="7337"/>
    <cellStyle name="Normal 2 2 6 20 7 2" xfId="37422"/>
    <cellStyle name="Normal 2 2 6 20 8" xfId="37423"/>
    <cellStyle name="Normal 2 2 6 21" xfId="7338"/>
    <cellStyle name="Normal 2 2 6 21 2" xfId="7339"/>
    <cellStyle name="Normal 2 2 6 21 2 2" xfId="7340"/>
    <cellStyle name="Normal 2 2 6 21 2 2 2" xfId="7341"/>
    <cellStyle name="Normal 2 2 6 21 2 2 2 2" xfId="37424"/>
    <cellStyle name="Normal 2 2 6 21 2 2 3" xfId="37425"/>
    <cellStyle name="Normal 2 2 6 21 2 3" xfId="7342"/>
    <cellStyle name="Normal 2 2 6 21 2 3 2" xfId="37426"/>
    <cellStyle name="Normal 2 2 6 21 2 4" xfId="37427"/>
    <cellStyle name="Normal 2 2 6 21 3" xfId="7343"/>
    <cellStyle name="Normal 2 2 6 21 3 2" xfId="7344"/>
    <cellStyle name="Normal 2 2 6 21 3 2 2" xfId="7345"/>
    <cellStyle name="Normal 2 2 6 21 3 2 2 2" xfId="37428"/>
    <cellStyle name="Normal 2 2 6 21 3 2 3" xfId="37429"/>
    <cellStyle name="Normal 2 2 6 21 3 3" xfId="7346"/>
    <cellStyle name="Normal 2 2 6 21 3 3 2" xfId="37430"/>
    <cellStyle name="Normal 2 2 6 21 3 4" xfId="37431"/>
    <cellStyle name="Normal 2 2 6 21 4" xfId="7347"/>
    <cellStyle name="Normal 2 2 6 21 4 2" xfId="7348"/>
    <cellStyle name="Normal 2 2 6 21 4 2 2" xfId="7349"/>
    <cellStyle name="Normal 2 2 6 21 4 2 2 2" xfId="37432"/>
    <cellStyle name="Normal 2 2 6 21 4 2 3" xfId="37433"/>
    <cellStyle name="Normal 2 2 6 21 4 3" xfId="7350"/>
    <cellStyle name="Normal 2 2 6 21 4 3 2" xfId="37434"/>
    <cellStyle name="Normal 2 2 6 21 4 4" xfId="37435"/>
    <cellStyle name="Normal 2 2 6 21 5" xfId="7351"/>
    <cellStyle name="Normal 2 2 6 21 5 2" xfId="7352"/>
    <cellStyle name="Normal 2 2 6 21 5 2 2" xfId="37436"/>
    <cellStyle name="Normal 2 2 6 21 5 3" xfId="37437"/>
    <cellStyle name="Normal 2 2 6 21 6" xfId="7353"/>
    <cellStyle name="Normal 2 2 6 21 6 2" xfId="37438"/>
    <cellStyle name="Normal 2 2 6 21 7" xfId="7354"/>
    <cellStyle name="Normal 2 2 6 21 7 2" xfId="37439"/>
    <cellStyle name="Normal 2 2 6 21 8" xfId="37440"/>
    <cellStyle name="Normal 2 2 6 22" xfId="7355"/>
    <cellStyle name="Normal 2 2 6 22 2" xfId="7356"/>
    <cellStyle name="Normal 2 2 6 22 2 2" xfId="7357"/>
    <cellStyle name="Normal 2 2 6 22 2 2 2" xfId="7358"/>
    <cellStyle name="Normal 2 2 6 22 2 2 2 2" xfId="37441"/>
    <cellStyle name="Normal 2 2 6 22 2 2 3" xfId="37442"/>
    <cellStyle name="Normal 2 2 6 22 2 3" xfId="7359"/>
    <cellStyle name="Normal 2 2 6 22 2 3 2" xfId="37443"/>
    <cellStyle name="Normal 2 2 6 22 2 4" xfId="37444"/>
    <cellStyle name="Normal 2 2 6 22 3" xfId="7360"/>
    <cellStyle name="Normal 2 2 6 22 3 2" xfId="7361"/>
    <cellStyle name="Normal 2 2 6 22 3 2 2" xfId="7362"/>
    <cellStyle name="Normal 2 2 6 22 3 2 2 2" xfId="37445"/>
    <cellStyle name="Normal 2 2 6 22 3 2 3" xfId="37446"/>
    <cellStyle name="Normal 2 2 6 22 3 3" xfId="7363"/>
    <cellStyle name="Normal 2 2 6 22 3 3 2" xfId="37447"/>
    <cellStyle name="Normal 2 2 6 22 3 4" xfId="37448"/>
    <cellStyle name="Normal 2 2 6 22 4" xfId="7364"/>
    <cellStyle name="Normal 2 2 6 22 4 2" xfId="7365"/>
    <cellStyle name="Normal 2 2 6 22 4 2 2" xfId="7366"/>
    <cellStyle name="Normal 2 2 6 22 4 2 2 2" xfId="37449"/>
    <cellStyle name="Normal 2 2 6 22 4 2 3" xfId="37450"/>
    <cellStyle name="Normal 2 2 6 22 4 3" xfId="7367"/>
    <cellStyle name="Normal 2 2 6 22 4 3 2" xfId="37451"/>
    <cellStyle name="Normal 2 2 6 22 4 4" xfId="37452"/>
    <cellStyle name="Normal 2 2 6 22 5" xfId="7368"/>
    <cellStyle name="Normal 2 2 6 22 5 2" xfId="7369"/>
    <cellStyle name="Normal 2 2 6 22 5 2 2" xfId="37453"/>
    <cellStyle name="Normal 2 2 6 22 5 3" xfId="37454"/>
    <cellStyle name="Normal 2 2 6 22 6" xfId="7370"/>
    <cellStyle name="Normal 2 2 6 22 6 2" xfId="37455"/>
    <cellStyle name="Normal 2 2 6 22 7" xfId="7371"/>
    <cellStyle name="Normal 2 2 6 22 7 2" xfId="37456"/>
    <cellStyle name="Normal 2 2 6 22 8" xfId="37457"/>
    <cellStyle name="Normal 2 2 6 23" xfId="7372"/>
    <cellStyle name="Normal 2 2 6 23 2" xfId="7373"/>
    <cellStyle name="Normal 2 2 6 23 2 2" xfId="7374"/>
    <cellStyle name="Normal 2 2 6 23 2 2 2" xfId="7375"/>
    <cellStyle name="Normal 2 2 6 23 2 2 2 2" xfId="37458"/>
    <cellStyle name="Normal 2 2 6 23 2 2 3" xfId="37459"/>
    <cellStyle name="Normal 2 2 6 23 2 3" xfId="7376"/>
    <cellStyle name="Normal 2 2 6 23 2 3 2" xfId="37460"/>
    <cellStyle name="Normal 2 2 6 23 2 4" xfId="37461"/>
    <cellStyle name="Normal 2 2 6 23 3" xfId="7377"/>
    <cellStyle name="Normal 2 2 6 23 3 2" xfId="7378"/>
    <cellStyle name="Normal 2 2 6 23 3 2 2" xfId="7379"/>
    <cellStyle name="Normal 2 2 6 23 3 2 2 2" xfId="37462"/>
    <cellStyle name="Normal 2 2 6 23 3 2 3" xfId="37463"/>
    <cellStyle name="Normal 2 2 6 23 3 3" xfId="7380"/>
    <cellStyle name="Normal 2 2 6 23 3 3 2" xfId="37464"/>
    <cellStyle name="Normal 2 2 6 23 3 4" xfId="37465"/>
    <cellStyle name="Normal 2 2 6 23 4" xfId="7381"/>
    <cellStyle name="Normal 2 2 6 23 4 2" xfId="7382"/>
    <cellStyle name="Normal 2 2 6 23 4 2 2" xfId="7383"/>
    <cellStyle name="Normal 2 2 6 23 4 2 2 2" xfId="37466"/>
    <cellStyle name="Normal 2 2 6 23 4 2 3" xfId="37467"/>
    <cellStyle name="Normal 2 2 6 23 4 3" xfId="7384"/>
    <cellStyle name="Normal 2 2 6 23 4 3 2" xfId="37468"/>
    <cellStyle name="Normal 2 2 6 23 4 4" xfId="37469"/>
    <cellStyle name="Normal 2 2 6 23 5" xfId="7385"/>
    <cellStyle name="Normal 2 2 6 23 5 2" xfId="7386"/>
    <cellStyle name="Normal 2 2 6 23 5 2 2" xfId="37470"/>
    <cellStyle name="Normal 2 2 6 23 5 3" xfId="37471"/>
    <cellStyle name="Normal 2 2 6 23 6" xfId="7387"/>
    <cellStyle name="Normal 2 2 6 23 6 2" xfId="37472"/>
    <cellStyle name="Normal 2 2 6 23 7" xfId="7388"/>
    <cellStyle name="Normal 2 2 6 23 7 2" xfId="37473"/>
    <cellStyle name="Normal 2 2 6 23 8" xfId="37474"/>
    <cellStyle name="Normal 2 2 6 24" xfId="7389"/>
    <cellStyle name="Normal 2 2 6 24 2" xfId="7390"/>
    <cellStyle name="Normal 2 2 6 24 2 2" xfId="7391"/>
    <cellStyle name="Normal 2 2 6 24 2 2 2" xfId="7392"/>
    <cellStyle name="Normal 2 2 6 24 2 2 2 2" xfId="37475"/>
    <cellStyle name="Normal 2 2 6 24 2 2 3" xfId="37476"/>
    <cellStyle name="Normal 2 2 6 24 2 3" xfId="7393"/>
    <cellStyle name="Normal 2 2 6 24 2 3 2" xfId="37477"/>
    <cellStyle name="Normal 2 2 6 24 2 4" xfId="37478"/>
    <cellStyle name="Normal 2 2 6 24 3" xfId="7394"/>
    <cellStyle name="Normal 2 2 6 24 3 2" xfId="7395"/>
    <cellStyle name="Normal 2 2 6 24 3 2 2" xfId="7396"/>
    <cellStyle name="Normal 2 2 6 24 3 2 2 2" xfId="37479"/>
    <cellStyle name="Normal 2 2 6 24 3 2 3" xfId="37480"/>
    <cellStyle name="Normal 2 2 6 24 3 3" xfId="7397"/>
    <cellStyle name="Normal 2 2 6 24 3 3 2" xfId="37481"/>
    <cellStyle name="Normal 2 2 6 24 3 4" xfId="37482"/>
    <cellStyle name="Normal 2 2 6 24 4" xfId="7398"/>
    <cellStyle name="Normal 2 2 6 24 4 2" xfId="7399"/>
    <cellStyle name="Normal 2 2 6 24 4 2 2" xfId="7400"/>
    <cellStyle name="Normal 2 2 6 24 4 2 2 2" xfId="37483"/>
    <cellStyle name="Normal 2 2 6 24 4 2 3" xfId="37484"/>
    <cellStyle name="Normal 2 2 6 24 4 3" xfId="7401"/>
    <cellStyle name="Normal 2 2 6 24 4 3 2" xfId="37485"/>
    <cellStyle name="Normal 2 2 6 24 4 4" xfId="37486"/>
    <cellStyle name="Normal 2 2 6 24 5" xfId="7402"/>
    <cellStyle name="Normal 2 2 6 24 5 2" xfId="7403"/>
    <cellStyle name="Normal 2 2 6 24 5 2 2" xfId="37487"/>
    <cellStyle name="Normal 2 2 6 24 5 3" xfId="37488"/>
    <cellStyle name="Normal 2 2 6 24 6" xfId="7404"/>
    <cellStyle name="Normal 2 2 6 24 6 2" xfId="37489"/>
    <cellStyle name="Normal 2 2 6 24 7" xfId="7405"/>
    <cellStyle name="Normal 2 2 6 24 7 2" xfId="37490"/>
    <cellStyle name="Normal 2 2 6 24 8" xfId="37491"/>
    <cellStyle name="Normal 2 2 6 25" xfId="7406"/>
    <cellStyle name="Normal 2 2 6 25 2" xfId="7407"/>
    <cellStyle name="Normal 2 2 6 25 2 2" xfId="7408"/>
    <cellStyle name="Normal 2 2 6 25 2 2 2" xfId="7409"/>
    <cellStyle name="Normal 2 2 6 25 2 2 2 2" xfId="37492"/>
    <cellStyle name="Normal 2 2 6 25 2 2 3" xfId="37493"/>
    <cellStyle name="Normal 2 2 6 25 2 3" xfId="7410"/>
    <cellStyle name="Normal 2 2 6 25 2 3 2" xfId="37494"/>
    <cellStyle name="Normal 2 2 6 25 2 4" xfId="37495"/>
    <cellStyle name="Normal 2 2 6 25 3" xfId="7411"/>
    <cellStyle name="Normal 2 2 6 25 3 2" xfId="7412"/>
    <cellStyle name="Normal 2 2 6 25 3 2 2" xfId="7413"/>
    <cellStyle name="Normal 2 2 6 25 3 2 2 2" xfId="37496"/>
    <cellStyle name="Normal 2 2 6 25 3 2 3" xfId="37497"/>
    <cellStyle name="Normal 2 2 6 25 3 3" xfId="7414"/>
    <cellStyle name="Normal 2 2 6 25 3 3 2" xfId="37498"/>
    <cellStyle name="Normal 2 2 6 25 3 4" xfId="37499"/>
    <cellStyle name="Normal 2 2 6 25 4" xfId="7415"/>
    <cellStyle name="Normal 2 2 6 25 4 2" xfId="7416"/>
    <cellStyle name="Normal 2 2 6 25 4 2 2" xfId="7417"/>
    <cellStyle name="Normal 2 2 6 25 4 2 2 2" xfId="37500"/>
    <cellStyle name="Normal 2 2 6 25 4 2 3" xfId="37501"/>
    <cellStyle name="Normal 2 2 6 25 4 3" xfId="7418"/>
    <cellStyle name="Normal 2 2 6 25 4 3 2" xfId="37502"/>
    <cellStyle name="Normal 2 2 6 25 4 4" xfId="37503"/>
    <cellStyle name="Normal 2 2 6 25 5" xfId="7419"/>
    <cellStyle name="Normal 2 2 6 25 5 2" xfId="7420"/>
    <cellStyle name="Normal 2 2 6 25 5 2 2" xfId="37504"/>
    <cellStyle name="Normal 2 2 6 25 5 3" xfId="37505"/>
    <cellStyle name="Normal 2 2 6 25 6" xfId="7421"/>
    <cellStyle name="Normal 2 2 6 25 6 2" xfId="37506"/>
    <cellStyle name="Normal 2 2 6 25 7" xfId="7422"/>
    <cellStyle name="Normal 2 2 6 25 7 2" xfId="37507"/>
    <cellStyle name="Normal 2 2 6 25 8" xfId="37508"/>
    <cellStyle name="Normal 2 2 6 26" xfId="7423"/>
    <cellStyle name="Normal 2 2 6 26 2" xfId="7424"/>
    <cellStyle name="Normal 2 2 6 26 2 2" xfId="7425"/>
    <cellStyle name="Normal 2 2 6 26 2 2 2" xfId="7426"/>
    <cellStyle name="Normal 2 2 6 26 2 2 2 2" xfId="37509"/>
    <cellStyle name="Normal 2 2 6 26 2 2 3" xfId="37510"/>
    <cellStyle name="Normal 2 2 6 26 2 3" xfId="7427"/>
    <cellStyle name="Normal 2 2 6 26 2 3 2" xfId="37511"/>
    <cellStyle name="Normal 2 2 6 26 2 4" xfId="37512"/>
    <cellStyle name="Normal 2 2 6 26 3" xfId="7428"/>
    <cellStyle name="Normal 2 2 6 26 3 2" xfId="7429"/>
    <cellStyle name="Normal 2 2 6 26 3 2 2" xfId="7430"/>
    <cellStyle name="Normal 2 2 6 26 3 2 2 2" xfId="37513"/>
    <cellStyle name="Normal 2 2 6 26 3 2 3" xfId="37514"/>
    <cellStyle name="Normal 2 2 6 26 3 3" xfId="7431"/>
    <cellStyle name="Normal 2 2 6 26 3 3 2" xfId="37515"/>
    <cellStyle name="Normal 2 2 6 26 3 4" xfId="37516"/>
    <cellStyle name="Normal 2 2 6 26 4" xfId="7432"/>
    <cellStyle name="Normal 2 2 6 26 4 2" xfId="7433"/>
    <cellStyle name="Normal 2 2 6 26 4 2 2" xfId="7434"/>
    <cellStyle name="Normal 2 2 6 26 4 2 2 2" xfId="37517"/>
    <cellStyle name="Normal 2 2 6 26 4 2 3" xfId="37518"/>
    <cellStyle name="Normal 2 2 6 26 4 3" xfId="7435"/>
    <cellStyle name="Normal 2 2 6 26 4 3 2" xfId="37519"/>
    <cellStyle name="Normal 2 2 6 26 4 4" xfId="37520"/>
    <cellStyle name="Normal 2 2 6 26 5" xfId="7436"/>
    <cellStyle name="Normal 2 2 6 26 5 2" xfId="7437"/>
    <cellStyle name="Normal 2 2 6 26 5 2 2" xfId="37521"/>
    <cellStyle name="Normal 2 2 6 26 5 3" xfId="37522"/>
    <cellStyle name="Normal 2 2 6 26 6" xfId="7438"/>
    <cellStyle name="Normal 2 2 6 26 6 2" xfId="37523"/>
    <cellStyle name="Normal 2 2 6 26 7" xfId="7439"/>
    <cellStyle name="Normal 2 2 6 26 7 2" xfId="37524"/>
    <cellStyle name="Normal 2 2 6 26 8" xfId="37525"/>
    <cellStyle name="Normal 2 2 6 27" xfId="7440"/>
    <cellStyle name="Normal 2 2 6 27 2" xfId="7441"/>
    <cellStyle name="Normal 2 2 6 27 2 2" xfId="7442"/>
    <cellStyle name="Normal 2 2 6 27 2 2 2" xfId="7443"/>
    <cellStyle name="Normal 2 2 6 27 2 2 2 2" xfId="37526"/>
    <cellStyle name="Normal 2 2 6 27 2 2 3" xfId="37527"/>
    <cellStyle name="Normal 2 2 6 27 2 3" xfId="7444"/>
    <cellStyle name="Normal 2 2 6 27 2 3 2" xfId="37528"/>
    <cellStyle name="Normal 2 2 6 27 2 4" xfId="37529"/>
    <cellStyle name="Normal 2 2 6 27 3" xfId="7445"/>
    <cellStyle name="Normal 2 2 6 27 3 2" xfId="7446"/>
    <cellStyle name="Normal 2 2 6 27 3 2 2" xfId="7447"/>
    <cellStyle name="Normal 2 2 6 27 3 2 2 2" xfId="37530"/>
    <cellStyle name="Normal 2 2 6 27 3 2 3" xfId="37531"/>
    <cellStyle name="Normal 2 2 6 27 3 3" xfId="7448"/>
    <cellStyle name="Normal 2 2 6 27 3 3 2" xfId="37532"/>
    <cellStyle name="Normal 2 2 6 27 3 4" xfId="37533"/>
    <cellStyle name="Normal 2 2 6 27 4" xfId="7449"/>
    <cellStyle name="Normal 2 2 6 27 4 2" xfId="7450"/>
    <cellStyle name="Normal 2 2 6 27 4 2 2" xfId="7451"/>
    <cellStyle name="Normal 2 2 6 27 4 2 2 2" xfId="37534"/>
    <cellStyle name="Normal 2 2 6 27 4 2 3" xfId="37535"/>
    <cellStyle name="Normal 2 2 6 27 4 3" xfId="7452"/>
    <cellStyle name="Normal 2 2 6 27 4 3 2" xfId="37536"/>
    <cellStyle name="Normal 2 2 6 27 4 4" xfId="37537"/>
    <cellStyle name="Normal 2 2 6 27 5" xfId="7453"/>
    <cellStyle name="Normal 2 2 6 27 5 2" xfId="7454"/>
    <cellStyle name="Normal 2 2 6 27 5 2 2" xfId="37538"/>
    <cellStyle name="Normal 2 2 6 27 5 3" xfId="37539"/>
    <cellStyle name="Normal 2 2 6 27 6" xfId="7455"/>
    <cellStyle name="Normal 2 2 6 27 6 2" xfId="37540"/>
    <cellStyle name="Normal 2 2 6 27 7" xfId="7456"/>
    <cellStyle name="Normal 2 2 6 27 7 2" xfId="37541"/>
    <cellStyle name="Normal 2 2 6 27 8" xfId="37542"/>
    <cellStyle name="Normal 2 2 6 28" xfId="7457"/>
    <cellStyle name="Normal 2 2 6 28 2" xfId="7458"/>
    <cellStyle name="Normal 2 2 6 28 2 2" xfId="7459"/>
    <cellStyle name="Normal 2 2 6 28 2 2 2" xfId="7460"/>
    <cellStyle name="Normal 2 2 6 28 2 2 2 2" xfId="37543"/>
    <cellStyle name="Normal 2 2 6 28 2 2 3" xfId="37544"/>
    <cellStyle name="Normal 2 2 6 28 2 3" xfId="7461"/>
    <cellStyle name="Normal 2 2 6 28 2 3 2" xfId="37545"/>
    <cellStyle name="Normal 2 2 6 28 2 4" xfId="37546"/>
    <cellStyle name="Normal 2 2 6 28 3" xfId="7462"/>
    <cellStyle name="Normal 2 2 6 28 3 2" xfId="7463"/>
    <cellStyle name="Normal 2 2 6 28 3 2 2" xfId="7464"/>
    <cellStyle name="Normal 2 2 6 28 3 2 2 2" xfId="37547"/>
    <cellStyle name="Normal 2 2 6 28 3 2 3" xfId="37548"/>
    <cellStyle name="Normal 2 2 6 28 3 3" xfId="7465"/>
    <cellStyle name="Normal 2 2 6 28 3 3 2" xfId="37549"/>
    <cellStyle name="Normal 2 2 6 28 3 4" xfId="37550"/>
    <cellStyle name="Normal 2 2 6 28 4" xfId="7466"/>
    <cellStyle name="Normal 2 2 6 28 4 2" xfId="7467"/>
    <cellStyle name="Normal 2 2 6 28 4 2 2" xfId="7468"/>
    <cellStyle name="Normal 2 2 6 28 4 2 2 2" xfId="37551"/>
    <cellStyle name="Normal 2 2 6 28 4 2 3" xfId="37552"/>
    <cellStyle name="Normal 2 2 6 28 4 3" xfId="7469"/>
    <cellStyle name="Normal 2 2 6 28 4 3 2" xfId="37553"/>
    <cellStyle name="Normal 2 2 6 28 4 4" xfId="37554"/>
    <cellStyle name="Normal 2 2 6 28 5" xfId="7470"/>
    <cellStyle name="Normal 2 2 6 28 5 2" xfId="7471"/>
    <cellStyle name="Normal 2 2 6 28 5 2 2" xfId="37555"/>
    <cellStyle name="Normal 2 2 6 28 5 3" xfId="37556"/>
    <cellStyle name="Normal 2 2 6 28 6" xfId="7472"/>
    <cellStyle name="Normal 2 2 6 28 6 2" xfId="37557"/>
    <cellStyle name="Normal 2 2 6 28 7" xfId="7473"/>
    <cellStyle name="Normal 2 2 6 28 7 2" xfId="37558"/>
    <cellStyle name="Normal 2 2 6 28 8" xfId="37559"/>
    <cellStyle name="Normal 2 2 6 29" xfId="7474"/>
    <cellStyle name="Normal 2 2 6 29 2" xfId="7475"/>
    <cellStyle name="Normal 2 2 6 29 2 2" xfId="7476"/>
    <cellStyle name="Normal 2 2 6 29 2 2 2" xfId="7477"/>
    <cellStyle name="Normal 2 2 6 29 2 2 2 2" xfId="37560"/>
    <cellStyle name="Normal 2 2 6 29 2 2 3" xfId="37561"/>
    <cellStyle name="Normal 2 2 6 29 2 3" xfId="7478"/>
    <cellStyle name="Normal 2 2 6 29 2 3 2" xfId="37562"/>
    <cellStyle name="Normal 2 2 6 29 2 4" xfId="37563"/>
    <cellStyle name="Normal 2 2 6 29 3" xfId="7479"/>
    <cellStyle name="Normal 2 2 6 29 3 2" xfId="7480"/>
    <cellStyle name="Normal 2 2 6 29 3 2 2" xfId="7481"/>
    <cellStyle name="Normal 2 2 6 29 3 2 2 2" xfId="37564"/>
    <cellStyle name="Normal 2 2 6 29 3 2 3" xfId="37565"/>
    <cellStyle name="Normal 2 2 6 29 3 3" xfId="7482"/>
    <cellStyle name="Normal 2 2 6 29 3 3 2" xfId="37566"/>
    <cellStyle name="Normal 2 2 6 29 3 4" xfId="37567"/>
    <cellStyle name="Normal 2 2 6 29 4" xfId="7483"/>
    <cellStyle name="Normal 2 2 6 29 4 2" xfId="7484"/>
    <cellStyle name="Normal 2 2 6 29 4 2 2" xfId="7485"/>
    <cellStyle name="Normal 2 2 6 29 4 2 2 2" xfId="37568"/>
    <cellStyle name="Normal 2 2 6 29 4 2 3" xfId="37569"/>
    <cellStyle name="Normal 2 2 6 29 4 3" xfId="7486"/>
    <cellStyle name="Normal 2 2 6 29 4 3 2" xfId="37570"/>
    <cellStyle name="Normal 2 2 6 29 4 4" xfId="37571"/>
    <cellStyle name="Normal 2 2 6 29 5" xfId="7487"/>
    <cellStyle name="Normal 2 2 6 29 5 2" xfId="7488"/>
    <cellStyle name="Normal 2 2 6 29 5 2 2" xfId="37572"/>
    <cellStyle name="Normal 2 2 6 29 5 3" xfId="37573"/>
    <cellStyle name="Normal 2 2 6 29 6" xfId="7489"/>
    <cellStyle name="Normal 2 2 6 29 6 2" xfId="37574"/>
    <cellStyle name="Normal 2 2 6 29 7" xfId="7490"/>
    <cellStyle name="Normal 2 2 6 29 7 2" xfId="37575"/>
    <cellStyle name="Normal 2 2 6 29 8" xfId="37576"/>
    <cellStyle name="Normal 2 2 6 3" xfId="7491"/>
    <cellStyle name="Normal 2 2 6 3 2" xfId="7492"/>
    <cellStyle name="Normal 2 2 6 3 2 2" xfId="7493"/>
    <cellStyle name="Normal 2 2 6 3 2 2 2" xfId="7494"/>
    <cellStyle name="Normal 2 2 6 3 2 2 2 2" xfId="37577"/>
    <cellStyle name="Normal 2 2 6 3 2 2 3" xfId="37578"/>
    <cellStyle name="Normal 2 2 6 3 2 3" xfId="7495"/>
    <cellStyle name="Normal 2 2 6 3 2 3 2" xfId="37579"/>
    <cellStyle name="Normal 2 2 6 3 2 4" xfId="37580"/>
    <cellStyle name="Normal 2 2 6 3 3" xfId="7496"/>
    <cellStyle name="Normal 2 2 6 3 3 2" xfId="7497"/>
    <cellStyle name="Normal 2 2 6 3 3 2 2" xfId="7498"/>
    <cellStyle name="Normal 2 2 6 3 3 2 2 2" xfId="37581"/>
    <cellStyle name="Normal 2 2 6 3 3 2 3" xfId="37582"/>
    <cellStyle name="Normal 2 2 6 3 3 3" xfId="7499"/>
    <cellStyle name="Normal 2 2 6 3 3 3 2" xfId="37583"/>
    <cellStyle name="Normal 2 2 6 3 3 4" xfId="37584"/>
    <cellStyle name="Normal 2 2 6 3 4" xfId="7500"/>
    <cellStyle name="Normal 2 2 6 3 4 2" xfId="7501"/>
    <cellStyle name="Normal 2 2 6 3 4 2 2" xfId="7502"/>
    <cellStyle name="Normal 2 2 6 3 4 2 2 2" xfId="37585"/>
    <cellStyle name="Normal 2 2 6 3 4 2 3" xfId="37586"/>
    <cellStyle name="Normal 2 2 6 3 4 3" xfId="7503"/>
    <cellStyle name="Normal 2 2 6 3 4 3 2" xfId="37587"/>
    <cellStyle name="Normal 2 2 6 3 4 4" xfId="37588"/>
    <cellStyle name="Normal 2 2 6 3 5" xfId="7504"/>
    <cellStyle name="Normal 2 2 6 3 5 2" xfId="7505"/>
    <cellStyle name="Normal 2 2 6 3 5 2 2" xfId="37589"/>
    <cellStyle name="Normal 2 2 6 3 5 3" xfId="37590"/>
    <cellStyle name="Normal 2 2 6 3 6" xfId="7506"/>
    <cellStyle name="Normal 2 2 6 3 6 2" xfId="37591"/>
    <cellStyle name="Normal 2 2 6 3 7" xfId="7507"/>
    <cellStyle name="Normal 2 2 6 3 7 2" xfId="37592"/>
    <cellStyle name="Normal 2 2 6 3 8" xfId="37593"/>
    <cellStyle name="Normal 2 2 6 30" xfId="7508"/>
    <cellStyle name="Normal 2 2 6 30 2" xfId="7509"/>
    <cellStyle name="Normal 2 2 6 30 2 2" xfId="7510"/>
    <cellStyle name="Normal 2 2 6 30 2 2 2" xfId="37594"/>
    <cellStyle name="Normal 2 2 6 30 2 3" xfId="37595"/>
    <cellStyle name="Normal 2 2 6 30 3" xfId="7511"/>
    <cellStyle name="Normal 2 2 6 30 3 2" xfId="37596"/>
    <cellStyle name="Normal 2 2 6 30 4" xfId="37597"/>
    <cellStyle name="Normal 2 2 6 31" xfId="7512"/>
    <cellStyle name="Normal 2 2 6 31 2" xfId="7513"/>
    <cellStyle name="Normal 2 2 6 31 2 2" xfId="7514"/>
    <cellStyle name="Normal 2 2 6 31 2 2 2" xfId="37598"/>
    <cellStyle name="Normal 2 2 6 31 2 3" xfId="37599"/>
    <cellStyle name="Normal 2 2 6 31 3" xfId="7515"/>
    <cellStyle name="Normal 2 2 6 31 3 2" xfId="37600"/>
    <cellStyle name="Normal 2 2 6 31 4" xfId="37601"/>
    <cellStyle name="Normal 2 2 6 32" xfId="7516"/>
    <cellStyle name="Normal 2 2 6 32 2" xfId="7517"/>
    <cellStyle name="Normal 2 2 6 32 2 2" xfId="7518"/>
    <cellStyle name="Normal 2 2 6 32 2 2 2" xfId="37602"/>
    <cellStyle name="Normal 2 2 6 32 2 3" xfId="37603"/>
    <cellStyle name="Normal 2 2 6 32 3" xfId="7519"/>
    <cellStyle name="Normal 2 2 6 32 3 2" xfId="37604"/>
    <cellStyle name="Normal 2 2 6 32 4" xfId="37605"/>
    <cellStyle name="Normal 2 2 6 33" xfId="7520"/>
    <cellStyle name="Normal 2 2 6 33 2" xfId="7521"/>
    <cellStyle name="Normal 2 2 6 33 2 2" xfId="37606"/>
    <cellStyle name="Normal 2 2 6 33 3" xfId="37607"/>
    <cellStyle name="Normal 2 2 6 34" xfId="7522"/>
    <cellStyle name="Normal 2 2 6 34 2" xfId="37608"/>
    <cellStyle name="Normal 2 2 6 35" xfId="7523"/>
    <cellStyle name="Normal 2 2 6 35 2" xfId="37609"/>
    <cellStyle name="Normal 2 2 6 36" xfId="37610"/>
    <cellStyle name="Normal 2 2 6 4" xfId="7524"/>
    <cellStyle name="Normal 2 2 6 4 2" xfId="7525"/>
    <cellStyle name="Normal 2 2 6 4 2 2" xfId="7526"/>
    <cellStyle name="Normal 2 2 6 4 2 2 2" xfId="7527"/>
    <cellStyle name="Normal 2 2 6 4 2 2 2 2" xfId="37611"/>
    <cellStyle name="Normal 2 2 6 4 2 2 3" xfId="37612"/>
    <cellStyle name="Normal 2 2 6 4 2 3" xfId="7528"/>
    <cellStyle name="Normal 2 2 6 4 2 3 2" xfId="37613"/>
    <cellStyle name="Normal 2 2 6 4 2 4" xfId="37614"/>
    <cellStyle name="Normal 2 2 6 4 3" xfId="7529"/>
    <cellStyle name="Normal 2 2 6 4 3 2" xfId="7530"/>
    <cellStyle name="Normal 2 2 6 4 3 2 2" xfId="7531"/>
    <cellStyle name="Normal 2 2 6 4 3 2 2 2" xfId="37615"/>
    <cellStyle name="Normal 2 2 6 4 3 2 3" xfId="37616"/>
    <cellStyle name="Normal 2 2 6 4 3 3" xfId="7532"/>
    <cellStyle name="Normal 2 2 6 4 3 3 2" xfId="37617"/>
    <cellStyle name="Normal 2 2 6 4 3 4" xfId="37618"/>
    <cellStyle name="Normal 2 2 6 4 4" xfId="7533"/>
    <cellStyle name="Normal 2 2 6 4 4 2" xfId="7534"/>
    <cellStyle name="Normal 2 2 6 4 4 2 2" xfId="7535"/>
    <cellStyle name="Normal 2 2 6 4 4 2 2 2" xfId="37619"/>
    <cellStyle name="Normal 2 2 6 4 4 2 3" xfId="37620"/>
    <cellStyle name="Normal 2 2 6 4 4 3" xfId="7536"/>
    <cellStyle name="Normal 2 2 6 4 4 3 2" xfId="37621"/>
    <cellStyle name="Normal 2 2 6 4 4 4" xfId="37622"/>
    <cellStyle name="Normal 2 2 6 4 5" xfId="7537"/>
    <cellStyle name="Normal 2 2 6 4 5 2" xfId="7538"/>
    <cellStyle name="Normal 2 2 6 4 5 2 2" xfId="37623"/>
    <cellStyle name="Normal 2 2 6 4 5 3" xfId="37624"/>
    <cellStyle name="Normal 2 2 6 4 6" xfId="7539"/>
    <cellStyle name="Normal 2 2 6 4 6 2" xfId="37625"/>
    <cellStyle name="Normal 2 2 6 4 7" xfId="7540"/>
    <cellStyle name="Normal 2 2 6 4 7 2" xfId="37626"/>
    <cellStyle name="Normal 2 2 6 4 8" xfId="37627"/>
    <cellStyle name="Normal 2 2 6 5" xfId="7541"/>
    <cellStyle name="Normal 2 2 6 5 2" xfId="7542"/>
    <cellStyle name="Normal 2 2 6 5 2 2" xfId="7543"/>
    <cellStyle name="Normal 2 2 6 5 2 2 2" xfId="7544"/>
    <cellStyle name="Normal 2 2 6 5 2 2 2 2" xfId="37628"/>
    <cellStyle name="Normal 2 2 6 5 2 2 3" xfId="37629"/>
    <cellStyle name="Normal 2 2 6 5 2 3" xfId="7545"/>
    <cellStyle name="Normal 2 2 6 5 2 3 2" xfId="37630"/>
    <cellStyle name="Normal 2 2 6 5 2 4" xfId="37631"/>
    <cellStyle name="Normal 2 2 6 5 3" xfId="7546"/>
    <cellStyle name="Normal 2 2 6 5 3 2" xfId="7547"/>
    <cellStyle name="Normal 2 2 6 5 3 2 2" xfId="7548"/>
    <cellStyle name="Normal 2 2 6 5 3 2 2 2" xfId="37632"/>
    <cellStyle name="Normal 2 2 6 5 3 2 3" xfId="37633"/>
    <cellStyle name="Normal 2 2 6 5 3 3" xfId="7549"/>
    <cellStyle name="Normal 2 2 6 5 3 3 2" xfId="37634"/>
    <cellStyle name="Normal 2 2 6 5 3 4" xfId="37635"/>
    <cellStyle name="Normal 2 2 6 5 4" xfId="7550"/>
    <cellStyle name="Normal 2 2 6 5 4 2" xfId="7551"/>
    <cellStyle name="Normal 2 2 6 5 4 2 2" xfId="7552"/>
    <cellStyle name="Normal 2 2 6 5 4 2 2 2" xfId="37636"/>
    <cellStyle name="Normal 2 2 6 5 4 2 3" xfId="37637"/>
    <cellStyle name="Normal 2 2 6 5 4 3" xfId="7553"/>
    <cellStyle name="Normal 2 2 6 5 4 3 2" xfId="37638"/>
    <cellStyle name="Normal 2 2 6 5 4 4" xfId="37639"/>
    <cellStyle name="Normal 2 2 6 5 5" xfId="7554"/>
    <cellStyle name="Normal 2 2 6 5 5 2" xfId="7555"/>
    <cellStyle name="Normal 2 2 6 5 5 2 2" xfId="37640"/>
    <cellStyle name="Normal 2 2 6 5 5 3" xfId="37641"/>
    <cellStyle name="Normal 2 2 6 5 6" xfId="7556"/>
    <cellStyle name="Normal 2 2 6 5 6 2" xfId="37642"/>
    <cellStyle name="Normal 2 2 6 5 7" xfId="7557"/>
    <cellStyle name="Normal 2 2 6 5 7 2" xfId="37643"/>
    <cellStyle name="Normal 2 2 6 5 8" xfId="37644"/>
    <cellStyle name="Normal 2 2 6 6" xfId="7558"/>
    <cellStyle name="Normal 2 2 6 6 2" xfId="7559"/>
    <cellStyle name="Normal 2 2 6 6 2 2" xfId="7560"/>
    <cellStyle name="Normal 2 2 6 6 2 2 2" xfId="7561"/>
    <cellStyle name="Normal 2 2 6 6 2 2 2 2" xfId="37645"/>
    <cellStyle name="Normal 2 2 6 6 2 2 3" xfId="37646"/>
    <cellStyle name="Normal 2 2 6 6 2 3" xfId="7562"/>
    <cellStyle name="Normal 2 2 6 6 2 3 2" xfId="37647"/>
    <cellStyle name="Normal 2 2 6 6 2 4" xfId="37648"/>
    <cellStyle name="Normal 2 2 6 6 3" xfId="7563"/>
    <cellStyle name="Normal 2 2 6 6 3 2" xfId="7564"/>
    <cellStyle name="Normal 2 2 6 6 3 2 2" xfId="7565"/>
    <cellStyle name="Normal 2 2 6 6 3 2 2 2" xfId="37649"/>
    <cellStyle name="Normal 2 2 6 6 3 2 3" xfId="37650"/>
    <cellStyle name="Normal 2 2 6 6 3 3" xfId="7566"/>
    <cellStyle name="Normal 2 2 6 6 3 3 2" xfId="37651"/>
    <cellStyle name="Normal 2 2 6 6 3 4" xfId="37652"/>
    <cellStyle name="Normal 2 2 6 6 4" xfId="7567"/>
    <cellStyle name="Normal 2 2 6 6 4 2" xfId="7568"/>
    <cellStyle name="Normal 2 2 6 6 4 2 2" xfId="7569"/>
    <cellStyle name="Normal 2 2 6 6 4 2 2 2" xfId="37653"/>
    <cellStyle name="Normal 2 2 6 6 4 2 3" xfId="37654"/>
    <cellStyle name="Normal 2 2 6 6 4 3" xfId="7570"/>
    <cellStyle name="Normal 2 2 6 6 4 3 2" xfId="37655"/>
    <cellStyle name="Normal 2 2 6 6 4 4" xfId="37656"/>
    <cellStyle name="Normal 2 2 6 6 5" xfId="7571"/>
    <cellStyle name="Normal 2 2 6 6 5 2" xfId="7572"/>
    <cellStyle name="Normal 2 2 6 6 5 2 2" xfId="37657"/>
    <cellStyle name="Normal 2 2 6 6 5 3" xfId="37658"/>
    <cellStyle name="Normal 2 2 6 6 6" xfId="7573"/>
    <cellStyle name="Normal 2 2 6 6 6 2" xfId="37659"/>
    <cellStyle name="Normal 2 2 6 6 7" xfId="7574"/>
    <cellStyle name="Normal 2 2 6 6 7 2" xfId="37660"/>
    <cellStyle name="Normal 2 2 6 6 8" xfId="37661"/>
    <cellStyle name="Normal 2 2 6 7" xfId="7575"/>
    <cellStyle name="Normal 2 2 6 7 2" xfId="7576"/>
    <cellStyle name="Normal 2 2 6 7 2 2" xfId="7577"/>
    <cellStyle name="Normal 2 2 6 7 2 2 2" xfId="7578"/>
    <cellStyle name="Normal 2 2 6 7 2 2 2 2" xfId="37662"/>
    <cellStyle name="Normal 2 2 6 7 2 2 3" xfId="37663"/>
    <cellStyle name="Normal 2 2 6 7 2 3" xfId="7579"/>
    <cellStyle name="Normal 2 2 6 7 2 3 2" xfId="37664"/>
    <cellStyle name="Normal 2 2 6 7 2 4" xfId="37665"/>
    <cellStyle name="Normal 2 2 6 7 3" xfId="7580"/>
    <cellStyle name="Normal 2 2 6 7 3 2" xfId="7581"/>
    <cellStyle name="Normal 2 2 6 7 3 2 2" xfId="7582"/>
    <cellStyle name="Normal 2 2 6 7 3 2 2 2" xfId="37666"/>
    <cellStyle name="Normal 2 2 6 7 3 2 3" xfId="37667"/>
    <cellStyle name="Normal 2 2 6 7 3 3" xfId="7583"/>
    <cellStyle name="Normal 2 2 6 7 3 3 2" xfId="37668"/>
    <cellStyle name="Normal 2 2 6 7 3 4" xfId="37669"/>
    <cellStyle name="Normal 2 2 6 7 4" xfId="7584"/>
    <cellStyle name="Normal 2 2 6 7 4 2" xfId="7585"/>
    <cellStyle name="Normal 2 2 6 7 4 2 2" xfId="7586"/>
    <cellStyle name="Normal 2 2 6 7 4 2 2 2" xfId="37670"/>
    <cellStyle name="Normal 2 2 6 7 4 2 3" xfId="37671"/>
    <cellStyle name="Normal 2 2 6 7 4 3" xfId="7587"/>
    <cellStyle name="Normal 2 2 6 7 4 3 2" xfId="37672"/>
    <cellStyle name="Normal 2 2 6 7 4 4" xfId="37673"/>
    <cellStyle name="Normal 2 2 6 7 5" xfId="7588"/>
    <cellStyle name="Normal 2 2 6 7 5 2" xfId="7589"/>
    <cellStyle name="Normal 2 2 6 7 5 2 2" xfId="37674"/>
    <cellStyle name="Normal 2 2 6 7 5 3" xfId="37675"/>
    <cellStyle name="Normal 2 2 6 7 6" xfId="7590"/>
    <cellStyle name="Normal 2 2 6 7 6 2" xfId="37676"/>
    <cellStyle name="Normal 2 2 6 7 7" xfId="7591"/>
    <cellStyle name="Normal 2 2 6 7 7 2" xfId="37677"/>
    <cellStyle name="Normal 2 2 6 7 8" xfId="37678"/>
    <cellStyle name="Normal 2 2 6 8" xfId="7592"/>
    <cellStyle name="Normal 2 2 6 8 2" xfId="7593"/>
    <cellStyle name="Normal 2 2 6 8 2 2" xfId="7594"/>
    <cellStyle name="Normal 2 2 6 8 2 2 2" xfId="7595"/>
    <cellStyle name="Normal 2 2 6 8 2 2 2 2" xfId="37679"/>
    <cellStyle name="Normal 2 2 6 8 2 2 3" xfId="37680"/>
    <cellStyle name="Normal 2 2 6 8 2 3" xfId="7596"/>
    <cellStyle name="Normal 2 2 6 8 2 3 2" xfId="37681"/>
    <cellStyle name="Normal 2 2 6 8 2 4" xfId="37682"/>
    <cellStyle name="Normal 2 2 6 8 3" xfId="7597"/>
    <cellStyle name="Normal 2 2 6 8 3 2" xfId="7598"/>
    <cellStyle name="Normal 2 2 6 8 3 2 2" xfId="7599"/>
    <cellStyle name="Normal 2 2 6 8 3 2 2 2" xfId="37683"/>
    <cellStyle name="Normal 2 2 6 8 3 2 3" xfId="37684"/>
    <cellStyle name="Normal 2 2 6 8 3 3" xfId="7600"/>
    <cellStyle name="Normal 2 2 6 8 3 3 2" xfId="37685"/>
    <cellStyle name="Normal 2 2 6 8 3 4" xfId="37686"/>
    <cellStyle name="Normal 2 2 6 8 4" xfId="7601"/>
    <cellStyle name="Normal 2 2 6 8 4 2" xfId="7602"/>
    <cellStyle name="Normal 2 2 6 8 4 2 2" xfId="7603"/>
    <cellStyle name="Normal 2 2 6 8 4 2 2 2" xfId="37687"/>
    <cellStyle name="Normal 2 2 6 8 4 2 3" xfId="37688"/>
    <cellStyle name="Normal 2 2 6 8 4 3" xfId="7604"/>
    <cellStyle name="Normal 2 2 6 8 4 3 2" xfId="37689"/>
    <cellStyle name="Normal 2 2 6 8 4 4" xfId="37690"/>
    <cellStyle name="Normal 2 2 6 8 5" xfId="7605"/>
    <cellStyle name="Normal 2 2 6 8 5 2" xfId="7606"/>
    <cellStyle name="Normal 2 2 6 8 5 2 2" xfId="37691"/>
    <cellStyle name="Normal 2 2 6 8 5 3" xfId="37692"/>
    <cellStyle name="Normal 2 2 6 8 6" xfId="7607"/>
    <cellStyle name="Normal 2 2 6 8 6 2" xfId="37693"/>
    <cellStyle name="Normal 2 2 6 8 7" xfId="7608"/>
    <cellStyle name="Normal 2 2 6 8 7 2" xfId="37694"/>
    <cellStyle name="Normal 2 2 6 8 8" xfId="37695"/>
    <cellStyle name="Normal 2 2 6 9" xfId="7609"/>
    <cellStyle name="Normal 2 2 6 9 2" xfId="7610"/>
    <cellStyle name="Normal 2 2 6 9 2 2" xfId="7611"/>
    <cellStyle name="Normal 2 2 6 9 2 2 2" xfId="7612"/>
    <cellStyle name="Normal 2 2 6 9 2 2 2 2" xfId="37696"/>
    <cellStyle name="Normal 2 2 6 9 2 2 3" xfId="37697"/>
    <cellStyle name="Normal 2 2 6 9 2 3" xfId="7613"/>
    <cellStyle name="Normal 2 2 6 9 2 3 2" xfId="37698"/>
    <cellStyle name="Normal 2 2 6 9 2 4" xfId="37699"/>
    <cellStyle name="Normal 2 2 6 9 3" xfId="7614"/>
    <cellStyle name="Normal 2 2 6 9 3 2" xfId="7615"/>
    <cellStyle name="Normal 2 2 6 9 3 2 2" xfId="7616"/>
    <cellStyle name="Normal 2 2 6 9 3 2 2 2" xfId="37700"/>
    <cellStyle name="Normal 2 2 6 9 3 2 3" xfId="37701"/>
    <cellStyle name="Normal 2 2 6 9 3 3" xfId="7617"/>
    <cellStyle name="Normal 2 2 6 9 3 3 2" xfId="37702"/>
    <cellStyle name="Normal 2 2 6 9 3 4" xfId="37703"/>
    <cellStyle name="Normal 2 2 6 9 4" xfId="7618"/>
    <cellStyle name="Normal 2 2 6 9 4 2" xfId="7619"/>
    <cellStyle name="Normal 2 2 6 9 4 2 2" xfId="7620"/>
    <cellStyle name="Normal 2 2 6 9 4 2 2 2" xfId="37704"/>
    <cellStyle name="Normal 2 2 6 9 4 2 3" xfId="37705"/>
    <cellStyle name="Normal 2 2 6 9 4 3" xfId="7621"/>
    <cellStyle name="Normal 2 2 6 9 4 3 2" xfId="37706"/>
    <cellStyle name="Normal 2 2 6 9 4 4" xfId="37707"/>
    <cellStyle name="Normal 2 2 6 9 5" xfId="7622"/>
    <cellStyle name="Normal 2 2 6 9 5 2" xfId="7623"/>
    <cellStyle name="Normal 2 2 6 9 5 2 2" xfId="37708"/>
    <cellStyle name="Normal 2 2 6 9 5 3" xfId="37709"/>
    <cellStyle name="Normal 2 2 6 9 6" xfId="7624"/>
    <cellStyle name="Normal 2 2 6 9 6 2" xfId="37710"/>
    <cellStyle name="Normal 2 2 6 9 7" xfId="7625"/>
    <cellStyle name="Normal 2 2 6 9 7 2" xfId="37711"/>
    <cellStyle name="Normal 2 2 6 9 8" xfId="37712"/>
    <cellStyle name="Normal 2 2 7" xfId="7626"/>
    <cellStyle name="Normal 2 2 7 10" xfId="7627"/>
    <cellStyle name="Normal 2 2 7 10 2" xfId="7628"/>
    <cellStyle name="Normal 2 2 7 10 2 2" xfId="7629"/>
    <cellStyle name="Normal 2 2 7 10 2 2 2" xfId="7630"/>
    <cellStyle name="Normal 2 2 7 10 2 2 2 2" xfId="37713"/>
    <cellStyle name="Normal 2 2 7 10 2 2 3" xfId="37714"/>
    <cellStyle name="Normal 2 2 7 10 2 3" xfId="7631"/>
    <cellStyle name="Normal 2 2 7 10 2 3 2" xfId="37715"/>
    <cellStyle name="Normal 2 2 7 10 2 4" xfId="37716"/>
    <cellStyle name="Normal 2 2 7 10 3" xfId="7632"/>
    <cellStyle name="Normal 2 2 7 10 3 2" xfId="7633"/>
    <cellStyle name="Normal 2 2 7 10 3 2 2" xfId="7634"/>
    <cellStyle name="Normal 2 2 7 10 3 2 2 2" xfId="37717"/>
    <cellStyle name="Normal 2 2 7 10 3 2 3" xfId="37718"/>
    <cellStyle name="Normal 2 2 7 10 3 3" xfId="7635"/>
    <cellStyle name="Normal 2 2 7 10 3 3 2" xfId="37719"/>
    <cellStyle name="Normal 2 2 7 10 3 4" xfId="37720"/>
    <cellStyle name="Normal 2 2 7 10 4" xfId="7636"/>
    <cellStyle name="Normal 2 2 7 10 4 2" xfId="7637"/>
    <cellStyle name="Normal 2 2 7 10 4 2 2" xfId="7638"/>
    <cellStyle name="Normal 2 2 7 10 4 2 2 2" xfId="37721"/>
    <cellStyle name="Normal 2 2 7 10 4 2 3" xfId="37722"/>
    <cellStyle name="Normal 2 2 7 10 4 3" xfId="7639"/>
    <cellStyle name="Normal 2 2 7 10 4 3 2" xfId="37723"/>
    <cellStyle name="Normal 2 2 7 10 4 4" xfId="37724"/>
    <cellStyle name="Normal 2 2 7 10 5" xfId="7640"/>
    <cellStyle name="Normal 2 2 7 10 5 2" xfId="7641"/>
    <cellStyle name="Normal 2 2 7 10 5 2 2" xfId="37725"/>
    <cellStyle name="Normal 2 2 7 10 5 3" xfId="37726"/>
    <cellStyle name="Normal 2 2 7 10 6" xfId="7642"/>
    <cellStyle name="Normal 2 2 7 10 6 2" xfId="37727"/>
    <cellStyle name="Normal 2 2 7 10 7" xfId="7643"/>
    <cellStyle name="Normal 2 2 7 10 7 2" xfId="37728"/>
    <cellStyle name="Normal 2 2 7 10 8" xfId="37729"/>
    <cellStyle name="Normal 2 2 7 11" xfId="7644"/>
    <cellStyle name="Normal 2 2 7 11 2" xfId="7645"/>
    <cellStyle name="Normal 2 2 7 11 2 2" xfId="7646"/>
    <cellStyle name="Normal 2 2 7 11 2 2 2" xfId="7647"/>
    <cellStyle name="Normal 2 2 7 11 2 2 2 2" xfId="37730"/>
    <cellStyle name="Normal 2 2 7 11 2 2 3" xfId="37731"/>
    <cellStyle name="Normal 2 2 7 11 2 3" xfId="7648"/>
    <cellStyle name="Normal 2 2 7 11 2 3 2" xfId="37732"/>
    <cellStyle name="Normal 2 2 7 11 2 4" xfId="37733"/>
    <cellStyle name="Normal 2 2 7 11 3" xfId="7649"/>
    <cellStyle name="Normal 2 2 7 11 3 2" xfId="7650"/>
    <cellStyle name="Normal 2 2 7 11 3 2 2" xfId="7651"/>
    <cellStyle name="Normal 2 2 7 11 3 2 2 2" xfId="37734"/>
    <cellStyle name="Normal 2 2 7 11 3 2 3" xfId="37735"/>
    <cellStyle name="Normal 2 2 7 11 3 3" xfId="7652"/>
    <cellStyle name="Normal 2 2 7 11 3 3 2" xfId="37736"/>
    <cellStyle name="Normal 2 2 7 11 3 4" xfId="37737"/>
    <cellStyle name="Normal 2 2 7 11 4" xfId="7653"/>
    <cellStyle name="Normal 2 2 7 11 4 2" xfId="7654"/>
    <cellStyle name="Normal 2 2 7 11 4 2 2" xfId="7655"/>
    <cellStyle name="Normal 2 2 7 11 4 2 2 2" xfId="37738"/>
    <cellStyle name="Normal 2 2 7 11 4 2 3" xfId="37739"/>
    <cellStyle name="Normal 2 2 7 11 4 3" xfId="7656"/>
    <cellStyle name="Normal 2 2 7 11 4 3 2" xfId="37740"/>
    <cellStyle name="Normal 2 2 7 11 4 4" xfId="37741"/>
    <cellStyle name="Normal 2 2 7 11 5" xfId="7657"/>
    <cellStyle name="Normal 2 2 7 11 5 2" xfId="7658"/>
    <cellStyle name="Normal 2 2 7 11 5 2 2" xfId="37742"/>
    <cellStyle name="Normal 2 2 7 11 5 3" xfId="37743"/>
    <cellStyle name="Normal 2 2 7 11 6" xfId="7659"/>
    <cellStyle name="Normal 2 2 7 11 6 2" xfId="37744"/>
    <cellStyle name="Normal 2 2 7 11 7" xfId="7660"/>
    <cellStyle name="Normal 2 2 7 11 7 2" xfId="37745"/>
    <cellStyle name="Normal 2 2 7 11 8" xfId="37746"/>
    <cellStyle name="Normal 2 2 7 12" xfId="7661"/>
    <cellStyle name="Normal 2 2 7 12 2" xfId="7662"/>
    <cellStyle name="Normal 2 2 7 12 2 2" xfId="7663"/>
    <cellStyle name="Normal 2 2 7 12 2 2 2" xfId="7664"/>
    <cellStyle name="Normal 2 2 7 12 2 2 2 2" xfId="37747"/>
    <cellStyle name="Normal 2 2 7 12 2 2 3" xfId="37748"/>
    <cellStyle name="Normal 2 2 7 12 2 3" xfId="7665"/>
    <cellStyle name="Normal 2 2 7 12 2 3 2" xfId="37749"/>
    <cellStyle name="Normal 2 2 7 12 2 4" xfId="37750"/>
    <cellStyle name="Normal 2 2 7 12 3" xfId="7666"/>
    <cellStyle name="Normal 2 2 7 12 3 2" xfId="7667"/>
    <cellStyle name="Normal 2 2 7 12 3 2 2" xfId="7668"/>
    <cellStyle name="Normal 2 2 7 12 3 2 2 2" xfId="37751"/>
    <cellStyle name="Normal 2 2 7 12 3 2 3" xfId="37752"/>
    <cellStyle name="Normal 2 2 7 12 3 3" xfId="7669"/>
    <cellStyle name="Normal 2 2 7 12 3 3 2" xfId="37753"/>
    <cellStyle name="Normal 2 2 7 12 3 4" xfId="37754"/>
    <cellStyle name="Normal 2 2 7 12 4" xfId="7670"/>
    <cellStyle name="Normal 2 2 7 12 4 2" xfId="7671"/>
    <cellStyle name="Normal 2 2 7 12 4 2 2" xfId="7672"/>
    <cellStyle name="Normal 2 2 7 12 4 2 2 2" xfId="37755"/>
    <cellStyle name="Normal 2 2 7 12 4 2 3" xfId="37756"/>
    <cellStyle name="Normal 2 2 7 12 4 3" xfId="7673"/>
    <cellStyle name="Normal 2 2 7 12 4 3 2" xfId="37757"/>
    <cellStyle name="Normal 2 2 7 12 4 4" xfId="37758"/>
    <cellStyle name="Normal 2 2 7 12 5" xfId="7674"/>
    <cellStyle name="Normal 2 2 7 12 5 2" xfId="7675"/>
    <cellStyle name="Normal 2 2 7 12 5 2 2" xfId="37759"/>
    <cellStyle name="Normal 2 2 7 12 5 3" xfId="37760"/>
    <cellStyle name="Normal 2 2 7 12 6" xfId="7676"/>
    <cellStyle name="Normal 2 2 7 12 6 2" xfId="37761"/>
    <cellStyle name="Normal 2 2 7 12 7" xfId="7677"/>
    <cellStyle name="Normal 2 2 7 12 7 2" xfId="37762"/>
    <cellStyle name="Normal 2 2 7 12 8" xfId="37763"/>
    <cellStyle name="Normal 2 2 7 13" xfId="7678"/>
    <cellStyle name="Normal 2 2 7 13 2" xfId="7679"/>
    <cellStyle name="Normal 2 2 7 13 2 2" xfId="7680"/>
    <cellStyle name="Normal 2 2 7 13 2 2 2" xfId="7681"/>
    <cellStyle name="Normal 2 2 7 13 2 2 2 2" xfId="37764"/>
    <cellStyle name="Normal 2 2 7 13 2 2 3" xfId="37765"/>
    <cellStyle name="Normal 2 2 7 13 2 3" xfId="7682"/>
    <cellStyle name="Normal 2 2 7 13 2 3 2" xfId="37766"/>
    <cellStyle name="Normal 2 2 7 13 2 4" xfId="37767"/>
    <cellStyle name="Normal 2 2 7 13 3" xfId="7683"/>
    <cellStyle name="Normal 2 2 7 13 3 2" xfId="7684"/>
    <cellStyle name="Normal 2 2 7 13 3 2 2" xfId="7685"/>
    <cellStyle name="Normal 2 2 7 13 3 2 2 2" xfId="37768"/>
    <cellStyle name="Normal 2 2 7 13 3 2 3" xfId="37769"/>
    <cellStyle name="Normal 2 2 7 13 3 3" xfId="7686"/>
    <cellStyle name="Normal 2 2 7 13 3 3 2" xfId="37770"/>
    <cellStyle name="Normal 2 2 7 13 3 4" xfId="37771"/>
    <cellStyle name="Normal 2 2 7 13 4" xfId="7687"/>
    <cellStyle name="Normal 2 2 7 13 4 2" xfId="7688"/>
    <cellStyle name="Normal 2 2 7 13 4 2 2" xfId="7689"/>
    <cellStyle name="Normal 2 2 7 13 4 2 2 2" xfId="37772"/>
    <cellStyle name="Normal 2 2 7 13 4 2 3" xfId="37773"/>
    <cellStyle name="Normal 2 2 7 13 4 3" xfId="7690"/>
    <cellStyle name="Normal 2 2 7 13 4 3 2" xfId="37774"/>
    <cellStyle name="Normal 2 2 7 13 4 4" xfId="37775"/>
    <cellStyle name="Normal 2 2 7 13 5" xfId="7691"/>
    <cellStyle name="Normal 2 2 7 13 5 2" xfId="7692"/>
    <cellStyle name="Normal 2 2 7 13 5 2 2" xfId="37776"/>
    <cellStyle name="Normal 2 2 7 13 5 3" xfId="37777"/>
    <cellStyle name="Normal 2 2 7 13 6" xfId="7693"/>
    <cellStyle name="Normal 2 2 7 13 6 2" xfId="37778"/>
    <cellStyle name="Normal 2 2 7 13 7" xfId="7694"/>
    <cellStyle name="Normal 2 2 7 13 7 2" xfId="37779"/>
    <cellStyle name="Normal 2 2 7 13 8" xfId="37780"/>
    <cellStyle name="Normal 2 2 7 14" xfId="7695"/>
    <cellStyle name="Normal 2 2 7 14 2" xfId="7696"/>
    <cellStyle name="Normal 2 2 7 14 2 2" xfId="7697"/>
    <cellStyle name="Normal 2 2 7 14 2 2 2" xfId="7698"/>
    <cellStyle name="Normal 2 2 7 14 2 2 2 2" xfId="37781"/>
    <cellStyle name="Normal 2 2 7 14 2 2 3" xfId="37782"/>
    <cellStyle name="Normal 2 2 7 14 2 3" xfId="7699"/>
    <cellStyle name="Normal 2 2 7 14 2 3 2" xfId="37783"/>
    <cellStyle name="Normal 2 2 7 14 2 4" xfId="37784"/>
    <cellStyle name="Normal 2 2 7 14 3" xfId="7700"/>
    <cellStyle name="Normal 2 2 7 14 3 2" xfId="7701"/>
    <cellStyle name="Normal 2 2 7 14 3 2 2" xfId="7702"/>
    <cellStyle name="Normal 2 2 7 14 3 2 2 2" xfId="37785"/>
    <cellStyle name="Normal 2 2 7 14 3 2 3" xfId="37786"/>
    <cellStyle name="Normal 2 2 7 14 3 3" xfId="7703"/>
    <cellStyle name="Normal 2 2 7 14 3 3 2" xfId="37787"/>
    <cellStyle name="Normal 2 2 7 14 3 4" xfId="37788"/>
    <cellStyle name="Normal 2 2 7 14 4" xfId="7704"/>
    <cellStyle name="Normal 2 2 7 14 4 2" xfId="7705"/>
    <cellStyle name="Normal 2 2 7 14 4 2 2" xfId="7706"/>
    <cellStyle name="Normal 2 2 7 14 4 2 2 2" xfId="37789"/>
    <cellStyle name="Normal 2 2 7 14 4 2 3" xfId="37790"/>
    <cellStyle name="Normal 2 2 7 14 4 3" xfId="7707"/>
    <cellStyle name="Normal 2 2 7 14 4 3 2" xfId="37791"/>
    <cellStyle name="Normal 2 2 7 14 4 4" xfId="37792"/>
    <cellStyle name="Normal 2 2 7 14 5" xfId="7708"/>
    <cellStyle name="Normal 2 2 7 14 5 2" xfId="7709"/>
    <cellStyle name="Normal 2 2 7 14 5 2 2" xfId="37793"/>
    <cellStyle name="Normal 2 2 7 14 5 3" xfId="37794"/>
    <cellStyle name="Normal 2 2 7 14 6" xfId="7710"/>
    <cellStyle name="Normal 2 2 7 14 6 2" xfId="37795"/>
    <cellStyle name="Normal 2 2 7 14 7" xfId="7711"/>
    <cellStyle name="Normal 2 2 7 14 7 2" xfId="37796"/>
    <cellStyle name="Normal 2 2 7 14 8" xfId="37797"/>
    <cellStyle name="Normal 2 2 7 15" xfId="7712"/>
    <cellStyle name="Normal 2 2 7 15 2" xfId="7713"/>
    <cellStyle name="Normal 2 2 7 15 2 2" xfId="7714"/>
    <cellStyle name="Normal 2 2 7 15 2 2 2" xfId="7715"/>
    <cellStyle name="Normal 2 2 7 15 2 2 2 2" xfId="37798"/>
    <cellStyle name="Normal 2 2 7 15 2 2 3" xfId="37799"/>
    <cellStyle name="Normal 2 2 7 15 2 3" xfId="7716"/>
    <cellStyle name="Normal 2 2 7 15 2 3 2" xfId="37800"/>
    <cellStyle name="Normal 2 2 7 15 2 4" xfId="37801"/>
    <cellStyle name="Normal 2 2 7 15 3" xfId="7717"/>
    <cellStyle name="Normal 2 2 7 15 3 2" xfId="7718"/>
    <cellStyle name="Normal 2 2 7 15 3 2 2" xfId="7719"/>
    <cellStyle name="Normal 2 2 7 15 3 2 2 2" xfId="37802"/>
    <cellStyle name="Normal 2 2 7 15 3 2 3" xfId="37803"/>
    <cellStyle name="Normal 2 2 7 15 3 3" xfId="7720"/>
    <cellStyle name="Normal 2 2 7 15 3 3 2" xfId="37804"/>
    <cellStyle name="Normal 2 2 7 15 3 4" xfId="37805"/>
    <cellStyle name="Normal 2 2 7 15 4" xfId="7721"/>
    <cellStyle name="Normal 2 2 7 15 4 2" xfId="7722"/>
    <cellStyle name="Normal 2 2 7 15 4 2 2" xfId="7723"/>
    <cellStyle name="Normal 2 2 7 15 4 2 2 2" xfId="37806"/>
    <cellStyle name="Normal 2 2 7 15 4 2 3" xfId="37807"/>
    <cellStyle name="Normal 2 2 7 15 4 3" xfId="7724"/>
    <cellStyle name="Normal 2 2 7 15 4 3 2" xfId="37808"/>
    <cellStyle name="Normal 2 2 7 15 4 4" xfId="37809"/>
    <cellStyle name="Normal 2 2 7 15 5" xfId="7725"/>
    <cellStyle name="Normal 2 2 7 15 5 2" xfId="7726"/>
    <cellStyle name="Normal 2 2 7 15 5 2 2" xfId="37810"/>
    <cellStyle name="Normal 2 2 7 15 5 3" xfId="37811"/>
    <cellStyle name="Normal 2 2 7 15 6" xfId="7727"/>
    <cellStyle name="Normal 2 2 7 15 6 2" xfId="37812"/>
    <cellStyle name="Normal 2 2 7 15 7" xfId="7728"/>
    <cellStyle name="Normal 2 2 7 15 7 2" xfId="37813"/>
    <cellStyle name="Normal 2 2 7 15 8" xfId="37814"/>
    <cellStyle name="Normal 2 2 7 16" xfId="7729"/>
    <cellStyle name="Normal 2 2 7 16 2" xfId="7730"/>
    <cellStyle name="Normal 2 2 7 16 2 2" xfId="7731"/>
    <cellStyle name="Normal 2 2 7 16 2 2 2" xfId="7732"/>
    <cellStyle name="Normal 2 2 7 16 2 2 2 2" xfId="37815"/>
    <cellStyle name="Normal 2 2 7 16 2 2 3" xfId="37816"/>
    <cellStyle name="Normal 2 2 7 16 2 3" xfId="7733"/>
    <cellStyle name="Normal 2 2 7 16 2 3 2" xfId="37817"/>
    <cellStyle name="Normal 2 2 7 16 2 4" xfId="37818"/>
    <cellStyle name="Normal 2 2 7 16 3" xfId="7734"/>
    <cellStyle name="Normal 2 2 7 16 3 2" xfId="7735"/>
    <cellStyle name="Normal 2 2 7 16 3 2 2" xfId="7736"/>
    <cellStyle name="Normal 2 2 7 16 3 2 2 2" xfId="37819"/>
    <cellStyle name="Normal 2 2 7 16 3 2 3" xfId="37820"/>
    <cellStyle name="Normal 2 2 7 16 3 3" xfId="7737"/>
    <cellStyle name="Normal 2 2 7 16 3 3 2" xfId="37821"/>
    <cellStyle name="Normal 2 2 7 16 3 4" xfId="37822"/>
    <cellStyle name="Normal 2 2 7 16 4" xfId="7738"/>
    <cellStyle name="Normal 2 2 7 16 4 2" xfId="7739"/>
    <cellStyle name="Normal 2 2 7 16 4 2 2" xfId="7740"/>
    <cellStyle name="Normal 2 2 7 16 4 2 2 2" xfId="37823"/>
    <cellStyle name="Normal 2 2 7 16 4 2 3" xfId="37824"/>
    <cellStyle name="Normal 2 2 7 16 4 3" xfId="7741"/>
    <cellStyle name="Normal 2 2 7 16 4 3 2" xfId="37825"/>
    <cellStyle name="Normal 2 2 7 16 4 4" xfId="37826"/>
    <cellStyle name="Normal 2 2 7 16 5" xfId="7742"/>
    <cellStyle name="Normal 2 2 7 16 5 2" xfId="7743"/>
    <cellStyle name="Normal 2 2 7 16 5 2 2" xfId="37827"/>
    <cellStyle name="Normal 2 2 7 16 5 3" xfId="37828"/>
    <cellStyle name="Normal 2 2 7 16 6" xfId="7744"/>
    <cellStyle name="Normal 2 2 7 16 6 2" xfId="37829"/>
    <cellStyle name="Normal 2 2 7 16 7" xfId="7745"/>
    <cellStyle name="Normal 2 2 7 16 7 2" xfId="37830"/>
    <cellStyle name="Normal 2 2 7 16 8" xfId="37831"/>
    <cellStyle name="Normal 2 2 7 17" xfId="7746"/>
    <cellStyle name="Normal 2 2 7 17 2" xfId="7747"/>
    <cellStyle name="Normal 2 2 7 17 2 2" xfId="7748"/>
    <cellStyle name="Normal 2 2 7 17 2 2 2" xfId="7749"/>
    <cellStyle name="Normal 2 2 7 17 2 2 2 2" xfId="37832"/>
    <cellStyle name="Normal 2 2 7 17 2 2 3" xfId="37833"/>
    <cellStyle name="Normal 2 2 7 17 2 3" xfId="7750"/>
    <cellStyle name="Normal 2 2 7 17 2 3 2" xfId="37834"/>
    <cellStyle name="Normal 2 2 7 17 2 4" xfId="37835"/>
    <cellStyle name="Normal 2 2 7 17 3" xfId="7751"/>
    <cellStyle name="Normal 2 2 7 17 3 2" xfId="7752"/>
    <cellStyle name="Normal 2 2 7 17 3 2 2" xfId="7753"/>
    <cellStyle name="Normal 2 2 7 17 3 2 2 2" xfId="37836"/>
    <cellStyle name="Normal 2 2 7 17 3 2 3" xfId="37837"/>
    <cellStyle name="Normal 2 2 7 17 3 3" xfId="7754"/>
    <cellStyle name="Normal 2 2 7 17 3 3 2" xfId="37838"/>
    <cellStyle name="Normal 2 2 7 17 3 4" xfId="37839"/>
    <cellStyle name="Normal 2 2 7 17 4" xfId="7755"/>
    <cellStyle name="Normal 2 2 7 17 4 2" xfId="7756"/>
    <cellStyle name="Normal 2 2 7 17 4 2 2" xfId="7757"/>
    <cellStyle name="Normal 2 2 7 17 4 2 2 2" xfId="37840"/>
    <cellStyle name="Normal 2 2 7 17 4 2 3" xfId="37841"/>
    <cellStyle name="Normal 2 2 7 17 4 3" xfId="7758"/>
    <cellStyle name="Normal 2 2 7 17 4 3 2" xfId="37842"/>
    <cellStyle name="Normal 2 2 7 17 4 4" xfId="37843"/>
    <cellStyle name="Normal 2 2 7 17 5" xfId="7759"/>
    <cellStyle name="Normal 2 2 7 17 5 2" xfId="7760"/>
    <cellStyle name="Normal 2 2 7 17 5 2 2" xfId="37844"/>
    <cellStyle name="Normal 2 2 7 17 5 3" xfId="37845"/>
    <cellStyle name="Normal 2 2 7 17 6" xfId="7761"/>
    <cellStyle name="Normal 2 2 7 17 6 2" xfId="37846"/>
    <cellStyle name="Normal 2 2 7 17 7" xfId="7762"/>
    <cellStyle name="Normal 2 2 7 17 7 2" xfId="37847"/>
    <cellStyle name="Normal 2 2 7 17 8" xfId="37848"/>
    <cellStyle name="Normal 2 2 7 18" xfId="7763"/>
    <cellStyle name="Normal 2 2 7 18 2" xfId="7764"/>
    <cellStyle name="Normal 2 2 7 18 2 2" xfId="7765"/>
    <cellStyle name="Normal 2 2 7 18 2 2 2" xfId="7766"/>
    <cellStyle name="Normal 2 2 7 18 2 2 2 2" xfId="37849"/>
    <cellStyle name="Normal 2 2 7 18 2 2 3" xfId="37850"/>
    <cellStyle name="Normal 2 2 7 18 2 3" xfId="7767"/>
    <cellStyle name="Normal 2 2 7 18 2 3 2" xfId="37851"/>
    <cellStyle name="Normal 2 2 7 18 2 4" xfId="37852"/>
    <cellStyle name="Normal 2 2 7 18 3" xfId="7768"/>
    <cellStyle name="Normal 2 2 7 18 3 2" xfId="7769"/>
    <cellStyle name="Normal 2 2 7 18 3 2 2" xfId="7770"/>
    <cellStyle name="Normal 2 2 7 18 3 2 2 2" xfId="37853"/>
    <cellStyle name="Normal 2 2 7 18 3 2 3" xfId="37854"/>
    <cellStyle name="Normal 2 2 7 18 3 3" xfId="7771"/>
    <cellStyle name="Normal 2 2 7 18 3 3 2" xfId="37855"/>
    <cellStyle name="Normal 2 2 7 18 3 4" xfId="37856"/>
    <cellStyle name="Normal 2 2 7 18 4" xfId="7772"/>
    <cellStyle name="Normal 2 2 7 18 4 2" xfId="7773"/>
    <cellStyle name="Normal 2 2 7 18 4 2 2" xfId="7774"/>
    <cellStyle name="Normal 2 2 7 18 4 2 2 2" xfId="37857"/>
    <cellStyle name="Normal 2 2 7 18 4 2 3" xfId="37858"/>
    <cellStyle name="Normal 2 2 7 18 4 3" xfId="7775"/>
    <cellStyle name="Normal 2 2 7 18 4 3 2" xfId="37859"/>
    <cellStyle name="Normal 2 2 7 18 4 4" xfId="37860"/>
    <cellStyle name="Normal 2 2 7 18 5" xfId="7776"/>
    <cellStyle name="Normal 2 2 7 18 5 2" xfId="7777"/>
    <cellStyle name="Normal 2 2 7 18 5 2 2" xfId="37861"/>
    <cellStyle name="Normal 2 2 7 18 5 3" xfId="37862"/>
    <cellStyle name="Normal 2 2 7 18 6" xfId="7778"/>
    <cellStyle name="Normal 2 2 7 18 6 2" xfId="37863"/>
    <cellStyle name="Normal 2 2 7 18 7" xfId="7779"/>
    <cellStyle name="Normal 2 2 7 18 7 2" xfId="37864"/>
    <cellStyle name="Normal 2 2 7 18 8" xfId="37865"/>
    <cellStyle name="Normal 2 2 7 19" xfId="7780"/>
    <cellStyle name="Normal 2 2 7 19 2" xfId="7781"/>
    <cellStyle name="Normal 2 2 7 19 2 2" xfId="7782"/>
    <cellStyle name="Normal 2 2 7 19 2 2 2" xfId="7783"/>
    <cellStyle name="Normal 2 2 7 19 2 2 2 2" xfId="37866"/>
    <cellStyle name="Normal 2 2 7 19 2 2 3" xfId="37867"/>
    <cellStyle name="Normal 2 2 7 19 2 3" xfId="7784"/>
    <cellStyle name="Normal 2 2 7 19 2 3 2" xfId="37868"/>
    <cellStyle name="Normal 2 2 7 19 2 4" xfId="37869"/>
    <cellStyle name="Normal 2 2 7 19 3" xfId="7785"/>
    <cellStyle name="Normal 2 2 7 19 3 2" xfId="7786"/>
    <cellStyle name="Normal 2 2 7 19 3 2 2" xfId="7787"/>
    <cellStyle name="Normal 2 2 7 19 3 2 2 2" xfId="37870"/>
    <cellStyle name="Normal 2 2 7 19 3 2 3" xfId="37871"/>
    <cellStyle name="Normal 2 2 7 19 3 3" xfId="7788"/>
    <cellStyle name="Normal 2 2 7 19 3 3 2" xfId="37872"/>
    <cellStyle name="Normal 2 2 7 19 3 4" xfId="37873"/>
    <cellStyle name="Normal 2 2 7 19 4" xfId="7789"/>
    <cellStyle name="Normal 2 2 7 19 4 2" xfId="7790"/>
    <cellStyle name="Normal 2 2 7 19 4 2 2" xfId="7791"/>
    <cellStyle name="Normal 2 2 7 19 4 2 2 2" xfId="37874"/>
    <cellStyle name="Normal 2 2 7 19 4 2 3" xfId="37875"/>
    <cellStyle name="Normal 2 2 7 19 4 3" xfId="7792"/>
    <cellStyle name="Normal 2 2 7 19 4 3 2" xfId="37876"/>
    <cellStyle name="Normal 2 2 7 19 4 4" xfId="37877"/>
    <cellStyle name="Normal 2 2 7 19 5" xfId="7793"/>
    <cellStyle name="Normal 2 2 7 19 5 2" xfId="7794"/>
    <cellStyle name="Normal 2 2 7 19 5 2 2" xfId="37878"/>
    <cellStyle name="Normal 2 2 7 19 5 3" xfId="37879"/>
    <cellStyle name="Normal 2 2 7 19 6" xfId="7795"/>
    <cellStyle name="Normal 2 2 7 19 6 2" xfId="37880"/>
    <cellStyle name="Normal 2 2 7 19 7" xfId="7796"/>
    <cellStyle name="Normal 2 2 7 19 7 2" xfId="37881"/>
    <cellStyle name="Normal 2 2 7 19 8" xfId="37882"/>
    <cellStyle name="Normal 2 2 7 2" xfId="7797"/>
    <cellStyle name="Normal 2 2 7 2 2" xfId="7798"/>
    <cellStyle name="Normal 2 2 7 2 2 2" xfId="7799"/>
    <cellStyle name="Normal 2 2 7 2 2 2 2" xfId="7800"/>
    <cellStyle name="Normal 2 2 7 2 2 2 2 2" xfId="37883"/>
    <cellStyle name="Normal 2 2 7 2 2 2 3" xfId="37884"/>
    <cellStyle name="Normal 2 2 7 2 2 3" xfId="7801"/>
    <cellStyle name="Normal 2 2 7 2 2 3 2" xfId="37885"/>
    <cellStyle name="Normal 2 2 7 2 2 4" xfId="37886"/>
    <cellStyle name="Normal 2 2 7 2 3" xfId="7802"/>
    <cellStyle name="Normal 2 2 7 2 3 2" xfId="7803"/>
    <cellStyle name="Normal 2 2 7 2 3 2 2" xfId="7804"/>
    <cellStyle name="Normal 2 2 7 2 3 2 2 2" xfId="37887"/>
    <cellStyle name="Normal 2 2 7 2 3 2 3" xfId="37888"/>
    <cellStyle name="Normal 2 2 7 2 3 3" xfId="7805"/>
    <cellStyle name="Normal 2 2 7 2 3 3 2" xfId="37889"/>
    <cellStyle name="Normal 2 2 7 2 3 4" xfId="37890"/>
    <cellStyle name="Normal 2 2 7 2 4" xfId="7806"/>
    <cellStyle name="Normal 2 2 7 2 4 2" xfId="7807"/>
    <cellStyle name="Normal 2 2 7 2 4 2 2" xfId="7808"/>
    <cellStyle name="Normal 2 2 7 2 4 2 2 2" xfId="37891"/>
    <cellStyle name="Normal 2 2 7 2 4 2 3" xfId="37892"/>
    <cellStyle name="Normal 2 2 7 2 4 3" xfId="7809"/>
    <cellStyle name="Normal 2 2 7 2 4 3 2" xfId="37893"/>
    <cellStyle name="Normal 2 2 7 2 4 4" xfId="37894"/>
    <cellStyle name="Normal 2 2 7 2 5" xfId="7810"/>
    <cellStyle name="Normal 2 2 7 2 5 2" xfId="7811"/>
    <cellStyle name="Normal 2 2 7 2 5 2 2" xfId="37895"/>
    <cellStyle name="Normal 2 2 7 2 5 3" xfId="37896"/>
    <cellStyle name="Normal 2 2 7 2 6" xfId="7812"/>
    <cellStyle name="Normal 2 2 7 2 6 2" xfId="37897"/>
    <cellStyle name="Normal 2 2 7 2 7" xfId="7813"/>
    <cellStyle name="Normal 2 2 7 2 7 2" xfId="37898"/>
    <cellStyle name="Normal 2 2 7 2 8" xfId="37899"/>
    <cellStyle name="Normal 2 2 7 20" xfId="7814"/>
    <cellStyle name="Normal 2 2 7 20 2" xfId="7815"/>
    <cellStyle name="Normal 2 2 7 20 2 2" xfId="7816"/>
    <cellStyle name="Normal 2 2 7 20 2 2 2" xfId="7817"/>
    <cellStyle name="Normal 2 2 7 20 2 2 2 2" xfId="37900"/>
    <cellStyle name="Normal 2 2 7 20 2 2 3" xfId="37901"/>
    <cellStyle name="Normal 2 2 7 20 2 3" xfId="7818"/>
    <cellStyle name="Normal 2 2 7 20 2 3 2" xfId="37902"/>
    <cellStyle name="Normal 2 2 7 20 2 4" xfId="37903"/>
    <cellStyle name="Normal 2 2 7 20 3" xfId="7819"/>
    <cellStyle name="Normal 2 2 7 20 3 2" xfId="7820"/>
    <cellStyle name="Normal 2 2 7 20 3 2 2" xfId="7821"/>
    <cellStyle name="Normal 2 2 7 20 3 2 2 2" xfId="37904"/>
    <cellStyle name="Normal 2 2 7 20 3 2 3" xfId="37905"/>
    <cellStyle name="Normal 2 2 7 20 3 3" xfId="7822"/>
    <cellStyle name="Normal 2 2 7 20 3 3 2" xfId="37906"/>
    <cellStyle name="Normal 2 2 7 20 3 4" xfId="37907"/>
    <cellStyle name="Normal 2 2 7 20 4" xfId="7823"/>
    <cellStyle name="Normal 2 2 7 20 4 2" xfId="7824"/>
    <cellStyle name="Normal 2 2 7 20 4 2 2" xfId="7825"/>
    <cellStyle name="Normal 2 2 7 20 4 2 2 2" xfId="37908"/>
    <cellStyle name="Normal 2 2 7 20 4 2 3" xfId="37909"/>
    <cellStyle name="Normal 2 2 7 20 4 3" xfId="7826"/>
    <cellStyle name="Normal 2 2 7 20 4 3 2" xfId="37910"/>
    <cellStyle name="Normal 2 2 7 20 4 4" xfId="37911"/>
    <cellStyle name="Normal 2 2 7 20 5" xfId="7827"/>
    <cellStyle name="Normal 2 2 7 20 5 2" xfId="7828"/>
    <cellStyle name="Normal 2 2 7 20 5 2 2" xfId="37912"/>
    <cellStyle name="Normal 2 2 7 20 5 3" xfId="37913"/>
    <cellStyle name="Normal 2 2 7 20 6" xfId="7829"/>
    <cellStyle name="Normal 2 2 7 20 6 2" xfId="37914"/>
    <cellStyle name="Normal 2 2 7 20 7" xfId="7830"/>
    <cellStyle name="Normal 2 2 7 20 7 2" xfId="37915"/>
    <cellStyle name="Normal 2 2 7 20 8" xfId="37916"/>
    <cellStyle name="Normal 2 2 7 21" xfId="7831"/>
    <cellStyle name="Normal 2 2 7 21 2" xfId="7832"/>
    <cellStyle name="Normal 2 2 7 21 2 2" xfId="7833"/>
    <cellStyle name="Normal 2 2 7 21 2 2 2" xfId="7834"/>
    <cellStyle name="Normal 2 2 7 21 2 2 2 2" xfId="37917"/>
    <cellStyle name="Normal 2 2 7 21 2 2 3" xfId="37918"/>
    <cellStyle name="Normal 2 2 7 21 2 3" xfId="7835"/>
    <cellStyle name="Normal 2 2 7 21 2 3 2" xfId="37919"/>
    <cellStyle name="Normal 2 2 7 21 2 4" xfId="37920"/>
    <cellStyle name="Normal 2 2 7 21 3" xfId="7836"/>
    <cellStyle name="Normal 2 2 7 21 3 2" xfId="7837"/>
    <cellStyle name="Normal 2 2 7 21 3 2 2" xfId="7838"/>
    <cellStyle name="Normal 2 2 7 21 3 2 2 2" xfId="37921"/>
    <cellStyle name="Normal 2 2 7 21 3 2 3" xfId="37922"/>
    <cellStyle name="Normal 2 2 7 21 3 3" xfId="7839"/>
    <cellStyle name="Normal 2 2 7 21 3 3 2" xfId="37923"/>
    <cellStyle name="Normal 2 2 7 21 3 4" xfId="37924"/>
    <cellStyle name="Normal 2 2 7 21 4" xfId="7840"/>
    <cellStyle name="Normal 2 2 7 21 4 2" xfId="7841"/>
    <cellStyle name="Normal 2 2 7 21 4 2 2" xfId="7842"/>
    <cellStyle name="Normal 2 2 7 21 4 2 2 2" xfId="37925"/>
    <cellStyle name="Normal 2 2 7 21 4 2 3" xfId="37926"/>
    <cellStyle name="Normal 2 2 7 21 4 3" xfId="7843"/>
    <cellStyle name="Normal 2 2 7 21 4 3 2" xfId="37927"/>
    <cellStyle name="Normal 2 2 7 21 4 4" xfId="37928"/>
    <cellStyle name="Normal 2 2 7 21 5" xfId="7844"/>
    <cellStyle name="Normal 2 2 7 21 5 2" xfId="7845"/>
    <cellStyle name="Normal 2 2 7 21 5 2 2" xfId="37929"/>
    <cellStyle name="Normal 2 2 7 21 5 3" xfId="37930"/>
    <cellStyle name="Normal 2 2 7 21 6" xfId="7846"/>
    <cellStyle name="Normal 2 2 7 21 6 2" xfId="37931"/>
    <cellStyle name="Normal 2 2 7 21 7" xfId="7847"/>
    <cellStyle name="Normal 2 2 7 21 7 2" xfId="37932"/>
    <cellStyle name="Normal 2 2 7 21 8" xfId="37933"/>
    <cellStyle name="Normal 2 2 7 22" xfId="7848"/>
    <cellStyle name="Normal 2 2 7 22 2" xfId="7849"/>
    <cellStyle name="Normal 2 2 7 22 2 2" xfId="7850"/>
    <cellStyle name="Normal 2 2 7 22 2 2 2" xfId="7851"/>
    <cellStyle name="Normal 2 2 7 22 2 2 2 2" xfId="37934"/>
    <cellStyle name="Normal 2 2 7 22 2 2 3" xfId="37935"/>
    <cellStyle name="Normal 2 2 7 22 2 3" xfId="7852"/>
    <cellStyle name="Normal 2 2 7 22 2 3 2" xfId="37936"/>
    <cellStyle name="Normal 2 2 7 22 2 4" xfId="37937"/>
    <cellStyle name="Normal 2 2 7 22 3" xfId="7853"/>
    <cellStyle name="Normal 2 2 7 22 3 2" xfId="7854"/>
    <cellStyle name="Normal 2 2 7 22 3 2 2" xfId="7855"/>
    <cellStyle name="Normal 2 2 7 22 3 2 2 2" xfId="37938"/>
    <cellStyle name="Normal 2 2 7 22 3 2 3" xfId="37939"/>
    <cellStyle name="Normal 2 2 7 22 3 3" xfId="7856"/>
    <cellStyle name="Normal 2 2 7 22 3 3 2" xfId="37940"/>
    <cellStyle name="Normal 2 2 7 22 3 4" xfId="37941"/>
    <cellStyle name="Normal 2 2 7 22 4" xfId="7857"/>
    <cellStyle name="Normal 2 2 7 22 4 2" xfId="7858"/>
    <cellStyle name="Normal 2 2 7 22 4 2 2" xfId="7859"/>
    <cellStyle name="Normal 2 2 7 22 4 2 2 2" xfId="37942"/>
    <cellStyle name="Normal 2 2 7 22 4 2 3" xfId="37943"/>
    <cellStyle name="Normal 2 2 7 22 4 3" xfId="7860"/>
    <cellStyle name="Normal 2 2 7 22 4 3 2" xfId="37944"/>
    <cellStyle name="Normal 2 2 7 22 4 4" xfId="37945"/>
    <cellStyle name="Normal 2 2 7 22 5" xfId="7861"/>
    <cellStyle name="Normal 2 2 7 22 5 2" xfId="7862"/>
    <cellStyle name="Normal 2 2 7 22 5 2 2" xfId="37946"/>
    <cellStyle name="Normal 2 2 7 22 5 3" xfId="37947"/>
    <cellStyle name="Normal 2 2 7 22 6" xfId="7863"/>
    <cellStyle name="Normal 2 2 7 22 6 2" xfId="37948"/>
    <cellStyle name="Normal 2 2 7 22 7" xfId="7864"/>
    <cellStyle name="Normal 2 2 7 22 7 2" xfId="37949"/>
    <cellStyle name="Normal 2 2 7 22 8" xfId="37950"/>
    <cellStyle name="Normal 2 2 7 23" xfId="7865"/>
    <cellStyle name="Normal 2 2 7 23 2" xfId="7866"/>
    <cellStyle name="Normal 2 2 7 23 2 2" xfId="7867"/>
    <cellStyle name="Normal 2 2 7 23 2 2 2" xfId="7868"/>
    <cellStyle name="Normal 2 2 7 23 2 2 2 2" xfId="37951"/>
    <cellStyle name="Normal 2 2 7 23 2 2 3" xfId="37952"/>
    <cellStyle name="Normal 2 2 7 23 2 3" xfId="7869"/>
    <cellStyle name="Normal 2 2 7 23 2 3 2" xfId="37953"/>
    <cellStyle name="Normal 2 2 7 23 2 4" xfId="37954"/>
    <cellStyle name="Normal 2 2 7 23 3" xfId="7870"/>
    <cellStyle name="Normal 2 2 7 23 3 2" xfId="7871"/>
    <cellStyle name="Normal 2 2 7 23 3 2 2" xfId="7872"/>
    <cellStyle name="Normal 2 2 7 23 3 2 2 2" xfId="37955"/>
    <cellStyle name="Normal 2 2 7 23 3 2 3" xfId="37956"/>
    <cellStyle name="Normal 2 2 7 23 3 3" xfId="7873"/>
    <cellStyle name="Normal 2 2 7 23 3 3 2" xfId="37957"/>
    <cellStyle name="Normal 2 2 7 23 3 4" xfId="37958"/>
    <cellStyle name="Normal 2 2 7 23 4" xfId="7874"/>
    <cellStyle name="Normal 2 2 7 23 4 2" xfId="7875"/>
    <cellStyle name="Normal 2 2 7 23 4 2 2" xfId="7876"/>
    <cellStyle name="Normal 2 2 7 23 4 2 2 2" xfId="37959"/>
    <cellStyle name="Normal 2 2 7 23 4 2 3" xfId="37960"/>
    <cellStyle name="Normal 2 2 7 23 4 3" xfId="7877"/>
    <cellStyle name="Normal 2 2 7 23 4 3 2" xfId="37961"/>
    <cellStyle name="Normal 2 2 7 23 4 4" xfId="37962"/>
    <cellStyle name="Normal 2 2 7 23 5" xfId="7878"/>
    <cellStyle name="Normal 2 2 7 23 5 2" xfId="7879"/>
    <cellStyle name="Normal 2 2 7 23 5 2 2" xfId="37963"/>
    <cellStyle name="Normal 2 2 7 23 5 3" xfId="37964"/>
    <cellStyle name="Normal 2 2 7 23 6" xfId="7880"/>
    <cellStyle name="Normal 2 2 7 23 6 2" xfId="37965"/>
    <cellStyle name="Normal 2 2 7 23 7" xfId="7881"/>
    <cellStyle name="Normal 2 2 7 23 7 2" xfId="37966"/>
    <cellStyle name="Normal 2 2 7 23 8" xfId="37967"/>
    <cellStyle name="Normal 2 2 7 24" xfId="7882"/>
    <cellStyle name="Normal 2 2 7 24 2" xfId="7883"/>
    <cellStyle name="Normal 2 2 7 24 2 2" xfId="7884"/>
    <cellStyle name="Normal 2 2 7 24 2 2 2" xfId="7885"/>
    <cellStyle name="Normal 2 2 7 24 2 2 2 2" xfId="37968"/>
    <cellStyle name="Normal 2 2 7 24 2 2 3" xfId="37969"/>
    <cellStyle name="Normal 2 2 7 24 2 3" xfId="7886"/>
    <cellStyle name="Normal 2 2 7 24 2 3 2" xfId="37970"/>
    <cellStyle name="Normal 2 2 7 24 2 4" xfId="37971"/>
    <cellStyle name="Normal 2 2 7 24 3" xfId="7887"/>
    <cellStyle name="Normal 2 2 7 24 3 2" xfId="7888"/>
    <cellStyle name="Normal 2 2 7 24 3 2 2" xfId="7889"/>
    <cellStyle name="Normal 2 2 7 24 3 2 2 2" xfId="37972"/>
    <cellStyle name="Normal 2 2 7 24 3 2 3" xfId="37973"/>
    <cellStyle name="Normal 2 2 7 24 3 3" xfId="7890"/>
    <cellStyle name="Normal 2 2 7 24 3 3 2" xfId="37974"/>
    <cellStyle name="Normal 2 2 7 24 3 4" xfId="37975"/>
    <cellStyle name="Normal 2 2 7 24 4" xfId="7891"/>
    <cellStyle name="Normal 2 2 7 24 4 2" xfId="7892"/>
    <cellStyle name="Normal 2 2 7 24 4 2 2" xfId="7893"/>
    <cellStyle name="Normal 2 2 7 24 4 2 2 2" xfId="37976"/>
    <cellStyle name="Normal 2 2 7 24 4 2 3" xfId="37977"/>
    <cellStyle name="Normal 2 2 7 24 4 3" xfId="7894"/>
    <cellStyle name="Normal 2 2 7 24 4 3 2" xfId="37978"/>
    <cellStyle name="Normal 2 2 7 24 4 4" xfId="37979"/>
    <cellStyle name="Normal 2 2 7 24 5" xfId="7895"/>
    <cellStyle name="Normal 2 2 7 24 5 2" xfId="7896"/>
    <cellStyle name="Normal 2 2 7 24 5 2 2" xfId="37980"/>
    <cellStyle name="Normal 2 2 7 24 5 3" xfId="37981"/>
    <cellStyle name="Normal 2 2 7 24 6" xfId="7897"/>
    <cellStyle name="Normal 2 2 7 24 6 2" xfId="37982"/>
    <cellStyle name="Normal 2 2 7 24 7" xfId="7898"/>
    <cellStyle name="Normal 2 2 7 24 7 2" xfId="37983"/>
    <cellStyle name="Normal 2 2 7 24 8" xfId="37984"/>
    <cellStyle name="Normal 2 2 7 25" xfId="7899"/>
    <cellStyle name="Normal 2 2 7 25 2" xfId="7900"/>
    <cellStyle name="Normal 2 2 7 25 2 2" xfId="7901"/>
    <cellStyle name="Normal 2 2 7 25 2 2 2" xfId="7902"/>
    <cellStyle name="Normal 2 2 7 25 2 2 2 2" xfId="37985"/>
    <cellStyle name="Normal 2 2 7 25 2 2 3" xfId="37986"/>
    <cellStyle name="Normal 2 2 7 25 2 3" xfId="7903"/>
    <cellStyle name="Normal 2 2 7 25 2 3 2" xfId="37987"/>
    <cellStyle name="Normal 2 2 7 25 2 4" xfId="37988"/>
    <cellStyle name="Normal 2 2 7 25 3" xfId="7904"/>
    <cellStyle name="Normal 2 2 7 25 3 2" xfId="7905"/>
    <cellStyle name="Normal 2 2 7 25 3 2 2" xfId="7906"/>
    <cellStyle name="Normal 2 2 7 25 3 2 2 2" xfId="37989"/>
    <cellStyle name="Normal 2 2 7 25 3 2 3" xfId="37990"/>
    <cellStyle name="Normal 2 2 7 25 3 3" xfId="7907"/>
    <cellStyle name="Normal 2 2 7 25 3 3 2" xfId="37991"/>
    <cellStyle name="Normal 2 2 7 25 3 4" xfId="37992"/>
    <cellStyle name="Normal 2 2 7 25 4" xfId="7908"/>
    <cellStyle name="Normal 2 2 7 25 4 2" xfId="7909"/>
    <cellStyle name="Normal 2 2 7 25 4 2 2" xfId="7910"/>
    <cellStyle name="Normal 2 2 7 25 4 2 2 2" xfId="37993"/>
    <cellStyle name="Normal 2 2 7 25 4 2 3" xfId="37994"/>
    <cellStyle name="Normal 2 2 7 25 4 3" xfId="7911"/>
    <cellStyle name="Normal 2 2 7 25 4 3 2" xfId="37995"/>
    <cellStyle name="Normal 2 2 7 25 4 4" xfId="37996"/>
    <cellStyle name="Normal 2 2 7 25 5" xfId="7912"/>
    <cellStyle name="Normal 2 2 7 25 5 2" xfId="7913"/>
    <cellStyle name="Normal 2 2 7 25 5 2 2" xfId="37997"/>
    <cellStyle name="Normal 2 2 7 25 5 3" xfId="37998"/>
    <cellStyle name="Normal 2 2 7 25 6" xfId="7914"/>
    <cellStyle name="Normal 2 2 7 25 6 2" xfId="37999"/>
    <cellStyle name="Normal 2 2 7 25 7" xfId="7915"/>
    <cellStyle name="Normal 2 2 7 25 7 2" xfId="38000"/>
    <cellStyle name="Normal 2 2 7 25 8" xfId="38001"/>
    <cellStyle name="Normal 2 2 7 26" xfId="7916"/>
    <cellStyle name="Normal 2 2 7 26 2" xfId="7917"/>
    <cellStyle name="Normal 2 2 7 26 2 2" xfId="7918"/>
    <cellStyle name="Normal 2 2 7 26 2 2 2" xfId="7919"/>
    <cellStyle name="Normal 2 2 7 26 2 2 2 2" xfId="38002"/>
    <cellStyle name="Normal 2 2 7 26 2 2 3" xfId="38003"/>
    <cellStyle name="Normal 2 2 7 26 2 3" xfId="7920"/>
    <cellStyle name="Normal 2 2 7 26 2 3 2" xfId="38004"/>
    <cellStyle name="Normal 2 2 7 26 2 4" xfId="38005"/>
    <cellStyle name="Normal 2 2 7 26 3" xfId="7921"/>
    <cellStyle name="Normal 2 2 7 26 3 2" xfId="7922"/>
    <cellStyle name="Normal 2 2 7 26 3 2 2" xfId="7923"/>
    <cellStyle name="Normal 2 2 7 26 3 2 2 2" xfId="38006"/>
    <cellStyle name="Normal 2 2 7 26 3 2 3" xfId="38007"/>
    <cellStyle name="Normal 2 2 7 26 3 3" xfId="7924"/>
    <cellStyle name="Normal 2 2 7 26 3 3 2" xfId="38008"/>
    <cellStyle name="Normal 2 2 7 26 3 4" xfId="38009"/>
    <cellStyle name="Normal 2 2 7 26 4" xfId="7925"/>
    <cellStyle name="Normal 2 2 7 26 4 2" xfId="7926"/>
    <cellStyle name="Normal 2 2 7 26 4 2 2" xfId="7927"/>
    <cellStyle name="Normal 2 2 7 26 4 2 2 2" xfId="38010"/>
    <cellStyle name="Normal 2 2 7 26 4 2 3" xfId="38011"/>
    <cellStyle name="Normal 2 2 7 26 4 3" xfId="7928"/>
    <cellStyle name="Normal 2 2 7 26 4 3 2" xfId="38012"/>
    <cellStyle name="Normal 2 2 7 26 4 4" xfId="38013"/>
    <cellStyle name="Normal 2 2 7 26 5" xfId="7929"/>
    <cellStyle name="Normal 2 2 7 26 5 2" xfId="7930"/>
    <cellStyle name="Normal 2 2 7 26 5 2 2" xfId="38014"/>
    <cellStyle name="Normal 2 2 7 26 5 3" xfId="38015"/>
    <cellStyle name="Normal 2 2 7 26 6" xfId="7931"/>
    <cellStyle name="Normal 2 2 7 26 6 2" xfId="38016"/>
    <cellStyle name="Normal 2 2 7 26 7" xfId="7932"/>
    <cellStyle name="Normal 2 2 7 26 7 2" xfId="38017"/>
    <cellStyle name="Normal 2 2 7 26 8" xfId="38018"/>
    <cellStyle name="Normal 2 2 7 27" xfId="7933"/>
    <cellStyle name="Normal 2 2 7 27 2" xfId="7934"/>
    <cellStyle name="Normal 2 2 7 27 2 2" xfId="7935"/>
    <cellStyle name="Normal 2 2 7 27 2 2 2" xfId="7936"/>
    <cellStyle name="Normal 2 2 7 27 2 2 2 2" xfId="38019"/>
    <cellStyle name="Normal 2 2 7 27 2 2 3" xfId="38020"/>
    <cellStyle name="Normal 2 2 7 27 2 3" xfId="7937"/>
    <cellStyle name="Normal 2 2 7 27 2 3 2" xfId="38021"/>
    <cellStyle name="Normal 2 2 7 27 2 4" xfId="38022"/>
    <cellStyle name="Normal 2 2 7 27 3" xfId="7938"/>
    <cellStyle name="Normal 2 2 7 27 3 2" xfId="7939"/>
    <cellStyle name="Normal 2 2 7 27 3 2 2" xfId="7940"/>
    <cellStyle name="Normal 2 2 7 27 3 2 2 2" xfId="38023"/>
    <cellStyle name="Normal 2 2 7 27 3 2 3" xfId="38024"/>
    <cellStyle name="Normal 2 2 7 27 3 3" xfId="7941"/>
    <cellStyle name="Normal 2 2 7 27 3 3 2" xfId="38025"/>
    <cellStyle name="Normal 2 2 7 27 3 4" xfId="38026"/>
    <cellStyle name="Normal 2 2 7 27 4" xfId="7942"/>
    <cellStyle name="Normal 2 2 7 27 4 2" xfId="7943"/>
    <cellStyle name="Normal 2 2 7 27 4 2 2" xfId="7944"/>
    <cellStyle name="Normal 2 2 7 27 4 2 2 2" xfId="38027"/>
    <cellStyle name="Normal 2 2 7 27 4 2 3" xfId="38028"/>
    <cellStyle name="Normal 2 2 7 27 4 3" xfId="7945"/>
    <cellStyle name="Normal 2 2 7 27 4 3 2" xfId="38029"/>
    <cellStyle name="Normal 2 2 7 27 4 4" xfId="38030"/>
    <cellStyle name="Normal 2 2 7 27 5" xfId="7946"/>
    <cellStyle name="Normal 2 2 7 27 5 2" xfId="7947"/>
    <cellStyle name="Normal 2 2 7 27 5 2 2" xfId="38031"/>
    <cellStyle name="Normal 2 2 7 27 5 3" xfId="38032"/>
    <cellStyle name="Normal 2 2 7 27 6" xfId="7948"/>
    <cellStyle name="Normal 2 2 7 27 6 2" xfId="38033"/>
    <cellStyle name="Normal 2 2 7 27 7" xfId="7949"/>
    <cellStyle name="Normal 2 2 7 27 7 2" xfId="38034"/>
    <cellStyle name="Normal 2 2 7 27 8" xfId="38035"/>
    <cellStyle name="Normal 2 2 7 28" xfId="7950"/>
    <cellStyle name="Normal 2 2 7 28 2" xfId="7951"/>
    <cellStyle name="Normal 2 2 7 28 2 2" xfId="7952"/>
    <cellStyle name="Normal 2 2 7 28 2 2 2" xfId="7953"/>
    <cellStyle name="Normal 2 2 7 28 2 2 2 2" xfId="38036"/>
    <cellStyle name="Normal 2 2 7 28 2 2 3" xfId="38037"/>
    <cellStyle name="Normal 2 2 7 28 2 3" xfId="7954"/>
    <cellStyle name="Normal 2 2 7 28 2 3 2" xfId="38038"/>
    <cellStyle name="Normal 2 2 7 28 2 4" xfId="38039"/>
    <cellStyle name="Normal 2 2 7 28 3" xfId="7955"/>
    <cellStyle name="Normal 2 2 7 28 3 2" xfId="7956"/>
    <cellStyle name="Normal 2 2 7 28 3 2 2" xfId="7957"/>
    <cellStyle name="Normal 2 2 7 28 3 2 2 2" xfId="38040"/>
    <cellStyle name="Normal 2 2 7 28 3 2 3" xfId="38041"/>
    <cellStyle name="Normal 2 2 7 28 3 3" xfId="7958"/>
    <cellStyle name="Normal 2 2 7 28 3 3 2" xfId="38042"/>
    <cellStyle name="Normal 2 2 7 28 3 4" xfId="38043"/>
    <cellStyle name="Normal 2 2 7 28 4" xfId="7959"/>
    <cellStyle name="Normal 2 2 7 28 4 2" xfId="7960"/>
    <cellStyle name="Normal 2 2 7 28 4 2 2" xfId="7961"/>
    <cellStyle name="Normal 2 2 7 28 4 2 2 2" xfId="38044"/>
    <cellStyle name="Normal 2 2 7 28 4 2 3" xfId="38045"/>
    <cellStyle name="Normal 2 2 7 28 4 3" xfId="7962"/>
    <cellStyle name="Normal 2 2 7 28 4 3 2" xfId="38046"/>
    <cellStyle name="Normal 2 2 7 28 4 4" xfId="38047"/>
    <cellStyle name="Normal 2 2 7 28 5" xfId="7963"/>
    <cellStyle name="Normal 2 2 7 28 5 2" xfId="7964"/>
    <cellStyle name="Normal 2 2 7 28 5 2 2" xfId="38048"/>
    <cellStyle name="Normal 2 2 7 28 5 3" xfId="38049"/>
    <cellStyle name="Normal 2 2 7 28 6" xfId="7965"/>
    <cellStyle name="Normal 2 2 7 28 6 2" xfId="38050"/>
    <cellStyle name="Normal 2 2 7 28 7" xfId="7966"/>
    <cellStyle name="Normal 2 2 7 28 7 2" xfId="38051"/>
    <cellStyle name="Normal 2 2 7 28 8" xfId="38052"/>
    <cellStyle name="Normal 2 2 7 29" xfId="7967"/>
    <cellStyle name="Normal 2 2 7 29 2" xfId="7968"/>
    <cellStyle name="Normal 2 2 7 29 2 2" xfId="7969"/>
    <cellStyle name="Normal 2 2 7 29 2 2 2" xfId="7970"/>
    <cellStyle name="Normal 2 2 7 29 2 2 2 2" xfId="38053"/>
    <cellStyle name="Normal 2 2 7 29 2 2 3" xfId="38054"/>
    <cellStyle name="Normal 2 2 7 29 2 3" xfId="7971"/>
    <cellStyle name="Normal 2 2 7 29 2 3 2" xfId="38055"/>
    <cellStyle name="Normal 2 2 7 29 2 4" xfId="38056"/>
    <cellStyle name="Normal 2 2 7 29 3" xfId="7972"/>
    <cellStyle name="Normal 2 2 7 29 3 2" xfId="7973"/>
    <cellStyle name="Normal 2 2 7 29 3 2 2" xfId="7974"/>
    <cellStyle name="Normal 2 2 7 29 3 2 2 2" xfId="38057"/>
    <cellStyle name="Normal 2 2 7 29 3 2 3" xfId="38058"/>
    <cellStyle name="Normal 2 2 7 29 3 3" xfId="7975"/>
    <cellStyle name="Normal 2 2 7 29 3 3 2" xfId="38059"/>
    <cellStyle name="Normal 2 2 7 29 3 4" xfId="38060"/>
    <cellStyle name="Normal 2 2 7 29 4" xfId="7976"/>
    <cellStyle name="Normal 2 2 7 29 4 2" xfId="7977"/>
    <cellStyle name="Normal 2 2 7 29 4 2 2" xfId="7978"/>
    <cellStyle name="Normal 2 2 7 29 4 2 2 2" xfId="38061"/>
    <cellStyle name="Normal 2 2 7 29 4 2 3" xfId="38062"/>
    <cellStyle name="Normal 2 2 7 29 4 3" xfId="7979"/>
    <cellStyle name="Normal 2 2 7 29 4 3 2" xfId="38063"/>
    <cellStyle name="Normal 2 2 7 29 4 4" xfId="38064"/>
    <cellStyle name="Normal 2 2 7 29 5" xfId="7980"/>
    <cellStyle name="Normal 2 2 7 29 5 2" xfId="7981"/>
    <cellStyle name="Normal 2 2 7 29 5 2 2" xfId="38065"/>
    <cellStyle name="Normal 2 2 7 29 5 3" xfId="38066"/>
    <cellStyle name="Normal 2 2 7 29 6" xfId="7982"/>
    <cellStyle name="Normal 2 2 7 29 6 2" xfId="38067"/>
    <cellStyle name="Normal 2 2 7 29 7" xfId="7983"/>
    <cellStyle name="Normal 2 2 7 29 7 2" xfId="38068"/>
    <cellStyle name="Normal 2 2 7 29 8" xfId="38069"/>
    <cellStyle name="Normal 2 2 7 3" xfId="7984"/>
    <cellStyle name="Normal 2 2 7 3 2" xfId="7985"/>
    <cellStyle name="Normal 2 2 7 3 2 2" xfId="7986"/>
    <cellStyle name="Normal 2 2 7 3 2 2 2" xfId="7987"/>
    <cellStyle name="Normal 2 2 7 3 2 2 2 2" xfId="38070"/>
    <cellStyle name="Normal 2 2 7 3 2 2 3" xfId="38071"/>
    <cellStyle name="Normal 2 2 7 3 2 3" xfId="7988"/>
    <cellStyle name="Normal 2 2 7 3 2 3 2" xfId="38072"/>
    <cellStyle name="Normal 2 2 7 3 2 4" xfId="38073"/>
    <cellStyle name="Normal 2 2 7 3 3" xfId="7989"/>
    <cellStyle name="Normal 2 2 7 3 3 2" xfId="7990"/>
    <cellStyle name="Normal 2 2 7 3 3 2 2" xfId="7991"/>
    <cellStyle name="Normal 2 2 7 3 3 2 2 2" xfId="38074"/>
    <cellStyle name="Normal 2 2 7 3 3 2 3" xfId="38075"/>
    <cellStyle name="Normal 2 2 7 3 3 3" xfId="7992"/>
    <cellStyle name="Normal 2 2 7 3 3 3 2" xfId="38076"/>
    <cellStyle name="Normal 2 2 7 3 3 4" xfId="38077"/>
    <cellStyle name="Normal 2 2 7 3 4" xfId="7993"/>
    <cellStyle name="Normal 2 2 7 3 4 2" xfId="7994"/>
    <cellStyle name="Normal 2 2 7 3 4 2 2" xfId="7995"/>
    <cellStyle name="Normal 2 2 7 3 4 2 2 2" xfId="38078"/>
    <cellStyle name="Normal 2 2 7 3 4 2 3" xfId="38079"/>
    <cellStyle name="Normal 2 2 7 3 4 3" xfId="7996"/>
    <cellStyle name="Normal 2 2 7 3 4 3 2" xfId="38080"/>
    <cellStyle name="Normal 2 2 7 3 4 4" xfId="38081"/>
    <cellStyle name="Normal 2 2 7 3 5" xfId="7997"/>
    <cellStyle name="Normal 2 2 7 3 5 2" xfId="7998"/>
    <cellStyle name="Normal 2 2 7 3 5 2 2" xfId="38082"/>
    <cellStyle name="Normal 2 2 7 3 5 3" xfId="38083"/>
    <cellStyle name="Normal 2 2 7 3 6" xfId="7999"/>
    <cellStyle name="Normal 2 2 7 3 6 2" xfId="38084"/>
    <cellStyle name="Normal 2 2 7 3 7" xfId="8000"/>
    <cellStyle name="Normal 2 2 7 3 7 2" xfId="38085"/>
    <cellStyle name="Normal 2 2 7 3 8" xfId="38086"/>
    <cellStyle name="Normal 2 2 7 30" xfId="8001"/>
    <cellStyle name="Normal 2 2 7 30 2" xfId="8002"/>
    <cellStyle name="Normal 2 2 7 30 2 2" xfId="8003"/>
    <cellStyle name="Normal 2 2 7 30 2 2 2" xfId="38087"/>
    <cellStyle name="Normal 2 2 7 30 2 3" xfId="38088"/>
    <cellStyle name="Normal 2 2 7 30 3" xfId="8004"/>
    <cellStyle name="Normal 2 2 7 30 3 2" xfId="38089"/>
    <cellStyle name="Normal 2 2 7 30 4" xfId="38090"/>
    <cellStyle name="Normal 2 2 7 31" xfId="8005"/>
    <cellStyle name="Normal 2 2 7 31 2" xfId="8006"/>
    <cellStyle name="Normal 2 2 7 31 2 2" xfId="8007"/>
    <cellStyle name="Normal 2 2 7 31 2 2 2" xfId="38091"/>
    <cellStyle name="Normal 2 2 7 31 2 3" xfId="38092"/>
    <cellStyle name="Normal 2 2 7 31 3" xfId="8008"/>
    <cellStyle name="Normal 2 2 7 31 3 2" xfId="38093"/>
    <cellStyle name="Normal 2 2 7 31 4" xfId="38094"/>
    <cellStyle name="Normal 2 2 7 32" xfId="8009"/>
    <cellStyle name="Normal 2 2 7 32 2" xfId="8010"/>
    <cellStyle name="Normal 2 2 7 32 2 2" xfId="8011"/>
    <cellStyle name="Normal 2 2 7 32 2 2 2" xfId="38095"/>
    <cellStyle name="Normal 2 2 7 32 2 3" xfId="38096"/>
    <cellStyle name="Normal 2 2 7 32 3" xfId="8012"/>
    <cellStyle name="Normal 2 2 7 32 3 2" xfId="38097"/>
    <cellStyle name="Normal 2 2 7 32 4" xfId="38098"/>
    <cellStyle name="Normal 2 2 7 33" xfId="8013"/>
    <cellStyle name="Normal 2 2 7 33 2" xfId="8014"/>
    <cellStyle name="Normal 2 2 7 33 2 2" xfId="38099"/>
    <cellStyle name="Normal 2 2 7 33 3" xfId="38100"/>
    <cellStyle name="Normal 2 2 7 34" xfId="8015"/>
    <cellStyle name="Normal 2 2 7 34 2" xfId="38101"/>
    <cellStyle name="Normal 2 2 7 35" xfId="8016"/>
    <cellStyle name="Normal 2 2 7 35 2" xfId="38102"/>
    <cellStyle name="Normal 2 2 7 36" xfId="38103"/>
    <cellStyle name="Normal 2 2 7 4" xfId="8017"/>
    <cellStyle name="Normal 2 2 7 4 2" xfId="8018"/>
    <cellStyle name="Normal 2 2 7 4 2 2" xfId="8019"/>
    <cellStyle name="Normal 2 2 7 4 2 2 2" xfId="8020"/>
    <cellStyle name="Normal 2 2 7 4 2 2 2 2" xfId="38104"/>
    <cellStyle name="Normal 2 2 7 4 2 2 3" xfId="38105"/>
    <cellStyle name="Normal 2 2 7 4 2 3" xfId="8021"/>
    <cellStyle name="Normal 2 2 7 4 2 3 2" xfId="38106"/>
    <cellStyle name="Normal 2 2 7 4 2 4" xfId="38107"/>
    <cellStyle name="Normal 2 2 7 4 3" xfId="8022"/>
    <cellStyle name="Normal 2 2 7 4 3 2" xfId="8023"/>
    <cellStyle name="Normal 2 2 7 4 3 2 2" xfId="8024"/>
    <cellStyle name="Normal 2 2 7 4 3 2 2 2" xfId="38108"/>
    <cellStyle name="Normal 2 2 7 4 3 2 3" xfId="38109"/>
    <cellStyle name="Normal 2 2 7 4 3 3" xfId="8025"/>
    <cellStyle name="Normal 2 2 7 4 3 3 2" xfId="38110"/>
    <cellStyle name="Normal 2 2 7 4 3 4" xfId="38111"/>
    <cellStyle name="Normal 2 2 7 4 4" xfId="8026"/>
    <cellStyle name="Normal 2 2 7 4 4 2" xfId="8027"/>
    <cellStyle name="Normal 2 2 7 4 4 2 2" xfId="8028"/>
    <cellStyle name="Normal 2 2 7 4 4 2 2 2" xfId="38112"/>
    <cellStyle name="Normal 2 2 7 4 4 2 3" xfId="38113"/>
    <cellStyle name="Normal 2 2 7 4 4 3" xfId="8029"/>
    <cellStyle name="Normal 2 2 7 4 4 3 2" xfId="38114"/>
    <cellStyle name="Normal 2 2 7 4 4 4" xfId="38115"/>
    <cellStyle name="Normal 2 2 7 4 5" xfId="8030"/>
    <cellStyle name="Normal 2 2 7 4 5 2" xfId="8031"/>
    <cellStyle name="Normal 2 2 7 4 5 2 2" xfId="38116"/>
    <cellStyle name="Normal 2 2 7 4 5 3" xfId="38117"/>
    <cellStyle name="Normal 2 2 7 4 6" xfId="8032"/>
    <cellStyle name="Normal 2 2 7 4 6 2" xfId="38118"/>
    <cellStyle name="Normal 2 2 7 4 7" xfId="8033"/>
    <cellStyle name="Normal 2 2 7 4 7 2" xfId="38119"/>
    <cellStyle name="Normal 2 2 7 4 8" xfId="38120"/>
    <cellStyle name="Normal 2 2 7 5" xfId="8034"/>
    <cellStyle name="Normal 2 2 7 5 2" xfId="8035"/>
    <cellStyle name="Normal 2 2 7 5 2 2" xfId="8036"/>
    <cellStyle name="Normal 2 2 7 5 2 2 2" xfId="8037"/>
    <cellStyle name="Normal 2 2 7 5 2 2 2 2" xfId="38121"/>
    <cellStyle name="Normal 2 2 7 5 2 2 3" xfId="38122"/>
    <cellStyle name="Normal 2 2 7 5 2 3" xfId="8038"/>
    <cellStyle name="Normal 2 2 7 5 2 3 2" xfId="38123"/>
    <cellStyle name="Normal 2 2 7 5 2 4" xfId="38124"/>
    <cellStyle name="Normal 2 2 7 5 3" xfId="8039"/>
    <cellStyle name="Normal 2 2 7 5 3 2" xfId="8040"/>
    <cellStyle name="Normal 2 2 7 5 3 2 2" xfId="8041"/>
    <cellStyle name="Normal 2 2 7 5 3 2 2 2" xfId="38125"/>
    <cellStyle name="Normal 2 2 7 5 3 2 3" xfId="38126"/>
    <cellStyle name="Normal 2 2 7 5 3 3" xfId="8042"/>
    <cellStyle name="Normal 2 2 7 5 3 3 2" xfId="38127"/>
    <cellStyle name="Normal 2 2 7 5 3 4" xfId="38128"/>
    <cellStyle name="Normal 2 2 7 5 4" xfId="8043"/>
    <cellStyle name="Normal 2 2 7 5 4 2" xfId="8044"/>
    <cellStyle name="Normal 2 2 7 5 4 2 2" xfId="8045"/>
    <cellStyle name="Normal 2 2 7 5 4 2 2 2" xfId="38129"/>
    <cellStyle name="Normal 2 2 7 5 4 2 3" xfId="38130"/>
    <cellStyle name="Normal 2 2 7 5 4 3" xfId="8046"/>
    <cellStyle name="Normal 2 2 7 5 4 3 2" xfId="38131"/>
    <cellStyle name="Normal 2 2 7 5 4 4" xfId="38132"/>
    <cellStyle name="Normal 2 2 7 5 5" xfId="8047"/>
    <cellStyle name="Normal 2 2 7 5 5 2" xfId="8048"/>
    <cellStyle name="Normal 2 2 7 5 5 2 2" xfId="38133"/>
    <cellStyle name="Normal 2 2 7 5 5 3" xfId="38134"/>
    <cellStyle name="Normal 2 2 7 5 6" xfId="8049"/>
    <cellStyle name="Normal 2 2 7 5 6 2" xfId="38135"/>
    <cellStyle name="Normal 2 2 7 5 7" xfId="8050"/>
    <cellStyle name="Normal 2 2 7 5 7 2" xfId="38136"/>
    <cellStyle name="Normal 2 2 7 5 8" xfId="38137"/>
    <cellStyle name="Normal 2 2 7 6" xfId="8051"/>
    <cellStyle name="Normal 2 2 7 6 2" xfId="8052"/>
    <cellStyle name="Normal 2 2 7 6 2 2" xfId="8053"/>
    <cellStyle name="Normal 2 2 7 6 2 2 2" xfId="8054"/>
    <cellStyle name="Normal 2 2 7 6 2 2 2 2" xfId="38138"/>
    <cellStyle name="Normal 2 2 7 6 2 2 3" xfId="38139"/>
    <cellStyle name="Normal 2 2 7 6 2 3" xfId="8055"/>
    <cellStyle name="Normal 2 2 7 6 2 3 2" xfId="38140"/>
    <cellStyle name="Normal 2 2 7 6 2 4" xfId="38141"/>
    <cellStyle name="Normal 2 2 7 6 3" xfId="8056"/>
    <cellStyle name="Normal 2 2 7 6 3 2" xfId="8057"/>
    <cellStyle name="Normal 2 2 7 6 3 2 2" xfId="8058"/>
    <cellStyle name="Normal 2 2 7 6 3 2 2 2" xfId="38142"/>
    <cellStyle name="Normal 2 2 7 6 3 2 3" xfId="38143"/>
    <cellStyle name="Normal 2 2 7 6 3 3" xfId="8059"/>
    <cellStyle name="Normal 2 2 7 6 3 3 2" xfId="38144"/>
    <cellStyle name="Normal 2 2 7 6 3 4" xfId="38145"/>
    <cellStyle name="Normal 2 2 7 6 4" xfId="8060"/>
    <cellStyle name="Normal 2 2 7 6 4 2" xfId="8061"/>
    <cellStyle name="Normal 2 2 7 6 4 2 2" xfId="8062"/>
    <cellStyle name="Normal 2 2 7 6 4 2 2 2" xfId="38146"/>
    <cellStyle name="Normal 2 2 7 6 4 2 3" xfId="38147"/>
    <cellStyle name="Normal 2 2 7 6 4 3" xfId="8063"/>
    <cellStyle name="Normal 2 2 7 6 4 3 2" xfId="38148"/>
    <cellStyle name="Normal 2 2 7 6 4 4" xfId="38149"/>
    <cellStyle name="Normal 2 2 7 6 5" xfId="8064"/>
    <cellStyle name="Normal 2 2 7 6 5 2" xfId="8065"/>
    <cellStyle name="Normal 2 2 7 6 5 2 2" xfId="38150"/>
    <cellStyle name="Normal 2 2 7 6 5 3" xfId="38151"/>
    <cellStyle name="Normal 2 2 7 6 6" xfId="8066"/>
    <cellStyle name="Normal 2 2 7 6 6 2" xfId="38152"/>
    <cellStyle name="Normal 2 2 7 6 7" xfId="8067"/>
    <cellStyle name="Normal 2 2 7 6 7 2" xfId="38153"/>
    <cellStyle name="Normal 2 2 7 6 8" xfId="38154"/>
    <cellStyle name="Normal 2 2 7 7" xfId="8068"/>
    <cellStyle name="Normal 2 2 7 7 2" xfId="8069"/>
    <cellStyle name="Normal 2 2 7 7 2 2" xfId="8070"/>
    <cellStyle name="Normal 2 2 7 7 2 2 2" xfId="8071"/>
    <cellStyle name="Normal 2 2 7 7 2 2 2 2" xfId="38155"/>
    <cellStyle name="Normal 2 2 7 7 2 2 3" xfId="38156"/>
    <cellStyle name="Normal 2 2 7 7 2 3" xfId="8072"/>
    <cellStyle name="Normal 2 2 7 7 2 3 2" xfId="38157"/>
    <cellStyle name="Normal 2 2 7 7 2 4" xfId="38158"/>
    <cellStyle name="Normal 2 2 7 7 3" xfId="8073"/>
    <cellStyle name="Normal 2 2 7 7 3 2" xfId="8074"/>
    <cellStyle name="Normal 2 2 7 7 3 2 2" xfId="8075"/>
    <cellStyle name="Normal 2 2 7 7 3 2 2 2" xfId="38159"/>
    <cellStyle name="Normal 2 2 7 7 3 2 3" xfId="38160"/>
    <cellStyle name="Normal 2 2 7 7 3 3" xfId="8076"/>
    <cellStyle name="Normal 2 2 7 7 3 3 2" xfId="38161"/>
    <cellStyle name="Normal 2 2 7 7 3 4" xfId="38162"/>
    <cellStyle name="Normal 2 2 7 7 4" xfId="8077"/>
    <cellStyle name="Normal 2 2 7 7 4 2" xfId="8078"/>
    <cellStyle name="Normal 2 2 7 7 4 2 2" xfId="8079"/>
    <cellStyle name="Normal 2 2 7 7 4 2 2 2" xfId="38163"/>
    <cellStyle name="Normal 2 2 7 7 4 2 3" xfId="38164"/>
    <cellStyle name="Normal 2 2 7 7 4 3" xfId="8080"/>
    <cellStyle name="Normal 2 2 7 7 4 3 2" xfId="38165"/>
    <cellStyle name="Normal 2 2 7 7 4 4" xfId="38166"/>
    <cellStyle name="Normal 2 2 7 7 5" xfId="8081"/>
    <cellStyle name="Normal 2 2 7 7 5 2" xfId="8082"/>
    <cellStyle name="Normal 2 2 7 7 5 2 2" xfId="38167"/>
    <cellStyle name="Normal 2 2 7 7 5 3" xfId="38168"/>
    <cellStyle name="Normal 2 2 7 7 6" xfId="8083"/>
    <cellStyle name="Normal 2 2 7 7 6 2" xfId="38169"/>
    <cellStyle name="Normal 2 2 7 7 7" xfId="8084"/>
    <cellStyle name="Normal 2 2 7 7 7 2" xfId="38170"/>
    <cellStyle name="Normal 2 2 7 7 8" xfId="38171"/>
    <cellStyle name="Normal 2 2 7 8" xfId="8085"/>
    <cellStyle name="Normal 2 2 7 8 2" xfId="8086"/>
    <cellStyle name="Normal 2 2 7 8 2 2" xfId="8087"/>
    <cellStyle name="Normal 2 2 7 8 2 2 2" xfId="8088"/>
    <cellStyle name="Normal 2 2 7 8 2 2 2 2" xfId="38172"/>
    <cellStyle name="Normal 2 2 7 8 2 2 3" xfId="38173"/>
    <cellStyle name="Normal 2 2 7 8 2 3" xfId="8089"/>
    <cellStyle name="Normal 2 2 7 8 2 3 2" xfId="38174"/>
    <cellStyle name="Normal 2 2 7 8 2 4" xfId="38175"/>
    <cellStyle name="Normal 2 2 7 8 3" xfId="8090"/>
    <cellStyle name="Normal 2 2 7 8 3 2" xfId="8091"/>
    <cellStyle name="Normal 2 2 7 8 3 2 2" xfId="8092"/>
    <cellStyle name="Normal 2 2 7 8 3 2 2 2" xfId="38176"/>
    <cellStyle name="Normal 2 2 7 8 3 2 3" xfId="38177"/>
    <cellStyle name="Normal 2 2 7 8 3 3" xfId="8093"/>
    <cellStyle name="Normal 2 2 7 8 3 3 2" xfId="38178"/>
    <cellStyle name="Normal 2 2 7 8 3 4" xfId="38179"/>
    <cellStyle name="Normal 2 2 7 8 4" xfId="8094"/>
    <cellStyle name="Normal 2 2 7 8 4 2" xfId="8095"/>
    <cellStyle name="Normal 2 2 7 8 4 2 2" xfId="8096"/>
    <cellStyle name="Normal 2 2 7 8 4 2 2 2" xfId="38180"/>
    <cellStyle name="Normal 2 2 7 8 4 2 3" xfId="38181"/>
    <cellStyle name="Normal 2 2 7 8 4 3" xfId="8097"/>
    <cellStyle name="Normal 2 2 7 8 4 3 2" xfId="38182"/>
    <cellStyle name="Normal 2 2 7 8 4 4" xfId="38183"/>
    <cellStyle name="Normal 2 2 7 8 5" xfId="8098"/>
    <cellStyle name="Normal 2 2 7 8 5 2" xfId="8099"/>
    <cellStyle name="Normal 2 2 7 8 5 2 2" xfId="38184"/>
    <cellStyle name="Normal 2 2 7 8 5 3" xfId="38185"/>
    <cellStyle name="Normal 2 2 7 8 6" xfId="8100"/>
    <cellStyle name="Normal 2 2 7 8 6 2" xfId="38186"/>
    <cellStyle name="Normal 2 2 7 8 7" xfId="8101"/>
    <cellStyle name="Normal 2 2 7 8 7 2" xfId="38187"/>
    <cellStyle name="Normal 2 2 7 8 8" xfId="38188"/>
    <cellStyle name="Normal 2 2 7 9" xfId="8102"/>
    <cellStyle name="Normal 2 2 7 9 2" xfId="8103"/>
    <cellStyle name="Normal 2 2 7 9 2 2" xfId="8104"/>
    <cellStyle name="Normal 2 2 7 9 2 2 2" xfId="8105"/>
    <cellStyle name="Normal 2 2 7 9 2 2 2 2" xfId="38189"/>
    <cellStyle name="Normal 2 2 7 9 2 2 3" xfId="38190"/>
    <cellStyle name="Normal 2 2 7 9 2 3" xfId="8106"/>
    <cellStyle name="Normal 2 2 7 9 2 3 2" xfId="38191"/>
    <cellStyle name="Normal 2 2 7 9 2 4" xfId="38192"/>
    <cellStyle name="Normal 2 2 7 9 3" xfId="8107"/>
    <cellStyle name="Normal 2 2 7 9 3 2" xfId="8108"/>
    <cellStyle name="Normal 2 2 7 9 3 2 2" xfId="8109"/>
    <cellStyle name="Normal 2 2 7 9 3 2 2 2" xfId="38193"/>
    <cellStyle name="Normal 2 2 7 9 3 2 3" xfId="38194"/>
    <cellStyle name="Normal 2 2 7 9 3 3" xfId="8110"/>
    <cellStyle name="Normal 2 2 7 9 3 3 2" xfId="38195"/>
    <cellStyle name="Normal 2 2 7 9 3 4" xfId="38196"/>
    <cellStyle name="Normal 2 2 7 9 4" xfId="8111"/>
    <cellStyle name="Normal 2 2 7 9 4 2" xfId="8112"/>
    <cellStyle name="Normal 2 2 7 9 4 2 2" xfId="8113"/>
    <cellStyle name="Normal 2 2 7 9 4 2 2 2" xfId="38197"/>
    <cellStyle name="Normal 2 2 7 9 4 2 3" xfId="38198"/>
    <cellStyle name="Normal 2 2 7 9 4 3" xfId="8114"/>
    <cellStyle name="Normal 2 2 7 9 4 3 2" xfId="38199"/>
    <cellStyle name="Normal 2 2 7 9 4 4" xfId="38200"/>
    <cellStyle name="Normal 2 2 7 9 5" xfId="8115"/>
    <cellStyle name="Normal 2 2 7 9 5 2" xfId="8116"/>
    <cellStyle name="Normal 2 2 7 9 5 2 2" xfId="38201"/>
    <cellStyle name="Normal 2 2 7 9 5 3" xfId="38202"/>
    <cellStyle name="Normal 2 2 7 9 6" xfId="8117"/>
    <cellStyle name="Normal 2 2 7 9 6 2" xfId="38203"/>
    <cellStyle name="Normal 2 2 7 9 7" xfId="8118"/>
    <cellStyle name="Normal 2 2 7 9 7 2" xfId="38204"/>
    <cellStyle name="Normal 2 2 7 9 8" xfId="38205"/>
    <cellStyle name="Normal 2 2 8" xfId="8119"/>
    <cellStyle name="Normal 2 2 8 2" xfId="8120"/>
    <cellStyle name="Normal 2 2 8 2 2" xfId="8121"/>
    <cellStyle name="Normal 2 2 8 2 2 2" xfId="8122"/>
    <cellStyle name="Normal 2 2 8 2 2 2 2" xfId="38206"/>
    <cellStyle name="Normal 2 2 8 2 2 3" xfId="38207"/>
    <cellStyle name="Normal 2 2 8 2 3" xfId="8123"/>
    <cellStyle name="Normal 2 2 8 2 3 2" xfId="38208"/>
    <cellStyle name="Normal 2 2 8 2 4" xfId="38209"/>
    <cellStyle name="Normal 2 2 8 3" xfId="8124"/>
    <cellStyle name="Normal 2 2 8 3 2" xfId="8125"/>
    <cellStyle name="Normal 2 2 8 3 2 2" xfId="8126"/>
    <cellStyle name="Normal 2 2 8 3 2 2 2" xfId="38210"/>
    <cellStyle name="Normal 2 2 8 3 2 3" xfId="38211"/>
    <cellStyle name="Normal 2 2 8 3 3" xfId="8127"/>
    <cellStyle name="Normal 2 2 8 3 3 2" xfId="38212"/>
    <cellStyle name="Normal 2 2 8 3 4" xfId="38213"/>
    <cellStyle name="Normal 2 2 8 4" xfId="8128"/>
    <cellStyle name="Normal 2 2 8 4 2" xfId="8129"/>
    <cellStyle name="Normal 2 2 8 4 2 2" xfId="8130"/>
    <cellStyle name="Normal 2 2 8 4 2 2 2" xfId="38214"/>
    <cellStyle name="Normal 2 2 8 4 2 3" xfId="38215"/>
    <cellStyle name="Normal 2 2 8 4 3" xfId="8131"/>
    <cellStyle name="Normal 2 2 8 4 3 2" xfId="38216"/>
    <cellStyle name="Normal 2 2 8 4 4" xfId="38217"/>
    <cellStyle name="Normal 2 2 8 5" xfId="8132"/>
    <cellStyle name="Normal 2 2 8 5 2" xfId="8133"/>
    <cellStyle name="Normal 2 2 8 5 2 2" xfId="38218"/>
    <cellStyle name="Normal 2 2 8 5 3" xfId="38219"/>
    <cellStyle name="Normal 2 2 8 6" xfId="8134"/>
    <cellStyle name="Normal 2 2 8 6 2" xfId="38220"/>
    <cellStyle name="Normal 2 2 8 7" xfId="8135"/>
    <cellStyle name="Normal 2 2 8 7 2" xfId="38221"/>
    <cellStyle name="Normal 2 2 8 8" xfId="38222"/>
    <cellStyle name="Normal 2 2 9" xfId="8136"/>
    <cellStyle name="Normal 2 2 9 2" xfId="8137"/>
    <cellStyle name="Normal 2 2 9 2 2" xfId="8138"/>
    <cellStyle name="Normal 2 2 9 2 2 2" xfId="8139"/>
    <cellStyle name="Normal 2 2 9 2 2 2 2" xfId="38223"/>
    <cellStyle name="Normal 2 2 9 2 2 3" xfId="38224"/>
    <cellStyle name="Normal 2 2 9 2 3" xfId="8140"/>
    <cellStyle name="Normal 2 2 9 2 3 2" xfId="38225"/>
    <cellStyle name="Normal 2 2 9 2 4" xfId="38226"/>
    <cellStyle name="Normal 2 2 9 3" xfId="8141"/>
    <cellStyle name="Normal 2 2 9 3 2" xfId="8142"/>
    <cellStyle name="Normal 2 2 9 3 2 2" xfId="8143"/>
    <cellStyle name="Normal 2 2 9 3 2 2 2" xfId="38227"/>
    <cellStyle name="Normal 2 2 9 3 2 3" xfId="38228"/>
    <cellStyle name="Normal 2 2 9 3 3" xfId="8144"/>
    <cellStyle name="Normal 2 2 9 3 3 2" xfId="38229"/>
    <cellStyle name="Normal 2 2 9 3 4" xfId="38230"/>
    <cellStyle name="Normal 2 2 9 4" xfId="8145"/>
    <cellStyle name="Normal 2 2 9 4 2" xfId="8146"/>
    <cellStyle name="Normal 2 2 9 4 2 2" xfId="8147"/>
    <cellStyle name="Normal 2 2 9 4 2 2 2" xfId="38231"/>
    <cellStyle name="Normal 2 2 9 4 2 3" xfId="38232"/>
    <cellStyle name="Normal 2 2 9 4 3" xfId="8148"/>
    <cellStyle name="Normal 2 2 9 4 3 2" xfId="38233"/>
    <cellStyle name="Normal 2 2 9 4 4" xfId="38234"/>
    <cellStyle name="Normal 2 2 9 5" xfId="8149"/>
    <cellStyle name="Normal 2 2 9 5 2" xfId="8150"/>
    <cellStyle name="Normal 2 2 9 5 2 2" xfId="38235"/>
    <cellStyle name="Normal 2 2 9 5 3" xfId="38236"/>
    <cellStyle name="Normal 2 2 9 6" xfId="8151"/>
    <cellStyle name="Normal 2 2 9 6 2" xfId="38237"/>
    <cellStyle name="Normal 2 2 9 7" xfId="8152"/>
    <cellStyle name="Normal 2 2 9 7 2" xfId="38238"/>
    <cellStyle name="Normal 2 2 9 8" xfId="38239"/>
    <cellStyle name="Normal 2 20" xfId="8153"/>
    <cellStyle name="Normal 2 20 2" xfId="8154"/>
    <cellStyle name="Normal 2 20 2 2" xfId="8155"/>
    <cellStyle name="Normal 2 20 2 2 2" xfId="8156"/>
    <cellStyle name="Normal 2 20 2 2 2 2" xfId="38240"/>
    <cellStyle name="Normal 2 20 2 2 3" xfId="38241"/>
    <cellStyle name="Normal 2 20 2 3" xfId="8157"/>
    <cellStyle name="Normal 2 20 2 3 2" xfId="38242"/>
    <cellStyle name="Normal 2 20 2 4" xfId="38243"/>
    <cellStyle name="Normal 2 20 3" xfId="8158"/>
    <cellStyle name="Normal 2 20 3 2" xfId="8159"/>
    <cellStyle name="Normal 2 20 3 2 2" xfId="8160"/>
    <cellStyle name="Normal 2 20 3 2 2 2" xfId="38244"/>
    <cellStyle name="Normal 2 20 3 2 3" xfId="38245"/>
    <cellStyle name="Normal 2 20 3 3" xfId="8161"/>
    <cellStyle name="Normal 2 20 3 3 2" xfId="38246"/>
    <cellStyle name="Normal 2 20 3 4" xfId="38247"/>
    <cellStyle name="Normal 2 20 4" xfId="8162"/>
    <cellStyle name="Normal 2 20 4 2" xfId="8163"/>
    <cellStyle name="Normal 2 20 4 2 2" xfId="8164"/>
    <cellStyle name="Normal 2 20 4 2 2 2" xfId="38248"/>
    <cellStyle name="Normal 2 20 4 2 3" xfId="38249"/>
    <cellStyle name="Normal 2 20 4 3" xfId="8165"/>
    <cellStyle name="Normal 2 20 4 3 2" xfId="38250"/>
    <cellStyle name="Normal 2 20 4 4" xfId="38251"/>
    <cellStyle name="Normal 2 20 5" xfId="8166"/>
    <cellStyle name="Normal 2 20 5 2" xfId="8167"/>
    <cellStyle name="Normal 2 20 5 2 2" xfId="38252"/>
    <cellStyle name="Normal 2 20 5 3" xfId="38253"/>
    <cellStyle name="Normal 2 20 6" xfId="8168"/>
    <cellStyle name="Normal 2 20 6 2" xfId="38254"/>
    <cellStyle name="Normal 2 20 7" xfId="8169"/>
    <cellStyle name="Normal 2 20 7 2" xfId="38255"/>
    <cellStyle name="Normal 2 20 8" xfId="38256"/>
    <cellStyle name="Normal 2 21" xfId="8170"/>
    <cellStyle name="Normal 2 21 2" xfId="8171"/>
    <cellStyle name="Normal 2 21 2 2" xfId="8172"/>
    <cellStyle name="Normal 2 21 2 2 2" xfId="8173"/>
    <cellStyle name="Normal 2 21 2 2 2 2" xfId="38257"/>
    <cellStyle name="Normal 2 21 2 2 3" xfId="38258"/>
    <cellStyle name="Normal 2 21 2 3" xfId="8174"/>
    <cellStyle name="Normal 2 21 2 3 2" xfId="38259"/>
    <cellStyle name="Normal 2 21 2 4" xfId="38260"/>
    <cellStyle name="Normal 2 21 3" xfId="8175"/>
    <cellStyle name="Normal 2 21 3 2" xfId="8176"/>
    <cellStyle name="Normal 2 21 3 2 2" xfId="8177"/>
    <cellStyle name="Normal 2 21 3 2 2 2" xfId="38261"/>
    <cellStyle name="Normal 2 21 3 2 3" xfId="38262"/>
    <cellStyle name="Normal 2 21 3 3" xfId="8178"/>
    <cellStyle name="Normal 2 21 3 3 2" xfId="38263"/>
    <cellStyle name="Normal 2 21 3 4" xfId="38264"/>
    <cellStyle name="Normal 2 21 4" xfId="8179"/>
    <cellStyle name="Normal 2 21 4 2" xfId="8180"/>
    <cellStyle name="Normal 2 21 4 2 2" xfId="8181"/>
    <cellStyle name="Normal 2 21 4 2 2 2" xfId="38265"/>
    <cellStyle name="Normal 2 21 4 2 3" xfId="38266"/>
    <cellStyle name="Normal 2 21 4 3" xfId="8182"/>
    <cellStyle name="Normal 2 21 4 3 2" xfId="38267"/>
    <cellStyle name="Normal 2 21 4 4" xfId="38268"/>
    <cellStyle name="Normal 2 21 5" xfId="8183"/>
    <cellStyle name="Normal 2 21 5 2" xfId="8184"/>
    <cellStyle name="Normal 2 21 5 2 2" xfId="38269"/>
    <cellStyle name="Normal 2 21 5 3" xfId="38270"/>
    <cellStyle name="Normal 2 21 6" xfId="8185"/>
    <cellStyle name="Normal 2 21 6 2" xfId="38271"/>
    <cellStyle name="Normal 2 21 7" xfId="8186"/>
    <cellStyle name="Normal 2 21 7 2" xfId="38272"/>
    <cellStyle name="Normal 2 21 8" xfId="38273"/>
    <cellStyle name="Normal 2 22" xfId="8187"/>
    <cellStyle name="Normal 2 22 2" xfId="8188"/>
    <cellStyle name="Normal 2 22 2 2" xfId="8189"/>
    <cellStyle name="Normal 2 22 2 2 2" xfId="8190"/>
    <cellStyle name="Normal 2 22 2 2 2 2" xfId="38274"/>
    <cellStyle name="Normal 2 22 2 2 3" xfId="38275"/>
    <cellStyle name="Normal 2 22 2 3" xfId="8191"/>
    <cellStyle name="Normal 2 22 2 3 2" xfId="38276"/>
    <cellStyle name="Normal 2 22 2 4" xfId="38277"/>
    <cellStyle name="Normal 2 22 3" xfId="8192"/>
    <cellStyle name="Normal 2 22 3 2" xfId="8193"/>
    <cellStyle name="Normal 2 22 3 2 2" xfId="8194"/>
    <cellStyle name="Normal 2 22 3 2 2 2" xfId="38278"/>
    <cellStyle name="Normal 2 22 3 2 3" xfId="38279"/>
    <cellStyle name="Normal 2 22 3 3" xfId="8195"/>
    <cellStyle name="Normal 2 22 3 3 2" xfId="38280"/>
    <cellStyle name="Normal 2 22 3 4" xfId="38281"/>
    <cellStyle name="Normal 2 22 4" xfId="8196"/>
    <cellStyle name="Normal 2 22 4 2" xfId="8197"/>
    <cellStyle name="Normal 2 22 4 2 2" xfId="8198"/>
    <cellStyle name="Normal 2 22 4 2 2 2" xfId="38282"/>
    <cellStyle name="Normal 2 22 4 2 3" xfId="38283"/>
    <cellStyle name="Normal 2 22 4 3" xfId="8199"/>
    <cellStyle name="Normal 2 22 4 3 2" xfId="38284"/>
    <cellStyle name="Normal 2 22 4 4" xfId="38285"/>
    <cellStyle name="Normal 2 22 5" xfId="8200"/>
    <cellStyle name="Normal 2 22 5 2" xfId="8201"/>
    <cellStyle name="Normal 2 22 5 2 2" xfId="38286"/>
    <cellStyle name="Normal 2 22 5 3" xfId="38287"/>
    <cellStyle name="Normal 2 22 6" xfId="8202"/>
    <cellStyle name="Normal 2 22 6 2" xfId="38288"/>
    <cellStyle name="Normal 2 22 7" xfId="8203"/>
    <cellStyle name="Normal 2 22 7 2" xfId="38289"/>
    <cellStyle name="Normal 2 22 8" xfId="38290"/>
    <cellStyle name="Normal 2 23" xfId="8204"/>
    <cellStyle name="Normal 2 23 2" xfId="8205"/>
    <cellStyle name="Normal 2 23 2 2" xfId="8206"/>
    <cellStyle name="Normal 2 23 2 2 2" xfId="8207"/>
    <cellStyle name="Normal 2 23 2 2 2 2" xfId="38291"/>
    <cellStyle name="Normal 2 23 2 2 3" xfId="38292"/>
    <cellStyle name="Normal 2 23 2 3" xfId="8208"/>
    <cellStyle name="Normal 2 23 2 3 2" xfId="38293"/>
    <cellStyle name="Normal 2 23 2 4" xfId="38294"/>
    <cellStyle name="Normal 2 23 3" xfId="8209"/>
    <cellStyle name="Normal 2 23 3 2" xfId="8210"/>
    <cellStyle name="Normal 2 23 3 2 2" xfId="8211"/>
    <cellStyle name="Normal 2 23 3 2 2 2" xfId="38295"/>
    <cellStyle name="Normal 2 23 3 2 3" xfId="38296"/>
    <cellStyle name="Normal 2 23 3 3" xfId="8212"/>
    <cellStyle name="Normal 2 23 3 3 2" xfId="38297"/>
    <cellStyle name="Normal 2 23 3 4" xfId="38298"/>
    <cellStyle name="Normal 2 23 4" xfId="8213"/>
    <cellStyle name="Normal 2 23 4 2" xfId="8214"/>
    <cellStyle name="Normal 2 23 4 2 2" xfId="8215"/>
    <cellStyle name="Normal 2 23 4 2 2 2" xfId="38299"/>
    <cellStyle name="Normal 2 23 4 2 3" xfId="38300"/>
    <cellStyle name="Normal 2 23 4 3" xfId="8216"/>
    <cellStyle name="Normal 2 23 4 3 2" xfId="38301"/>
    <cellStyle name="Normal 2 23 4 4" xfId="38302"/>
    <cellStyle name="Normal 2 23 5" xfId="8217"/>
    <cellStyle name="Normal 2 23 5 2" xfId="8218"/>
    <cellStyle name="Normal 2 23 5 2 2" xfId="38303"/>
    <cellStyle name="Normal 2 23 5 3" xfId="38304"/>
    <cellStyle name="Normal 2 23 6" xfId="8219"/>
    <cellStyle name="Normal 2 23 6 2" xfId="38305"/>
    <cellStyle name="Normal 2 23 7" xfId="8220"/>
    <cellStyle name="Normal 2 23 7 2" xfId="38306"/>
    <cellStyle name="Normal 2 23 8" xfId="38307"/>
    <cellStyle name="Normal 2 24" xfId="8221"/>
    <cellStyle name="Normal 2 24 2" xfId="8222"/>
    <cellStyle name="Normal 2 24 2 2" xfId="8223"/>
    <cellStyle name="Normal 2 24 2 2 2" xfId="8224"/>
    <cellStyle name="Normal 2 24 2 2 2 2" xfId="38308"/>
    <cellStyle name="Normal 2 24 2 2 3" xfId="38309"/>
    <cellStyle name="Normal 2 24 2 3" xfId="8225"/>
    <cellStyle name="Normal 2 24 2 3 2" xfId="38310"/>
    <cellStyle name="Normal 2 24 2 4" xfId="38311"/>
    <cellStyle name="Normal 2 24 3" xfId="8226"/>
    <cellStyle name="Normal 2 24 3 2" xfId="8227"/>
    <cellStyle name="Normal 2 24 3 2 2" xfId="8228"/>
    <cellStyle name="Normal 2 24 3 2 2 2" xfId="38312"/>
    <cellStyle name="Normal 2 24 3 2 3" xfId="38313"/>
    <cellStyle name="Normal 2 24 3 3" xfId="8229"/>
    <cellStyle name="Normal 2 24 3 3 2" xfId="38314"/>
    <cellStyle name="Normal 2 24 3 4" xfId="38315"/>
    <cellStyle name="Normal 2 24 4" xfId="8230"/>
    <cellStyle name="Normal 2 24 4 2" xfId="8231"/>
    <cellStyle name="Normal 2 24 4 2 2" xfId="8232"/>
    <cellStyle name="Normal 2 24 4 2 2 2" xfId="38316"/>
    <cellStyle name="Normal 2 24 4 2 3" xfId="38317"/>
    <cellStyle name="Normal 2 24 4 3" xfId="8233"/>
    <cellStyle name="Normal 2 24 4 3 2" xfId="38318"/>
    <cellStyle name="Normal 2 24 4 4" xfId="38319"/>
    <cellStyle name="Normal 2 24 5" xfId="8234"/>
    <cellStyle name="Normal 2 24 5 2" xfId="8235"/>
    <cellStyle name="Normal 2 24 5 2 2" xfId="38320"/>
    <cellStyle name="Normal 2 24 5 3" xfId="38321"/>
    <cellStyle name="Normal 2 24 6" xfId="8236"/>
    <cellStyle name="Normal 2 24 6 2" xfId="38322"/>
    <cellStyle name="Normal 2 24 7" xfId="8237"/>
    <cellStyle name="Normal 2 24 7 2" xfId="38323"/>
    <cellStyle name="Normal 2 24 8" xfId="38324"/>
    <cellStyle name="Normal 2 25" xfId="8238"/>
    <cellStyle name="Normal 2 25 2" xfId="8239"/>
    <cellStyle name="Normal 2 25 2 2" xfId="8240"/>
    <cellStyle name="Normal 2 25 2 2 2" xfId="8241"/>
    <cellStyle name="Normal 2 25 2 2 2 2" xfId="38325"/>
    <cellStyle name="Normal 2 25 2 2 3" xfId="38326"/>
    <cellStyle name="Normal 2 25 2 3" xfId="8242"/>
    <cellStyle name="Normal 2 25 2 3 2" xfId="38327"/>
    <cellStyle name="Normal 2 25 2 4" xfId="38328"/>
    <cellStyle name="Normal 2 25 3" xfId="8243"/>
    <cellStyle name="Normal 2 25 3 2" xfId="8244"/>
    <cellStyle name="Normal 2 25 3 2 2" xfId="8245"/>
    <cellStyle name="Normal 2 25 3 2 2 2" xfId="38329"/>
    <cellStyle name="Normal 2 25 3 2 3" xfId="38330"/>
    <cellStyle name="Normal 2 25 3 3" xfId="8246"/>
    <cellStyle name="Normal 2 25 3 3 2" xfId="38331"/>
    <cellStyle name="Normal 2 25 3 4" xfId="38332"/>
    <cellStyle name="Normal 2 25 4" xfId="8247"/>
    <cellStyle name="Normal 2 25 4 2" xfId="8248"/>
    <cellStyle name="Normal 2 25 4 2 2" xfId="8249"/>
    <cellStyle name="Normal 2 25 4 2 2 2" xfId="38333"/>
    <cellStyle name="Normal 2 25 4 2 3" xfId="38334"/>
    <cellStyle name="Normal 2 25 4 3" xfId="8250"/>
    <cellStyle name="Normal 2 25 4 3 2" xfId="38335"/>
    <cellStyle name="Normal 2 25 4 4" xfId="38336"/>
    <cellStyle name="Normal 2 25 5" xfId="8251"/>
    <cellStyle name="Normal 2 25 5 2" xfId="8252"/>
    <cellStyle name="Normal 2 25 5 2 2" xfId="38337"/>
    <cellStyle name="Normal 2 25 5 3" xfId="38338"/>
    <cellStyle name="Normal 2 25 6" xfId="8253"/>
    <cellStyle name="Normal 2 25 6 2" xfId="38339"/>
    <cellStyle name="Normal 2 25 7" xfId="8254"/>
    <cellStyle name="Normal 2 25 7 2" xfId="38340"/>
    <cellStyle name="Normal 2 25 8" xfId="38341"/>
    <cellStyle name="Normal 2 26" xfId="8255"/>
    <cellStyle name="Normal 2 26 2" xfId="8256"/>
    <cellStyle name="Normal 2 26 2 2" xfId="8257"/>
    <cellStyle name="Normal 2 26 2 2 2" xfId="8258"/>
    <cellStyle name="Normal 2 26 2 2 2 2" xfId="38342"/>
    <cellStyle name="Normal 2 26 2 2 3" xfId="38343"/>
    <cellStyle name="Normal 2 26 2 3" xfId="8259"/>
    <cellStyle name="Normal 2 26 2 3 2" xfId="38344"/>
    <cellStyle name="Normal 2 26 2 4" xfId="38345"/>
    <cellStyle name="Normal 2 26 3" xfId="8260"/>
    <cellStyle name="Normal 2 26 3 2" xfId="8261"/>
    <cellStyle name="Normal 2 26 3 2 2" xfId="8262"/>
    <cellStyle name="Normal 2 26 3 2 2 2" xfId="38346"/>
    <cellStyle name="Normal 2 26 3 2 3" xfId="38347"/>
    <cellStyle name="Normal 2 26 3 3" xfId="8263"/>
    <cellStyle name="Normal 2 26 3 3 2" xfId="38348"/>
    <cellStyle name="Normal 2 26 3 4" xfId="38349"/>
    <cellStyle name="Normal 2 26 4" xfId="8264"/>
    <cellStyle name="Normal 2 26 4 2" xfId="8265"/>
    <cellStyle name="Normal 2 26 4 2 2" xfId="8266"/>
    <cellStyle name="Normal 2 26 4 2 2 2" xfId="38350"/>
    <cellStyle name="Normal 2 26 4 2 3" xfId="38351"/>
    <cellStyle name="Normal 2 26 4 3" xfId="8267"/>
    <cellStyle name="Normal 2 26 4 3 2" xfId="38352"/>
    <cellStyle name="Normal 2 26 4 4" xfId="38353"/>
    <cellStyle name="Normal 2 26 5" xfId="8268"/>
    <cellStyle name="Normal 2 26 5 2" xfId="8269"/>
    <cellStyle name="Normal 2 26 5 2 2" xfId="38354"/>
    <cellStyle name="Normal 2 26 5 3" xfId="38355"/>
    <cellStyle name="Normal 2 26 6" xfId="8270"/>
    <cellStyle name="Normal 2 26 6 2" xfId="38356"/>
    <cellStyle name="Normal 2 26 7" xfId="8271"/>
    <cellStyle name="Normal 2 26 7 2" xfId="38357"/>
    <cellStyle name="Normal 2 26 8" xfId="38358"/>
    <cellStyle name="Normal 2 27" xfId="8272"/>
    <cellStyle name="Normal 2 27 2" xfId="8273"/>
    <cellStyle name="Normal 2 27 2 2" xfId="8274"/>
    <cellStyle name="Normal 2 27 2 2 2" xfId="8275"/>
    <cellStyle name="Normal 2 27 2 2 2 2" xfId="38359"/>
    <cellStyle name="Normal 2 27 2 2 3" xfId="38360"/>
    <cellStyle name="Normal 2 27 2 3" xfId="8276"/>
    <cellStyle name="Normal 2 27 2 3 2" xfId="38361"/>
    <cellStyle name="Normal 2 27 2 4" xfId="38362"/>
    <cellStyle name="Normal 2 27 3" xfId="8277"/>
    <cellStyle name="Normal 2 27 3 2" xfId="8278"/>
    <cellStyle name="Normal 2 27 3 2 2" xfId="8279"/>
    <cellStyle name="Normal 2 27 3 2 2 2" xfId="38363"/>
    <cellStyle name="Normal 2 27 3 2 3" xfId="38364"/>
    <cellStyle name="Normal 2 27 3 3" xfId="8280"/>
    <cellStyle name="Normal 2 27 3 3 2" xfId="38365"/>
    <cellStyle name="Normal 2 27 3 4" xfId="38366"/>
    <cellStyle name="Normal 2 27 4" xfId="8281"/>
    <cellStyle name="Normal 2 27 4 2" xfId="8282"/>
    <cellStyle name="Normal 2 27 4 2 2" xfId="8283"/>
    <cellStyle name="Normal 2 27 4 2 2 2" xfId="38367"/>
    <cellStyle name="Normal 2 27 4 2 3" xfId="38368"/>
    <cellStyle name="Normal 2 27 4 3" xfId="8284"/>
    <cellStyle name="Normal 2 27 4 3 2" xfId="38369"/>
    <cellStyle name="Normal 2 27 4 4" xfId="38370"/>
    <cellStyle name="Normal 2 27 5" xfId="8285"/>
    <cellStyle name="Normal 2 27 5 2" xfId="8286"/>
    <cellStyle name="Normal 2 27 5 2 2" xfId="38371"/>
    <cellStyle name="Normal 2 27 5 3" xfId="38372"/>
    <cellStyle name="Normal 2 27 6" xfId="8287"/>
    <cellStyle name="Normal 2 27 6 2" xfId="38373"/>
    <cellStyle name="Normal 2 27 7" xfId="8288"/>
    <cellStyle name="Normal 2 27 7 2" xfId="38374"/>
    <cellStyle name="Normal 2 27 8" xfId="38375"/>
    <cellStyle name="Normal 2 28" xfId="8289"/>
    <cellStyle name="Normal 2 28 2" xfId="8290"/>
    <cellStyle name="Normal 2 28 2 2" xfId="8291"/>
    <cellStyle name="Normal 2 28 2 2 2" xfId="8292"/>
    <cellStyle name="Normal 2 28 2 2 2 2" xfId="38376"/>
    <cellStyle name="Normal 2 28 2 2 3" xfId="38377"/>
    <cellStyle name="Normal 2 28 2 3" xfId="8293"/>
    <cellStyle name="Normal 2 28 2 3 2" xfId="38378"/>
    <cellStyle name="Normal 2 28 2 4" xfId="38379"/>
    <cellStyle name="Normal 2 28 3" xfId="8294"/>
    <cellStyle name="Normal 2 28 3 2" xfId="8295"/>
    <cellStyle name="Normal 2 28 3 2 2" xfId="8296"/>
    <cellStyle name="Normal 2 28 3 2 2 2" xfId="38380"/>
    <cellStyle name="Normal 2 28 3 2 3" xfId="38381"/>
    <cellStyle name="Normal 2 28 3 3" xfId="8297"/>
    <cellStyle name="Normal 2 28 3 3 2" xfId="38382"/>
    <cellStyle name="Normal 2 28 3 4" xfId="38383"/>
    <cellStyle name="Normal 2 28 4" xfId="8298"/>
    <cellStyle name="Normal 2 28 4 2" xfId="8299"/>
    <cellStyle name="Normal 2 28 4 2 2" xfId="8300"/>
    <cellStyle name="Normal 2 28 4 2 2 2" xfId="38384"/>
    <cellStyle name="Normal 2 28 4 2 3" xfId="38385"/>
    <cellStyle name="Normal 2 28 4 3" xfId="8301"/>
    <cellStyle name="Normal 2 28 4 3 2" xfId="38386"/>
    <cellStyle name="Normal 2 28 4 4" xfId="38387"/>
    <cellStyle name="Normal 2 28 5" xfId="8302"/>
    <cellStyle name="Normal 2 28 5 2" xfId="8303"/>
    <cellStyle name="Normal 2 28 5 2 2" xfId="38388"/>
    <cellStyle name="Normal 2 28 5 3" xfId="38389"/>
    <cellStyle name="Normal 2 28 6" xfId="8304"/>
    <cellStyle name="Normal 2 28 6 2" xfId="38390"/>
    <cellStyle name="Normal 2 28 7" xfId="8305"/>
    <cellStyle name="Normal 2 28 7 2" xfId="38391"/>
    <cellStyle name="Normal 2 28 8" xfId="38392"/>
    <cellStyle name="Normal 2 29" xfId="8306"/>
    <cellStyle name="Normal 2 29 2" xfId="8307"/>
    <cellStyle name="Normal 2 29 2 2" xfId="8308"/>
    <cellStyle name="Normal 2 29 2 2 2" xfId="8309"/>
    <cellStyle name="Normal 2 29 2 2 2 2" xfId="38393"/>
    <cellStyle name="Normal 2 29 2 2 3" xfId="38394"/>
    <cellStyle name="Normal 2 29 2 3" xfId="8310"/>
    <cellStyle name="Normal 2 29 2 3 2" xfId="38395"/>
    <cellStyle name="Normal 2 29 2 4" xfId="38396"/>
    <cellStyle name="Normal 2 29 3" xfId="8311"/>
    <cellStyle name="Normal 2 29 3 2" xfId="8312"/>
    <cellStyle name="Normal 2 29 3 2 2" xfId="8313"/>
    <cellStyle name="Normal 2 29 3 2 2 2" xfId="38397"/>
    <cellStyle name="Normal 2 29 3 2 3" xfId="38398"/>
    <cellStyle name="Normal 2 29 3 3" xfId="8314"/>
    <cellStyle name="Normal 2 29 3 3 2" xfId="38399"/>
    <cellStyle name="Normal 2 29 3 4" xfId="38400"/>
    <cellStyle name="Normal 2 29 4" xfId="8315"/>
    <cellStyle name="Normal 2 29 4 2" xfId="8316"/>
    <cellStyle name="Normal 2 29 4 2 2" xfId="8317"/>
    <cellStyle name="Normal 2 29 4 2 2 2" xfId="38401"/>
    <cellStyle name="Normal 2 29 4 2 3" xfId="38402"/>
    <cellStyle name="Normal 2 29 4 3" xfId="8318"/>
    <cellStyle name="Normal 2 29 4 3 2" xfId="38403"/>
    <cellStyle name="Normal 2 29 4 4" xfId="38404"/>
    <cellStyle name="Normal 2 29 5" xfId="8319"/>
    <cellStyle name="Normal 2 29 5 2" xfId="8320"/>
    <cellStyle name="Normal 2 29 5 2 2" xfId="38405"/>
    <cellStyle name="Normal 2 29 5 3" xfId="38406"/>
    <cellStyle name="Normal 2 29 6" xfId="8321"/>
    <cellStyle name="Normal 2 29 6 2" xfId="38407"/>
    <cellStyle name="Normal 2 29 7" xfId="8322"/>
    <cellStyle name="Normal 2 29 7 2" xfId="38408"/>
    <cellStyle name="Normal 2 29 8" xfId="38409"/>
    <cellStyle name="Normal 2 3" xfId="8323"/>
    <cellStyle name="Normal 2 3 10" xfId="8324"/>
    <cellStyle name="Normal 2 3 10 2" xfId="8325"/>
    <cellStyle name="Normal 2 3 10 2 2" xfId="8326"/>
    <cellStyle name="Normal 2 3 10 2 2 2" xfId="8327"/>
    <cellStyle name="Normal 2 3 10 2 2 2 2" xfId="38410"/>
    <cellStyle name="Normal 2 3 10 2 2 3" xfId="38411"/>
    <cellStyle name="Normal 2 3 10 2 3" xfId="8328"/>
    <cellStyle name="Normal 2 3 10 2 3 2" xfId="38412"/>
    <cellStyle name="Normal 2 3 10 2 4" xfId="38413"/>
    <cellStyle name="Normal 2 3 10 3" xfId="8329"/>
    <cellStyle name="Normal 2 3 10 3 2" xfId="8330"/>
    <cellStyle name="Normal 2 3 10 3 2 2" xfId="8331"/>
    <cellStyle name="Normal 2 3 10 3 2 2 2" xfId="38414"/>
    <cellStyle name="Normal 2 3 10 3 2 3" xfId="38415"/>
    <cellStyle name="Normal 2 3 10 3 3" xfId="8332"/>
    <cellStyle name="Normal 2 3 10 3 3 2" xfId="38416"/>
    <cellStyle name="Normal 2 3 10 3 4" xfId="38417"/>
    <cellStyle name="Normal 2 3 10 4" xfId="8333"/>
    <cellStyle name="Normal 2 3 10 4 2" xfId="8334"/>
    <cellStyle name="Normal 2 3 10 4 2 2" xfId="8335"/>
    <cellStyle name="Normal 2 3 10 4 2 2 2" xfId="38418"/>
    <cellStyle name="Normal 2 3 10 4 2 3" xfId="38419"/>
    <cellStyle name="Normal 2 3 10 4 3" xfId="8336"/>
    <cellStyle name="Normal 2 3 10 4 3 2" xfId="38420"/>
    <cellStyle name="Normal 2 3 10 4 4" xfId="38421"/>
    <cellStyle name="Normal 2 3 10 5" xfId="8337"/>
    <cellStyle name="Normal 2 3 10 5 2" xfId="8338"/>
    <cellStyle name="Normal 2 3 10 5 2 2" xfId="38422"/>
    <cellStyle name="Normal 2 3 10 5 3" xfId="38423"/>
    <cellStyle name="Normal 2 3 10 6" xfId="8339"/>
    <cellStyle name="Normal 2 3 10 6 2" xfId="38424"/>
    <cellStyle name="Normal 2 3 10 7" xfId="8340"/>
    <cellStyle name="Normal 2 3 10 7 2" xfId="38425"/>
    <cellStyle name="Normal 2 3 10 8" xfId="38426"/>
    <cellStyle name="Normal 2 3 11" xfId="8341"/>
    <cellStyle name="Normal 2 3 11 2" xfId="8342"/>
    <cellStyle name="Normal 2 3 11 2 2" xfId="8343"/>
    <cellStyle name="Normal 2 3 11 2 2 2" xfId="8344"/>
    <cellStyle name="Normal 2 3 11 2 2 2 2" xfId="38427"/>
    <cellStyle name="Normal 2 3 11 2 2 3" xfId="38428"/>
    <cellStyle name="Normal 2 3 11 2 3" xfId="8345"/>
    <cellStyle name="Normal 2 3 11 2 3 2" xfId="38429"/>
    <cellStyle name="Normal 2 3 11 2 4" xfId="38430"/>
    <cellStyle name="Normal 2 3 11 3" xfId="8346"/>
    <cellStyle name="Normal 2 3 11 3 2" xfId="8347"/>
    <cellStyle name="Normal 2 3 11 3 2 2" xfId="8348"/>
    <cellStyle name="Normal 2 3 11 3 2 2 2" xfId="38431"/>
    <cellStyle name="Normal 2 3 11 3 2 3" xfId="38432"/>
    <cellStyle name="Normal 2 3 11 3 3" xfId="8349"/>
    <cellStyle name="Normal 2 3 11 3 3 2" xfId="38433"/>
    <cellStyle name="Normal 2 3 11 3 4" xfId="38434"/>
    <cellStyle name="Normal 2 3 11 4" xfId="8350"/>
    <cellStyle name="Normal 2 3 11 4 2" xfId="8351"/>
    <cellStyle name="Normal 2 3 11 4 2 2" xfId="8352"/>
    <cellStyle name="Normal 2 3 11 4 2 2 2" xfId="38435"/>
    <cellStyle name="Normal 2 3 11 4 2 3" xfId="38436"/>
    <cellStyle name="Normal 2 3 11 4 3" xfId="8353"/>
    <cellStyle name="Normal 2 3 11 4 3 2" xfId="38437"/>
    <cellStyle name="Normal 2 3 11 4 4" xfId="38438"/>
    <cellStyle name="Normal 2 3 11 5" xfId="8354"/>
    <cellStyle name="Normal 2 3 11 5 2" xfId="8355"/>
    <cellStyle name="Normal 2 3 11 5 2 2" xfId="38439"/>
    <cellStyle name="Normal 2 3 11 5 3" xfId="38440"/>
    <cellStyle name="Normal 2 3 11 6" xfId="8356"/>
    <cellStyle name="Normal 2 3 11 6 2" xfId="38441"/>
    <cellStyle name="Normal 2 3 11 7" xfId="8357"/>
    <cellStyle name="Normal 2 3 11 7 2" xfId="38442"/>
    <cellStyle name="Normal 2 3 11 8" xfId="38443"/>
    <cellStyle name="Normal 2 3 12" xfId="8358"/>
    <cellStyle name="Normal 2 3 12 2" xfId="8359"/>
    <cellStyle name="Normal 2 3 12 2 2" xfId="8360"/>
    <cellStyle name="Normal 2 3 12 2 2 2" xfId="8361"/>
    <cellStyle name="Normal 2 3 12 2 2 2 2" xfId="38444"/>
    <cellStyle name="Normal 2 3 12 2 2 3" xfId="38445"/>
    <cellStyle name="Normal 2 3 12 2 3" xfId="8362"/>
    <cellStyle name="Normal 2 3 12 2 3 2" xfId="38446"/>
    <cellStyle name="Normal 2 3 12 2 4" xfId="38447"/>
    <cellStyle name="Normal 2 3 12 3" xfId="8363"/>
    <cellStyle name="Normal 2 3 12 3 2" xfId="8364"/>
    <cellStyle name="Normal 2 3 12 3 2 2" xfId="8365"/>
    <cellStyle name="Normal 2 3 12 3 2 2 2" xfId="38448"/>
    <cellStyle name="Normal 2 3 12 3 2 3" xfId="38449"/>
    <cellStyle name="Normal 2 3 12 3 3" xfId="8366"/>
    <cellStyle name="Normal 2 3 12 3 3 2" xfId="38450"/>
    <cellStyle name="Normal 2 3 12 3 4" xfId="38451"/>
    <cellStyle name="Normal 2 3 12 4" xfId="8367"/>
    <cellStyle name="Normal 2 3 12 4 2" xfId="8368"/>
    <cellStyle name="Normal 2 3 12 4 2 2" xfId="8369"/>
    <cellStyle name="Normal 2 3 12 4 2 2 2" xfId="38452"/>
    <cellStyle name="Normal 2 3 12 4 2 3" xfId="38453"/>
    <cellStyle name="Normal 2 3 12 4 3" xfId="8370"/>
    <cellStyle name="Normal 2 3 12 4 3 2" xfId="38454"/>
    <cellStyle name="Normal 2 3 12 4 4" xfId="38455"/>
    <cellStyle name="Normal 2 3 12 5" xfId="8371"/>
    <cellStyle name="Normal 2 3 12 5 2" xfId="8372"/>
    <cellStyle name="Normal 2 3 12 5 2 2" xfId="38456"/>
    <cellStyle name="Normal 2 3 12 5 3" xfId="38457"/>
    <cellStyle name="Normal 2 3 12 6" xfId="8373"/>
    <cellStyle name="Normal 2 3 12 6 2" xfId="38458"/>
    <cellStyle name="Normal 2 3 12 7" xfId="8374"/>
    <cellStyle name="Normal 2 3 12 7 2" xfId="38459"/>
    <cellStyle name="Normal 2 3 12 8" xfId="38460"/>
    <cellStyle name="Normal 2 3 13" xfId="8375"/>
    <cellStyle name="Normal 2 3 13 2" xfId="8376"/>
    <cellStyle name="Normal 2 3 13 2 2" xfId="8377"/>
    <cellStyle name="Normal 2 3 13 2 2 2" xfId="8378"/>
    <cellStyle name="Normal 2 3 13 2 2 2 2" xfId="38461"/>
    <cellStyle name="Normal 2 3 13 2 2 3" xfId="38462"/>
    <cellStyle name="Normal 2 3 13 2 3" xfId="8379"/>
    <cellStyle name="Normal 2 3 13 2 3 2" xfId="38463"/>
    <cellStyle name="Normal 2 3 13 2 4" xfId="38464"/>
    <cellStyle name="Normal 2 3 13 3" xfId="8380"/>
    <cellStyle name="Normal 2 3 13 3 2" xfId="8381"/>
    <cellStyle name="Normal 2 3 13 3 2 2" xfId="8382"/>
    <cellStyle name="Normal 2 3 13 3 2 2 2" xfId="38465"/>
    <cellStyle name="Normal 2 3 13 3 2 3" xfId="38466"/>
    <cellStyle name="Normal 2 3 13 3 3" xfId="8383"/>
    <cellStyle name="Normal 2 3 13 3 3 2" xfId="38467"/>
    <cellStyle name="Normal 2 3 13 3 4" xfId="38468"/>
    <cellStyle name="Normal 2 3 13 4" xfId="8384"/>
    <cellStyle name="Normal 2 3 13 4 2" xfId="8385"/>
    <cellStyle name="Normal 2 3 13 4 2 2" xfId="8386"/>
    <cellStyle name="Normal 2 3 13 4 2 2 2" xfId="38469"/>
    <cellStyle name="Normal 2 3 13 4 2 3" xfId="38470"/>
    <cellStyle name="Normal 2 3 13 4 3" xfId="8387"/>
    <cellStyle name="Normal 2 3 13 4 3 2" xfId="38471"/>
    <cellStyle name="Normal 2 3 13 4 4" xfId="38472"/>
    <cellStyle name="Normal 2 3 13 5" xfId="8388"/>
    <cellStyle name="Normal 2 3 13 5 2" xfId="8389"/>
    <cellStyle name="Normal 2 3 13 5 2 2" xfId="38473"/>
    <cellStyle name="Normal 2 3 13 5 3" xfId="38474"/>
    <cellStyle name="Normal 2 3 13 6" xfId="8390"/>
    <cellStyle name="Normal 2 3 13 6 2" xfId="38475"/>
    <cellStyle name="Normal 2 3 13 7" xfId="8391"/>
    <cellStyle name="Normal 2 3 13 7 2" xfId="38476"/>
    <cellStyle name="Normal 2 3 13 8" xfId="38477"/>
    <cellStyle name="Normal 2 3 14" xfId="8392"/>
    <cellStyle name="Normal 2 3 14 2" xfId="8393"/>
    <cellStyle name="Normal 2 3 14 2 2" xfId="8394"/>
    <cellStyle name="Normal 2 3 14 2 2 2" xfId="8395"/>
    <cellStyle name="Normal 2 3 14 2 2 2 2" xfId="38478"/>
    <cellStyle name="Normal 2 3 14 2 2 3" xfId="38479"/>
    <cellStyle name="Normal 2 3 14 2 3" xfId="8396"/>
    <cellStyle name="Normal 2 3 14 2 3 2" xfId="38480"/>
    <cellStyle name="Normal 2 3 14 2 4" xfId="38481"/>
    <cellStyle name="Normal 2 3 14 3" xfId="8397"/>
    <cellStyle name="Normal 2 3 14 3 2" xfId="8398"/>
    <cellStyle name="Normal 2 3 14 3 2 2" xfId="8399"/>
    <cellStyle name="Normal 2 3 14 3 2 2 2" xfId="38482"/>
    <cellStyle name="Normal 2 3 14 3 2 3" xfId="38483"/>
    <cellStyle name="Normal 2 3 14 3 3" xfId="8400"/>
    <cellStyle name="Normal 2 3 14 3 3 2" xfId="38484"/>
    <cellStyle name="Normal 2 3 14 3 4" xfId="38485"/>
    <cellStyle name="Normal 2 3 14 4" xfId="8401"/>
    <cellStyle name="Normal 2 3 14 4 2" xfId="8402"/>
    <cellStyle name="Normal 2 3 14 4 2 2" xfId="8403"/>
    <cellStyle name="Normal 2 3 14 4 2 2 2" xfId="38486"/>
    <cellStyle name="Normal 2 3 14 4 2 3" xfId="38487"/>
    <cellStyle name="Normal 2 3 14 4 3" xfId="8404"/>
    <cellStyle name="Normal 2 3 14 4 3 2" xfId="38488"/>
    <cellStyle name="Normal 2 3 14 4 4" xfId="38489"/>
    <cellStyle name="Normal 2 3 14 5" xfId="8405"/>
    <cellStyle name="Normal 2 3 14 5 2" xfId="8406"/>
    <cellStyle name="Normal 2 3 14 5 2 2" xfId="38490"/>
    <cellStyle name="Normal 2 3 14 5 3" xfId="38491"/>
    <cellStyle name="Normal 2 3 14 6" xfId="8407"/>
    <cellStyle name="Normal 2 3 14 6 2" xfId="38492"/>
    <cellStyle name="Normal 2 3 14 7" xfId="8408"/>
    <cellStyle name="Normal 2 3 14 7 2" xfId="38493"/>
    <cellStyle name="Normal 2 3 14 8" xfId="38494"/>
    <cellStyle name="Normal 2 3 15" xfId="8409"/>
    <cellStyle name="Normal 2 3 15 2" xfId="8410"/>
    <cellStyle name="Normal 2 3 15 2 2" xfId="8411"/>
    <cellStyle name="Normal 2 3 15 2 2 2" xfId="8412"/>
    <cellStyle name="Normal 2 3 15 2 2 2 2" xfId="38495"/>
    <cellStyle name="Normal 2 3 15 2 2 3" xfId="38496"/>
    <cellStyle name="Normal 2 3 15 2 3" xfId="8413"/>
    <cellStyle name="Normal 2 3 15 2 3 2" xfId="38497"/>
    <cellStyle name="Normal 2 3 15 2 4" xfId="38498"/>
    <cellStyle name="Normal 2 3 15 3" xfId="8414"/>
    <cellStyle name="Normal 2 3 15 3 2" xfId="8415"/>
    <cellStyle name="Normal 2 3 15 3 2 2" xfId="8416"/>
    <cellStyle name="Normal 2 3 15 3 2 2 2" xfId="38499"/>
    <cellStyle name="Normal 2 3 15 3 2 3" xfId="38500"/>
    <cellStyle name="Normal 2 3 15 3 3" xfId="8417"/>
    <cellStyle name="Normal 2 3 15 3 3 2" xfId="38501"/>
    <cellStyle name="Normal 2 3 15 3 4" xfId="38502"/>
    <cellStyle name="Normal 2 3 15 4" xfId="8418"/>
    <cellStyle name="Normal 2 3 15 4 2" xfId="8419"/>
    <cellStyle name="Normal 2 3 15 4 2 2" xfId="8420"/>
    <cellStyle name="Normal 2 3 15 4 2 2 2" xfId="38503"/>
    <cellStyle name="Normal 2 3 15 4 2 3" xfId="38504"/>
    <cellStyle name="Normal 2 3 15 4 3" xfId="8421"/>
    <cellStyle name="Normal 2 3 15 4 3 2" xfId="38505"/>
    <cellStyle name="Normal 2 3 15 4 4" xfId="38506"/>
    <cellStyle name="Normal 2 3 15 5" xfId="8422"/>
    <cellStyle name="Normal 2 3 15 5 2" xfId="8423"/>
    <cellStyle name="Normal 2 3 15 5 2 2" xfId="38507"/>
    <cellStyle name="Normal 2 3 15 5 3" xfId="38508"/>
    <cellStyle name="Normal 2 3 15 6" xfId="8424"/>
    <cellStyle name="Normal 2 3 15 6 2" xfId="38509"/>
    <cellStyle name="Normal 2 3 15 7" xfId="8425"/>
    <cellStyle name="Normal 2 3 15 7 2" xfId="38510"/>
    <cellStyle name="Normal 2 3 15 8" xfId="38511"/>
    <cellStyle name="Normal 2 3 16" xfId="8426"/>
    <cellStyle name="Normal 2 3 16 2" xfId="8427"/>
    <cellStyle name="Normal 2 3 16 2 2" xfId="8428"/>
    <cellStyle name="Normal 2 3 16 2 2 2" xfId="8429"/>
    <cellStyle name="Normal 2 3 16 2 2 2 2" xfId="38512"/>
    <cellStyle name="Normal 2 3 16 2 2 3" xfId="38513"/>
    <cellStyle name="Normal 2 3 16 2 3" xfId="8430"/>
    <cellStyle name="Normal 2 3 16 2 3 2" xfId="38514"/>
    <cellStyle name="Normal 2 3 16 2 4" xfId="38515"/>
    <cellStyle name="Normal 2 3 16 3" xfId="8431"/>
    <cellStyle name="Normal 2 3 16 3 2" xfId="8432"/>
    <cellStyle name="Normal 2 3 16 3 2 2" xfId="8433"/>
    <cellStyle name="Normal 2 3 16 3 2 2 2" xfId="38516"/>
    <cellStyle name="Normal 2 3 16 3 2 3" xfId="38517"/>
    <cellStyle name="Normal 2 3 16 3 3" xfId="8434"/>
    <cellStyle name="Normal 2 3 16 3 3 2" xfId="38518"/>
    <cellStyle name="Normal 2 3 16 3 4" xfId="38519"/>
    <cellStyle name="Normal 2 3 16 4" xfId="8435"/>
    <cellStyle name="Normal 2 3 16 4 2" xfId="8436"/>
    <cellStyle name="Normal 2 3 16 4 2 2" xfId="8437"/>
    <cellStyle name="Normal 2 3 16 4 2 2 2" xfId="38520"/>
    <cellStyle name="Normal 2 3 16 4 2 3" xfId="38521"/>
    <cellStyle name="Normal 2 3 16 4 3" xfId="8438"/>
    <cellStyle name="Normal 2 3 16 4 3 2" xfId="38522"/>
    <cellStyle name="Normal 2 3 16 4 4" xfId="38523"/>
    <cellStyle name="Normal 2 3 16 5" xfId="8439"/>
    <cellStyle name="Normal 2 3 16 5 2" xfId="8440"/>
    <cellStyle name="Normal 2 3 16 5 2 2" xfId="38524"/>
    <cellStyle name="Normal 2 3 16 5 3" xfId="38525"/>
    <cellStyle name="Normal 2 3 16 6" xfId="8441"/>
    <cellStyle name="Normal 2 3 16 6 2" xfId="38526"/>
    <cellStyle name="Normal 2 3 16 7" xfId="8442"/>
    <cellStyle name="Normal 2 3 16 7 2" xfId="38527"/>
    <cellStyle name="Normal 2 3 16 8" xfId="38528"/>
    <cellStyle name="Normal 2 3 17" xfId="8443"/>
    <cellStyle name="Normal 2 3 17 2" xfId="8444"/>
    <cellStyle name="Normal 2 3 17 2 2" xfId="8445"/>
    <cellStyle name="Normal 2 3 17 2 2 2" xfId="8446"/>
    <cellStyle name="Normal 2 3 17 2 2 2 2" xfId="38529"/>
    <cellStyle name="Normal 2 3 17 2 2 3" xfId="38530"/>
    <cellStyle name="Normal 2 3 17 2 3" xfId="8447"/>
    <cellStyle name="Normal 2 3 17 2 3 2" xfId="38531"/>
    <cellStyle name="Normal 2 3 17 2 4" xfId="38532"/>
    <cellStyle name="Normal 2 3 17 3" xfId="8448"/>
    <cellStyle name="Normal 2 3 17 3 2" xfId="8449"/>
    <cellStyle name="Normal 2 3 17 3 2 2" xfId="8450"/>
    <cellStyle name="Normal 2 3 17 3 2 2 2" xfId="38533"/>
    <cellStyle name="Normal 2 3 17 3 2 3" xfId="38534"/>
    <cellStyle name="Normal 2 3 17 3 3" xfId="8451"/>
    <cellStyle name="Normal 2 3 17 3 3 2" xfId="38535"/>
    <cellStyle name="Normal 2 3 17 3 4" xfId="38536"/>
    <cellStyle name="Normal 2 3 17 4" xfId="8452"/>
    <cellStyle name="Normal 2 3 17 4 2" xfId="8453"/>
    <cellStyle name="Normal 2 3 17 4 2 2" xfId="8454"/>
    <cellStyle name="Normal 2 3 17 4 2 2 2" xfId="38537"/>
    <cellStyle name="Normal 2 3 17 4 2 3" xfId="38538"/>
    <cellStyle name="Normal 2 3 17 4 3" xfId="8455"/>
    <cellStyle name="Normal 2 3 17 4 3 2" xfId="38539"/>
    <cellStyle name="Normal 2 3 17 4 4" xfId="38540"/>
    <cellStyle name="Normal 2 3 17 5" xfId="8456"/>
    <cellStyle name="Normal 2 3 17 5 2" xfId="8457"/>
    <cellStyle name="Normal 2 3 17 5 2 2" xfId="38541"/>
    <cellStyle name="Normal 2 3 17 5 3" xfId="38542"/>
    <cellStyle name="Normal 2 3 17 6" xfId="8458"/>
    <cellStyle name="Normal 2 3 17 6 2" xfId="38543"/>
    <cellStyle name="Normal 2 3 17 7" xfId="8459"/>
    <cellStyle name="Normal 2 3 17 7 2" xfId="38544"/>
    <cellStyle name="Normal 2 3 17 8" xfId="38545"/>
    <cellStyle name="Normal 2 3 18" xfId="8460"/>
    <cellStyle name="Normal 2 3 18 2" xfId="8461"/>
    <cellStyle name="Normal 2 3 18 2 2" xfId="8462"/>
    <cellStyle name="Normal 2 3 18 2 2 2" xfId="8463"/>
    <cellStyle name="Normal 2 3 18 2 2 2 2" xfId="38546"/>
    <cellStyle name="Normal 2 3 18 2 2 3" xfId="38547"/>
    <cellStyle name="Normal 2 3 18 2 3" xfId="8464"/>
    <cellStyle name="Normal 2 3 18 2 3 2" xfId="38548"/>
    <cellStyle name="Normal 2 3 18 2 4" xfId="38549"/>
    <cellStyle name="Normal 2 3 18 3" xfId="8465"/>
    <cellStyle name="Normal 2 3 18 3 2" xfId="8466"/>
    <cellStyle name="Normal 2 3 18 3 2 2" xfId="8467"/>
    <cellStyle name="Normal 2 3 18 3 2 2 2" xfId="38550"/>
    <cellStyle name="Normal 2 3 18 3 2 3" xfId="38551"/>
    <cellStyle name="Normal 2 3 18 3 3" xfId="8468"/>
    <cellStyle name="Normal 2 3 18 3 3 2" xfId="38552"/>
    <cellStyle name="Normal 2 3 18 3 4" xfId="38553"/>
    <cellStyle name="Normal 2 3 18 4" xfId="8469"/>
    <cellStyle name="Normal 2 3 18 4 2" xfId="8470"/>
    <cellStyle name="Normal 2 3 18 4 2 2" xfId="8471"/>
    <cellStyle name="Normal 2 3 18 4 2 2 2" xfId="38554"/>
    <cellStyle name="Normal 2 3 18 4 2 3" xfId="38555"/>
    <cellStyle name="Normal 2 3 18 4 3" xfId="8472"/>
    <cellStyle name="Normal 2 3 18 4 3 2" xfId="38556"/>
    <cellStyle name="Normal 2 3 18 4 4" xfId="38557"/>
    <cellStyle name="Normal 2 3 18 5" xfId="8473"/>
    <cellStyle name="Normal 2 3 18 5 2" xfId="8474"/>
    <cellStyle name="Normal 2 3 18 5 2 2" xfId="38558"/>
    <cellStyle name="Normal 2 3 18 5 3" xfId="38559"/>
    <cellStyle name="Normal 2 3 18 6" xfId="8475"/>
    <cellStyle name="Normal 2 3 18 6 2" xfId="38560"/>
    <cellStyle name="Normal 2 3 18 7" xfId="8476"/>
    <cellStyle name="Normal 2 3 18 7 2" xfId="38561"/>
    <cellStyle name="Normal 2 3 18 8" xfId="38562"/>
    <cellStyle name="Normal 2 3 19" xfId="8477"/>
    <cellStyle name="Normal 2 3 19 2" xfId="8478"/>
    <cellStyle name="Normal 2 3 19 2 2" xfId="8479"/>
    <cellStyle name="Normal 2 3 19 2 2 2" xfId="8480"/>
    <cellStyle name="Normal 2 3 19 2 2 2 2" xfId="38563"/>
    <cellStyle name="Normal 2 3 19 2 2 3" xfId="38564"/>
    <cellStyle name="Normal 2 3 19 2 3" xfId="8481"/>
    <cellStyle name="Normal 2 3 19 2 3 2" xfId="38565"/>
    <cellStyle name="Normal 2 3 19 2 4" xfId="38566"/>
    <cellStyle name="Normal 2 3 19 3" xfId="8482"/>
    <cellStyle name="Normal 2 3 19 3 2" xfId="8483"/>
    <cellStyle name="Normal 2 3 19 3 2 2" xfId="8484"/>
    <cellStyle name="Normal 2 3 19 3 2 2 2" xfId="38567"/>
    <cellStyle name="Normal 2 3 19 3 2 3" xfId="38568"/>
    <cellStyle name="Normal 2 3 19 3 3" xfId="8485"/>
    <cellStyle name="Normal 2 3 19 3 3 2" xfId="38569"/>
    <cellStyle name="Normal 2 3 19 3 4" xfId="38570"/>
    <cellStyle name="Normal 2 3 19 4" xfId="8486"/>
    <cellStyle name="Normal 2 3 19 4 2" xfId="8487"/>
    <cellStyle name="Normal 2 3 19 4 2 2" xfId="8488"/>
    <cellStyle name="Normal 2 3 19 4 2 2 2" xfId="38571"/>
    <cellStyle name="Normal 2 3 19 4 2 3" xfId="38572"/>
    <cellStyle name="Normal 2 3 19 4 3" xfId="8489"/>
    <cellStyle name="Normal 2 3 19 4 3 2" xfId="38573"/>
    <cellStyle name="Normal 2 3 19 4 4" xfId="38574"/>
    <cellStyle name="Normal 2 3 19 5" xfId="8490"/>
    <cellStyle name="Normal 2 3 19 5 2" xfId="8491"/>
    <cellStyle name="Normal 2 3 19 5 2 2" xfId="38575"/>
    <cellStyle name="Normal 2 3 19 5 3" xfId="38576"/>
    <cellStyle name="Normal 2 3 19 6" xfId="8492"/>
    <cellStyle name="Normal 2 3 19 6 2" xfId="38577"/>
    <cellStyle name="Normal 2 3 19 7" xfId="8493"/>
    <cellStyle name="Normal 2 3 19 7 2" xfId="38578"/>
    <cellStyle name="Normal 2 3 19 8" xfId="38579"/>
    <cellStyle name="Normal 2 3 2" xfId="8494"/>
    <cellStyle name="Normal 2 3 2 2" xfId="8495"/>
    <cellStyle name="Normal 2 3 2 2 2" xfId="8496"/>
    <cellStyle name="Normal 2 3 2 2 2 2" xfId="8497"/>
    <cellStyle name="Normal 2 3 2 2 2 2 2" xfId="38580"/>
    <cellStyle name="Normal 2 3 2 2 2 3" xfId="38581"/>
    <cellStyle name="Normal 2 3 2 2 3" xfId="8498"/>
    <cellStyle name="Normal 2 3 2 2 3 2" xfId="38582"/>
    <cellStyle name="Normal 2 3 2 2 4" xfId="38583"/>
    <cellStyle name="Normal 2 3 2 3" xfId="8499"/>
    <cellStyle name="Normal 2 3 2 3 2" xfId="8500"/>
    <cellStyle name="Normal 2 3 2 3 2 2" xfId="8501"/>
    <cellStyle name="Normal 2 3 2 3 2 2 2" xfId="38584"/>
    <cellStyle name="Normal 2 3 2 3 2 3" xfId="38585"/>
    <cellStyle name="Normal 2 3 2 3 3" xfId="8502"/>
    <cellStyle name="Normal 2 3 2 3 3 2" xfId="38586"/>
    <cellStyle name="Normal 2 3 2 3 4" xfId="38587"/>
    <cellStyle name="Normal 2 3 2 4" xfId="8503"/>
    <cellStyle name="Normal 2 3 2 4 2" xfId="8504"/>
    <cellStyle name="Normal 2 3 2 4 2 2" xfId="8505"/>
    <cellStyle name="Normal 2 3 2 4 2 2 2" xfId="38588"/>
    <cellStyle name="Normal 2 3 2 4 2 3" xfId="38589"/>
    <cellStyle name="Normal 2 3 2 4 3" xfId="8506"/>
    <cellStyle name="Normal 2 3 2 4 3 2" xfId="38590"/>
    <cellStyle name="Normal 2 3 2 4 4" xfId="38591"/>
    <cellStyle name="Normal 2 3 2 5" xfId="8507"/>
    <cellStyle name="Normal 2 3 2 5 2" xfId="8508"/>
    <cellStyle name="Normal 2 3 2 5 2 2" xfId="38592"/>
    <cellStyle name="Normal 2 3 2 5 3" xfId="38593"/>
    <cellStyle name="Normal 2 3 2 6" xfId="8509"/>
    <cellStyle name="Normal 2 3 2 6 2" xfId="38594"/>
    <cellStyle name="Normal 2 3 2 7" xfId="8510"/>
    <cellStyle name="Normal 2 3 2 7 2" xfId="38595"/>
    <cellStyle name="Normal 2 3 2 8" xfId="38596"/>
    <cellStyle name="Normal 2 3 20" xfId="8511"/>
    <cellStyle name="Normal 2 3 20 2" xfId="8512"/>
    <cellStyle name="Normal 2 3 20 2 2" xfId="8513"/>
    <cellStyle name="Normal 2 3 20 2 2 2" xfId="8514"/>
    <cellStyle name="Normal 2 3 20 2 2 2 2" xfId="38597"/>
    <cellStyle name="Normal 2 3 20 2 2 3" xfId="38598"/>
    <cellStyle name="Normal 2 3 20 2 3" xfId="8515"/>
    <cellStyle name="Normal 2 3 20 2 3 2" xfId="38599"/>
    <cellStyle name="Normal 2 3 20 2 4" xfId="38600"/>
    <cellStyle name="Normal 2 3 20 3" xfId="8516"/>
    <cellStyle name="Normal 2 3 20 3 2" xfId="8517"/>
    <cellStyle name="Normal 2 3 20 3 2 2" xfId="8518"/>
    <cellStyle name="Normal 2 3 20 3 2 2 2" xfId="38601"/>
    <cellStyle name="Normal 2 3 20 3 2 3" xfId="38602"/>
    <cellStyle name="Normal 2 3 20 3 3" xfId="8519"/>
    <cellStyle name="Normal 2 3 20 3 3 2" xfId="38603"/>
    <cellStyle name="Normal 2 3 20 3 4" xfId="38604"/>
    <cellStyle name="Normal 2 3 20 4" xfId="8520"/>
    <cellStyle name="Normal 2 3 20 4 2" xfId="8521"/>
    <cellStyle name="Normal 2 3 20 4 2 2" xfId="8522"/>
    <cellStyle name="Normal 2 3 20 4 2 2 2" xfId="38605"/>
    <cellStyle name="Normal 2 3 20 4 2 3" xfId="38606"/>
    <cellStyle name="Normal 2 3 20 4 3" xfId="8523"/>
    <cellStyle name="Normal 2 3 20 4 3 2" xfId="38607"/>
    <cellStyle name="Normal 2 3 20 4 4" xfId="38608"/>
    <cellStyle name="Normal 2 3 20 5" xfId="8524"/>
    <cellStyle name="Normal 2 3 20 5 2" xfId="8525"/>
    <cellStyle name="Normal 2 3 20 5 2 2" xfId="38609"/>
    <cellStyle name="Normal 2 3 20 5 3" xfId="38610"/>
    <cellStyle name="Normal 2 3 20 6" xfId="8526"/>
    <cellStyle name="Normal 2 3 20 6 2" xfId="38611"/>
    <cellStyle name="Normal 2 3 20 7" xfId="8527"/>
    <cellStyle name="Normal 2 3 20 7 2" xfId="38612"/>
    <cellStyle name="Normal 2 3 20 8" xfId="38613"/>
    <cellStyle name="Normal 2 3 21" xfId="8528"/>
    <cellStyle name="Normal 2 3 21 2" xfId="8529"/>
    <cellStyle name="Normal 2 3 21 2 2" xfId="8530"/>
    <cellStyle name="Normal 2 3 21 2 2 2" xfId="8531"/>
    <cellStyle name="Normal 2 3 21 2 2 2 2" xfId="38614"/>
    <cellStyle name="Normal 2 3 21 2 2 3" xfId="38615"/>
    <cellStyle name="Normal 2 3 21 2 3" xfId="8532"/>
    <cellStyle name="Normal 2 3 21 2 3 2" xfId="38616"/>
    <cellStyle name="Normal 2 3 21 2 4" xfId="38617"/>
    <cellStyle name="Normal 2 3 21 3" xfId="8533"/>
    <cellStyle name="Normal 2 3 21 3 2" xfId="8534"/>
    <cellStyle name="Normal 2 3 21 3 2 2" xfId="8535"/>
    <cellStyle name="Normal 2 3 21 3 2 2 2" xfId="38618"/>
    <cellStyle name="Normal 2 3 21 3 2 3" xfId="38619"/>
    <cellStyle name="Normal 2 3 21 3 3" xfId="8536"/>
    <cellStyle name="Normal 2 3 21 3 3 2" xfId="38620"/>
    <cellStyle name="Normal 2 3 21 3 4" xfId="38621"/>
    <cellStyle name="Normal 2 3 21 4" xfId="8537"/>
    <cellStyle name="Normal 2 3 21 4 2" xfId="8538"/>
    <cellStyle name="Normal 2 3 21 4 2 2" xfId="8539"/>
    <cellStyle name="Normal 2 3 21 4 2 2 2" xfId="38622"/>
    <cellStyle name="Normal 2 3 21 4 2 3" xfId="38623"/>
    <cellStyle name="Normal 2 3 21 4 3" xfId="8540"/>
    <cellStyle name="Normal 2 3 21 4 3 2" xfId="38624"/>
    <cellStyle name="Normal 2 3 21 4 4" xfId="38625"/>
    <cellStyle name="Normal 2 3 21 5" xfId="8541"/>
    <cellStyle name="Normal 2 3 21 5 2" xfId="8542"/>
    <cellStyle name="Normal 2 3 21 5 2 2" xfId="38626"/>
    <cellStyle name="Normal 2 3 21 5 3" xfId="38627"/>
    <cellStyle name="Normal 2 3 21 6" xfId="8543"/>
    <cellStyle name="Normal 2 3 21 6 2" xfId="38628"/>
    <cellStyle name="Normal 2 3 21 7" xfId="8544"/>
    <cellStyle name="Normal 2 3 21 7 2" xfId="38629"/>
    <cellStyle name="Normal 2 3 21 8" xfId="38630"/>
    <cellStyle name="Normal 2 3 22" xfId="8545"/>
    <cellStyle name="Normal 2 3 22 2" xfId="8546"/>
    <cellStyle name="Normal 2 3 22 2 2" xfId="8547"/>
    <cellStyle name="Normal 2 3 22 2 2 2" xfId="8548"/>
    <cellStyle name="Normal 2 3 22 2 2 2 2" xfId="38631"/>
    <cellStyle name="Normal 2 3 22 2 2 3" xfId="38632"/>
    <cellStyle name="Normal 2 3 22 2 3" xfId="8549"/>
    <cellStyle name="Normal 2 3 22 2 3 2" xfId="38633"/>
    <cellStyle name="Normal 2 3 22 2 4" xfId="38634"/>
    <cellStyle name="Normal 2 3 22 3" xfId="8550"/>
    <cellStyle name="Normal 2 3 22 3 2" xfId="8551"/>
    <cellStyle name="Normal 2 3 22 3 2 2" xfId="8552"/>
    <cellStyle name="Normal 2 3 22 3 2 2 2" xfId="38635"/>
    <cellStyle name="Normal 2 3 22 3 2 3" xfId="38636"/>
    <cellStyle name="Normal 2 3 22 3 3" xfId="8553"/>
    <cellStyle name="Normal 2 3 22 3 3 2" xfId="38637"/>
    <cellStyle name="Normal 2 3 22 3 4" xfId="38638"/>
    <cellStyle name="Normal 2 3 22 4" xfId="8554"/>
    <cellStyle name="Normal 2 3 22 4 2" xfId="8555"/>
    <cellStyle name="Normal 2 3 22 4 2 2" xfId="8556"/>
    <cellStyle name="Normal 2 3 22 4 2 2 2" xfId="38639"/>
    <cellStyle name="Normal 2 3 22 4 2 3" xfId="38640"/>
    <cellStyle name="Normal 2 3 22 4 3" xfId="8557"/>
    <cellStyle name="Normal 2 3 22 4 3 2" xfId="38641"/>
    <cellStyle name="Normal 2 3 22 4 4" xfId="38642"/>
    <cellStyle name="Normal 2 3 22 5" xfId="8558"/>
    <cellStyle name="Normal 2 3 22 5 2" xfId="8559"/>
    <cellStyle name="Normal 2 3 22 5 2 2" xfId="38643"/>
    <cellStyle name="Normal 2 3 22 5 3" xfId="38644"/>
    <cellStyle name="Normal 2 3 22 6" xfId="8560"/>
    <cellStyle name="Normal 2 3 22 6 2" xfId="38645"/>
    <cellStyle name="Normal 2 3 22 7" xfId="8561"/>
    <cellStyle name="Normal 2 3 22 7 2" xfId="38646"/>
    <cellStyle name="Normal 2 3 22 8" xfId="38647"/>
    <cellStyle name="Normal 2 3 23" xfId="8562"/>
    <cellStyle name="Normal 2 3 23 2" xfId="8563"/>
    <cellStyle name="Normal 2 3 23 2 2" xfId="8564"/>
    <cellStyle name="Normal 2 3 23 2 2 2" xfId="8565"/>
    <cellStyle name="Normal 2 3 23 2 2 2 2" xfId="38648"/>
    <cellStyle name="Normal 2 3 23 2 2 3" xfId="38649"/>
    <cellStyle name="Normal 2 3 23 2 3" xfId="8566"/>
    <cellStyle name="Normal 2 3 23 2 3 2" xfId="38650"/>
    <cellStyle name="Normal 2 3 23 2 4" xfId="38651"/>
    <cellStyle name="Normal 2 3 23 3" xfId="8567"/>
    <cellStyle name="Normal 2 3 23 3 2" xfId="8568"/>
    <cellStyle name="Normal 2 3 23 3 2 2" xfId="8569"/>
    <cellStyle name="Normal 2 3 23 3 2 2 2" xfId="38652"/>
    <cellStyle name="Normal 2 3 23 3 2 3" xfId="38653"/>
    <cellStyle name="Normal 2 3 23 3 3" xfId="8570"/>
    <cellStyle name="Normal 2 3 23 3 3 2" xfId="38654"/>
    <cellStyle name="Normal 2 3 23 3 4" xfId="38655"/>
    <cellStyle name="Normal 2 3 23 4" xfId="8571"/>
    <cellStyle name="Normal 2 3 23 4 2" xfId="8572"/>
    <cellStyle name="Normal 2 3 23 4 2 2" xfId="8573"/>
    <cellStyle name="Normal 2 3 23 4 2 2 2" xfId="38656"/>
    <cellStyle name="Normal 2 3 23 4 2 3" xfId="38657"/>
    <cellStyle name="Normal 2 3 23 4 3" xfId="8574"/>
    <cellStyle name="Normal 2 3 23 4 3 2" xfId="38658"/>
    <cellStyle name="Normal 2 3 23 4 4" xfId="38659"/>
    <cellStyle name="Normal 2 3 23 5" xfId="8575"/>
    <cellStyle name="Normal 2 3 23 5 2" xfId="8576"/>
    <cellStyle name="Normal 2 3 23 5 2 2" xfId="38660"/>
    <cellStyle name="Normal 2 3 23 5 3" xfId="38661"/>
    <cellStyle name="Normal 2 3 23 6" xfId="8577"/>
    <cellStyle name="Normal 2 3 23 6 2" xfId="38662"/>
    <cellStyle name="Normal 2 3 23 7" xfId="8578"/>
    <cellStyle name="Normal 2 3 23 7 2" xfId="38663"/>
    <cellStyle name="Normal 2 3 23 8" xfId="38664"/>
    <cellStyle name="Normal 2 3 24" xfId="8579"/>
    <cellStyle name="Normal 2 3 24 2" xfId="8580"/>
    <cellStyle name="Normal 2 3 24 2 2" xfId="8581"/>
    <cellStyle name="Normal 2 3 24 2 2 2" xfId="8582"/>
    <cellStyle name="Normal 2 3 24 2 2 2 2" xfId="38665"/>
    <cellStyle name="Normal 2 3 24 2 2 3" xfId="38666"/>
    <cellStyle name="Normal 2 3 24 2 3" xfId="8583"/>
    <cellStyle name="Normal 2 3 24 2 3 2" xfId="38667"/>
    <cellStyle name="Normal 2 3 24 2 4" xfId="38668"/>
    <cellStyle name="Normal 2 3 24 3" xfId="8584"/>
    <cellStyle name="Normal 2 3 24 3 2" xfId="8585"/>
    <cellStyle name="Normal 2 3 24 3 2 2" xfId="8586"/>
    <cellStyle name="Normal 2 3 24 3 2 2 2" xfId="38669"/>
    <cellStyle name="Normal 2 3 24 3 2 3" xfId="38670"/>
    <cellStyle name="Normal 2 3 24 3 3" xfId="8587"/>
    <cellStyle name="Normal 2 3 24 3 3 2" xfId="38671"/>
    <cellStyle name="Normal 2 3 24 3 4" xfId="38672"/>
    <cellStyle name="Normal 2 3 24 4" xfId="8588"/>
    <cellStyle name="Normal 2 3 24 4 2" xfId="8589"/>
    <cellStyle name="Normal 2 3 24 4 2 2" xfId="8590"/>
    <cellStyle name="Normal 2 3 24 4 2 2 2" xfId="38673"/>
    <cellStyle name="Normal 2 3 24 4 2 3" xfId="38674"/>
    <cellStyle name="Normal 2 3 24 4 3" xfId="8591"/>
    <cellStyle name="Normal 2 3 24 4 3 2" xfId="38675"/>
    <cellStyle name="Normal 2 3 24 4 4" xfId="38676"/>
    <cellStyle name="Normal 2 3 24 5" xfId="8592"/>
    <cellStyle name="Normal 2 3 24 5 2" xfId="8593"/>
    <cellStyle name="Normal 2 3 24 5 2 2" xfId="38677"/>
    <cellStyle name="Normal 2 3 24 5 3" xfId="38678"/>
    <cellStyle name="Normal 2 3 24 6" xfId="8594"/>
    <cellStyle name="Normal 2 3 24 6 2" xfId="38679"/>
    <cellStyle name="Normal 2 3 24 7" xfId="8595"/>
    <cellStyle name="Normal 2 3 24 7 2" xfId="38680"/>
    <cellStyle name="Normal 2 3 24 8" xfId="38681"/>
    <cellStyle name="Normal 2 3 25" xfId="8596"/>
    <cellStyle name="Normal 2 3 25 2" xfId="8597"/>
    <cellStyle name="Normal 2 3 25 2 2" xfId="8598"/>
    <cellStyle name="Normal 2 3 25 2 2 2" xfId="8599"/>
    <cellStyle name="Normal 2 3 25 2 2 2 2" xfId="38682"/>
    <cellStyle name="Normal 2 3 25 2 2 3" xfId="38683"/>
    <cellStyle name="Normal 2 3 25 2 3" xfId="8600"/>
    <cellStyle name="Normal 2 3 25 2 3 2" xfId="38684"/>
    <cellStyle name="Normal 2 3 25 2 4" xfId="38685"/>
    <cellStyle name="Normal 2 3 25 3" xfId="8601"/>
    <cellStyle name="Normal 2 3 25 3 2" xfId="8602"/>
    <cellStyle name="Normal 2 3 25 3 2 2" xfId="8603"/>
    <cellStyle name="Normal 2 3 25 3 2 2 2" xfId="38686"/>
    <cellStyle name="Normal 2 3 25 3 2 3" xfId="38687"/>
    <cellStyle name="Normal 2 3 25 3 3" xfId="8604"/>
    <cellStyle name="Normal 2 3 25 3 3 2" xfId="38688"/>
    <cellStyle name="Normal 2 3 25 3 4" xfId="38689"/>
    <cellStyle name="Normal 2 3 25 4" xfId="8605"/>
    <cellStyle name="Normal 2 3 25 4 2" xfId="8606"/>
    <cellStyle name="Normal 2 3 25 4 2 2" xfId="8607"/>
    <cellStyle name="Normal 2 3 25 4 2 2 2" xfId="38690"/>
    <cellStyle name="Normal 2 3 25 4 2 3" xfId="38691"/>
    <cellStyle name="Normal 2 3 25 4 3" xfId="8608"/>
    <cellStyle name="Normal 2 3 25 4 3 2" xfId="38692"/>
    <cellStyle name="Normal 2 3 25 4 4" xfId="38693"/>
    <cellStyle name="Normal 2 3 25 5" xfId="8609"/>
    <cellStyle name="Normal 2 3 25 5 2" xfId="8610"/>
    <cellStyle name="Normal 2 3 25 5 2 2" xfId="38694"/>
    <cellStyle name="Normal 2 3 25 5 3" xfId="38695"/>
    <cellStyle name="Normal 2 3 25 6" xfId="8611"/>
    <cellStyle name="Normal 2 3 25 6 2" xfId="38696"/>
    <cellStyle name="Normal 2 3 25 7" xfId="8612"/>
    <cellStyle name="Normal 2 3 25 7 2" xfId="38697"/>
    <cellStyle name="Normal 2 3 25 8" xfId="38698"/>
    <cellStyle name="Normal 2 3 26" xfId="8613"/>
    <cellStyle name="Normal 2 3 26 2" xfId="8614"/>
    <cellStyle name="Normal 2 3 26 2 2" xfId="8615"/>
    <cellStyle name="Normal 2 3 26 2 2 2" xfId="8616"/>
    <cellStyle name="Normal 2 3 26 2 2 2 2" xfId="38699"/>
    <cellStyle name="Normal 2 3 26 2 2 3" xfId="38700"/>
    <cellStyle name="Normal 2 3 26 2 3" xfId="8617"/>
    <cellStyle name="Normal 2 3 26 2 3 2" xfId="38701"/>
    <cellStyle name="Normal 2 3 26 2 4" xfId="38702"/>
    <cellStyle name="Normal 2 3 26 3" xfId="8618"/>
    <cellStyle name="Normal 2 3 26 3 2" xfId="8619"/>
    <cellStyle name="Normal 2 3 26 3 2 2" xfId="8620"/>
    <cellStyle name="Normal 2 3 26 3 2 2 2" xfId="38703"/>
    <cellStyle name="Normal 2 3 26 3 2 3" xfId="38704"/>
    <cellStyle name="Normal 2 3 26 3 3" xfId="8621"/>
    <cellStyle name="Normal 2 3 26 3 3 2" xfId="38705"/>
    <cellStyle name="Normal 2 3 26 3 4" xfId="38706"/>
    <cellStyle name="Normal 2 3 26 4" xfId="8622"/>
    <cellStyle name="Normal 2 3 26 4 2" xfId="8623"/>
    <cellStyle name="Normal 2 3 26 4 2 2" xfId="8624"/>
    <cellStyle name="Normal 2 3 26 4 2 2 2" xfId="38707"/>
    <cellStyle name="Normal 2 3 26 4 2 3" xfId="38708"/>
    <cellStyle name="Normal 2 3 26 4 3" xfId="8625"/>
    <cellStyle name="Normal 2 3 26 4 3 2" xfId="38709"/>
    <cellStyle name="Normal 2 3 26 4 4" xfId="38710"/>
    <cellStyle name="Normal 2 3 26 5" xfId="8626"/>
    <cellStyle name="Normal 2 3 26 5 2" xfId="8627"/>
    <cellStyle name="Normal 2 3 26 5 2 2" xfId="38711"/>
    <cellStyle name="Normal 2 3 26 5 3" xfId="38712"/>
    <cellStyle name="Normal 2 3 26 6" xfId="8628"/>
    <cellStyle name="Normal 2 3 26 6 2" xfId="38713"/>
    <cellStyle name="Normal 2 3 26 7" xfId="8629"/>
    <cellStyle name="Normal 2 3 26 7 2" xfId="38714"/>
    <cellStyle name="Normal 2 3 26 8" xfId="38715"/>
    <cellStyle name="Normal 2 3 27" xfId="8630"/>
    <cellStyle name="Normal 2 3 27 2" xfId="8631"/>
    <cellStyle name="Normal 2 3 27 2 2" xfId="8632"/>
    <cellStyle name="Normal 2 3 27 2 2 2" xfId="8633"/>
    <cellStyle name="Normal 2 3 27 2 2 2 2" xfId="38716"/>
    <cellStyle name="Normal 2 3 27 2 2 3" xfId="38717"/>
    <cellStyle name="Normal 2 3 27 2 3" xfId="8634"/>
    <cellStyle name="Normal 2 3 27 2 3 2" xfId="38718"/>
    <cellStyle name="Normal 2 3 27 2 4" xfId="38719"/>
    <cellStyle name="Normal 2 3 27 3" xfId="8635"/>
    <cellStyle name="Normal 2 3 27 3 2" xfId="8636"/>
    <cellStyle name="Normal 2 3 27 3 2 2" xfId="8637"/>
    <cellStyle name="Normal 2 3 27 3 2 2 2" xfId="38720"/>
    <cellStyle name="Normal 2 3 27 3 2 3" xfId="38721"/>
    <cellStyle name="Normal 2 3 27 3 3" xfId="8638"/>
    <cellStyle name="Normal 2 3 27 3 3 2" xfId="38722"/>
    <cellStyle name="Normal 2 3 27 3 4" xfId="38723"/>
    <cellStyle name="Normal 2 3 27 4" xfId="8639"/>
    <cellStyle name="Normal 2 3 27 4 2" xfId="8640"/>
    <cellStyle name="Normal 2 3 27 4 2 2" xfId="8641"/>
    <cellStyle name="Normal 2 3 27 4 2 2 2" xfId="38724"/>
    <cellStyle name="Normal 2 3 27 4 2 3" xfId="38725"/>
    <cellStyle name="Normal 2 3 27 4 3" xfId="8642"/>
    <cellStyle name="Normal 2 3 27 4 3 2" xfId="38726"/>
    <cellStyle name="Normal 2 3 27 4 4" xfId="38727"/>
    <cellStyle name="Normal 2 3 27 5" xfId="8643"/>
    <cellStyle name="Normal 2 3 27 5 2" xfId="8644"/>
    <cellStyle name="Normal 2 3 27 5 2 2" xfId="38728"/>
    <cellStyle name="Normal 2 3 27 5 3" xfId="38729"/>
    <cellStyle name="Normal 2 3 27 6" xfId="8645"/>
    <cellStyle name="Normal 2 3 27 6 2" xfId="38730"/>
    <cellStyle name="Normal 2 3 27 7" xfId="8646"/>
    <cellStyle name="Normal 2 3 27 7 2" xfId="38731"/>
    <cellStyle name="Normal 2 3 27 8" xfId="38732"/>
    <cellStyle name="Normal 2 3 28" xfId="8647"/>
    <cellStyle name="Normal 2 3 28 2" xfId="8648"/>
    <cellStyle name="Normal 2 3 28 2 2" xfId="8649"/>
    <cellStyle name="Normal 2 3 28 2 2 2" xfId="8650"/>
    <cellStyle name="Normal 2 3 28 2 2 2 2" xfId="38733"/>
    <cellStyle name="Normal 2 3 28 2 2 3" xfId="38734"/>
    <cellStyle name="Normal 2 3 28 2 3" xfId="8651"/>
    <cellStyle name="Normal 2 3 28 2 3 2" xfId="38735"/>
    <cellStyle name="Normal 2 3 28 2 4" xfId="38736"/>
    <cellStyle name="Normal 2 3 28 3" xfId="8652"/>
    <cellStyle name="Normal 2 3 28 3 2" xfId="8653"/>
    <cellStyle name="Normal 2 3 28 3 2 2" xfId="8654"/>
    <cellStyle name="Normal 2 3 28 3 2 2 2" xfId="38737"/>
    <cellStyle name="Normal 2 3 28 3 2 3" xfId="38738"/>
    <cellStyle name="Normal 2 3 28 3 3" xfId="8655"/>
    <cellStyle name="Normal 2 3 28 3 3 2" xfId="38739"/>
    <cellStyle name="Normal 2 3 28 3 4" xfId="38740"/>
    <cellStyle name="Normal 2 3 28 4" xfId="8656"/>
    <cellStyle name="Normal 2 3 28 4 2" xfId="8657"/>
    <cellStyle name="Normal 2 3 28 4 2 2" xfId="8658"/>
    <cellStyle name="Normal 2 3 28 4 2 2 2" xfId="38741"/>
    <cellStyle name="Normal 2 3 28 4 2 3" xfId="38742"/>
    <cellStyle name="Normal 2 3 28 4 3" xfId="8659"/>
    <cellStyle name="Normal 2 3 28 4 3 2" xfId="38743"/>
    <cellStyle name="Normal 2 3 28 4 4" xfId="38744"/>
    <cellStyle name="Normal 2 3 28 5" xfId="8660"/>
    <cellStyle name="Normal 2 3 28 5 2" xfId="8661"/>
    <cellStyle name="Normal 2 3 28 5 2 2" xfId="38745"/>
    <cellStyle name="Normal 2 3 28 5 3" xfId="38746"/>
    <cellStyle name="Normal 2 3 28 6" xfId="8662"/>
    <cellStyle name="Normal 2 3 28 6 2" xfId="38747"/>
    <cellStyle name="Normal 2 3 28 7" xfId="8663"/>
    <cellStyle name="Normal 2 3 28 7 2" xfId="38748"/>
    <cellStyle name="Normal 2 3 28 8" xfId="38749"/>
    <cellStyle name="Normal 2 3 29" xfId="8664"/>
    <cellStyle name="Normal 2 3 29 2" xfId="8665"/>
    <cellStyle name="Normal 2 3 29 2 2" xfId="8666"/>
    <cellStyle name="Normal 2 3 29 2 2 2" xfId="8667"/>
    <cellStyle name="Normal 2 3 29 2 2 2 2" xfId="38750"/>
    <cellStyle name="Normal 2 3 29 2 2 3" xfId="38751"/>
    <cellStyle name="Normal 2 3 29 2 3" xfId="8668"/>
    <cellStyle name="Normal 2 3 29 2 3 2" xfId="38752"/>
    <cellStyle name="Normal 2 3 29 2 4" xfId="38753"/>
    <cellStyle name="Normal 2 3 29 3" xfId="8669"/>
    <cellStyle name="Normal 2 3 29 3 2" xfId="8670"/>
    <cellStyle name="Normal 2 3 29 3 2 2" xfId="8671"/>
    <cellStyle name="Normal 2 3 29 3 2 2 2" xfId="38754"/>
    <cellStyle name="Normal 2 3 29 3 2 3" xfId="38755"/>
    <cellStyle name="Normal 2 3 29 3 3" xfId="8672"/>
    <cellStyle name="Normal 2 3 29 3 3 2" xfId="38756"/>
    <cellStyle name="Normal 2 3 29 3 4" xfId="38757"/>
    <cellStyle name="Normal 2 3 29 4" xfId="8673"/>
    <cellStyle name="Normal 2 3 29 4 2" xfId="8674"/>
    <cellStyle name="Normal 2 3 29 4 2 2" xfId="8675"/>
    <cellStyle name="Normal 2 3 29 4 2 2 2" xfId="38758"/>
    <cellStyle name="Normal 2 3 29 4 2 3" xfId="38759"/>
    <cellStyle name="Normal 2 3 29 4 3" xfId="8676"/>
    <cellStyle name="Normal 2 3 29 4 3 2" xfId="38760"/>
    <cellStyle name="Normal 2 3 29 4 4" xfId="38761"/>
    <cellStyle name="Normal 2 3 29 5" xfId="8677"/>
    <cellStyle name="Normal 2 3 29 5 2" xfId="8678"/>
    <cellStyle name="Normal 2 3 29 5 2 2" xfId="38762"/>
    <cellStyle name="Normal 2 3 29 5 3" xfId="38763"/>
    <cellStyle name="Normal 2 3 29 6" xfId="8679"/>
    <cellStyle name="Normal 2 3 29 6 2" xfId="38764"/>
    <cellStyle name="Normal 2 3 29 7" xfId="8680"/>
    <cellStyle name="Normal 2 3 29 7 2" xfId="38765"/>
    <cellStyle name="Normal 2 3 29 8" xfId="38766"/>
    <cellStyle name="Normal 2 3 3" xfId="8681"/>
    <cellStyle name="Normal 2 3 3 2" xfId="8682"/>
    <cellStyle name="Normal 2 3 3 2 2" xfId="8683"/>
    <cellStyle name="Normal 2 3 3 2 2 2" xfId="8684"/>
    <cellStyle name="Normal 2 3 3 2 2 2 2" xfId="38767"/>
    <cellStyle name="Normal 2 3 3 2 2 3" xfId="38768"/>
    <cellStyle name="Normal 2 3 3 2 3" xfId="8685"/>
    <cellStyle name="Normal 2 3 3 2 3 2" xfId="38769"/>
    <cellStyle name="Normal 2 3 3 2 4" xfId="38770"/>
    <cellStyle name="Normal 2 3 3 3" xfId="8686"/>
    <cellStyle name="Normal 2 3 3 3 2" xfId="8687"/>
    <cellStyle name="Normal 2 3 3 3 2 2" xfId="8688"/>
    <cellStyle name="Normal 2 3 3 3 2 2 2" xfId="38771"/>
    <cellStyle name="Normal 2 3 3 3 2 3" xfId="38772"/>
    <cellStyle name="Normal 2 3 3 3 3" xfId="8689"/>
    <cellStyle name="Normal 2 3 3 3 3 2" xfId="38773"/>
    <cellStyle name="Normal 2 3 3 3 4" xfId="38774"/>
    <cellStyle name="Normal 2 3 3 4" xfId="8690"/>
    <cellStyle name="Normal 2 3 3 4 2" xfId="8691"/>
    <cellStyle name="Normal 2 3 3 4 2 2" xfId="8692"/>
    <cellStyle name="Normal 2 3 3 4 2 2 2" xfId="38775"/>
    <cellStyle name="Normal 2 3 3 4 2 3" xfId="38776"/>
    <cellStyle name="Normal 2 3 3 4 3" xfId="8693"/>
    <cellStyle name="Normal 2 3 3 4 3 2" xfId="38777"/>
    <cellStyle name="Normal 2 3 3 4 4" xfId="38778"/>
    <cellStyle name="Normal 2 3 3 5" xfId="8694"/>
    <cellStyle name="Normal 2 3 3 5 2" xfId="8695"/>
    <cellStyle name="Normal 2 3 3 5 2 2" xfId="38779"/>
    <cellStyle name="Normal 2 3 3 5 3" xfId="38780"/>
    <cellStyle name="Normal 2 3 3 6" xfId="8696"/>
    <cellStyle name="Normal 2 3 3 6 2" xfId="38781"/>
    <cellStyle name="Normal 2 3 3 7" xfId="8697"/>
    <cellStyle name="Normal 2 3 3 7 2" xfId="38782"/>
    <cellStyle name="Normal 2 3 3 8" xfId="38783"/>
    <cellStyle name="Normal 2 3 30" xfId="8698"/>
    <cellStyle name="Normal 2 3 30 2" xfId="8699"/>
    <cellStyle name="Normal 2 3 30 2 2" xfId="8700"/>
    <cellStyle name="Normal 2 3 30 2 2 2" xfId="38784"/>
    <cellStyle name="Normal 2 3 30 2 3" xfId="38785"/>
    <cellStyle name="Normal 2 3 30 3" xfId="8701"/>
    <cellStyle name="Normal 2 3 30 3 2" xfId="38786"/>
    <cellStyle name="Normal 2 3 30 4" xfId="38787"/>
    <cellStyle name="Normal 2 3 31" xfId="8702"/>
    <cellStyle name="Normal 2 3 31 2" xfId="8703"/>
    <cellStyle name="Normal 2 3 31 2 2" xfId="8704"/>
    <cellStyle name="Normal 2 3 31 2 2 2" xfId="38788"/>
    <cellStyle name="Normal 2 3 31 2 3" xfId="38789"/>
    <cellStyle name="Normal 2 3 31 3" xfId="8705"/>
    <cellStyle name="Normal 2 3 31 3 2" xfId="38790"/>
    <cellStyle name="Normal 2 3 31 4" xfId="38791"/>
    <cellStyle name="Normal 2 3 32" xfId="8706"/>
    <cellStyle name="Normal 2 3 32 2" xfId="8707"/>
    <cellStyle name="Normal 2 3 32 2 2" xfId="8708"/>
    <cellStyle name="Normal 2 3 32 2 2 2" xfId="38792"/>
    <cellStyle name="Normal 2 3 32 2 3" xfId="38793"/>
    <cellStyle name="Normal 2 3 32 3" xfId="8709"/>
    <cellStyle name="Normal 2 3 32 3 2" xfId="38794"/>
    <cellStyle name="Normal 2 3 32 4" xfId="38795"/>
    <cellStyle name="Normal 2 3 33" xfId="8710"/>
    <cellStyle name="Normal 2 3 33 2" xfId="8711"/>
    <cellStyle name="Normal 2 3 33 2 2" xfId="38796"/>
    <cellStyle name="Normal 2 3 33 3" xfId="38797"/>
    <cellStyle name="Normal 2 3 34" xfId="8712"/>
    <cellStyle name="Normal 2 3 34 2" xfId="38798"/>
    <cellStyle name="Normal 2 3 35" xfId="8713"/>
    <cellStyle name="Normal 2 3 35 2" xfId="38799"/>
    <cellStyle name="Normal 2 3 36" xfId="38800"/>
    <cellStyle name="Normal 2 3 4" xfId="8714"/>
    <cellStyle name="Normal 2 3 4 2" xfId="8715"/>
    <cellStyle name="Normal 2 3 4 2 2" xfId="8716"/>
    <cellStyle name="Normal 2 3 4 2 2 2" xfId="8717"/>
    <cellStyle name="Normal 2 3 4 2 2 2 2" xfId="38801"/>
    <cellStyle name="Normal 2 3 4 2 2 3" xfId="38802"/>
    <cellStyle name="Normal 2 3 4 2 3" xfId="8718"/>
    <cellStyle name="Normal 2 3 4 2 3 2" xfId="38803"/>
    <cellStyle name="Normal 2 3 4 2 4" xfId="38804"/>
    <cellStyle name="Normal 2 3 4 3" xfId="8719"/>
    <cellStyle name="Normal 2 3 4 3 2" xfId="8720"/>
    <cellStyle name="Normal 2 3 4 3 2 2" xfId="8721"/>
    <cellStyle name="Normal 2 3 4 3 2 2 2" xfId="38805"/>
    <cellStyle name="Normal 2 3 4 3 2 3" xfId="38806"/>
    <cellStyle name="Normal 2 3 4 3 3" xfId="8722"/>
    <cellStyle name="Normal 2 3 4 3 3 2" xfId="38807"/>
    <cellStyle name="Normal 2 3 4 3 4" xfId="38808"/>
    <cellStyle name="Normal 2 3 4 4" xfId="8723"/>
    <cellStyle name="Normal 2 3 4 4 2" xfId="8724"/>
    <cellStyle name="Normal 2 3 4 4 2 2" xfId="8725"/>
    <cellStyle name="Normal 2 3 4 4 2 2 2" xfId="38809"/>
    <cellStyle name="Normal 2 3 4 4 2 3" xfId="38810"/>
    <cellStyle name="Normal 2 3 4 4 3" xfId="8726"/>
    <cellStyle name="Normal 2 3 4 4 3 2" xfId="38811"/>
    <cellStyle name="Normal 2 3 4 4 4" xfId="38812"/>
    <cellStyle name="Normal 2 3 4 5" xfId="8727"/>
    <cellStyle name="Normal 2 3 4 5 2" xfId="8728"/>
    <cellStyle name="Normal 2 3 4 5 2 2" xfId="38813"/>
    <cellStyle name="Normal 2 3 4 5 3" xfId="38814"/>
    <cellStyle name="Normal 2 3 4 6" xfId="8729"/>
    <cellStyle name="Normal 2 3 4 6 2" xfId="38815"/>
    <cellStyle name="Normal 2 3 4 7" xfId="8730"/>
    <cellStyle name="Normal 2 3 4 7 2" xfId="38816"/>
    <cellStyle name="Normal 2 3 4 8" xfId="38817"/>
    <cellStyle name="Normal 2 3 5" xfId="8731"/>
    <cellStyle name="Normal 2 3 5 2" xfId="8732"/>
    <cellStyle name="Normal 2 3 5 2 2" xfId="8733"/>
    <cellStyle name="Normal 2 3 5 2 2 2" xfId="8734"/>
    <cellStyle name="Normal 2 3 5 2 2 2 2" xfId="38818"/>
    <cellStyle name="Normal 2 3 5 2 2 3" xfId="38819"/>
    <cellStyle name="Normal 2 3 5 2 3" xfId="8735"/>
    <cellStyle name="Normal 2 3 5 2 3 2" xfId="38820"/>
    <cellStyle name="Normal 2 3 5 2 4" xfId="38821"/>
    <cellStyle name="Normal 2 3 5 3" xfId="8736"/>
    <cellStyle name="Normal 2 3 5 3 2" xfId="8737"/>
    <cellStyle name="Normal 2 3 5 3 2 2" xfId="8738"/>
    <cellStyle name="Normal 2 3 5 3 2 2 2" xfId="38822"/>
    <cellStyle name="Normal 2 3 5 3 2 3" xfId="38823"/>
    <cellStyle name="Normal 2 3 5 3 3" xfId="8739"/>
    <cellStyle name="Normal 2 3 5 3 3 2" xfId="38824"/>
    <cellStyle name="Normal 2 3 5 3 4" xfId="38825"/>
    <cellStyle name="Normal 2 3 5 4" xfId="8740"/>
    <cellStyle name="Normal 2 3 5 4 2" xfId="8741"/>
    <cellStyle name="Normal 2 3 5 4 2 2" xfId="8742"/>
    <cellStyle name="Normal 2 3 5 4 2 2 2" xfId="38826"/>
    <cellStyle name="Normal 2 3 5 4 2 3" xfId="38827"/>
    <cellStyle name="Normal 2 3 5 4 3" xfId="8743"/>
    <cellStyle name="Normal 2 3 5 4 3 2" xfId="38828"/>
    <cellStyle name="Normal 2 3 5 4 4" xfId="38829"/>
    <cellStyle name="Normal 2 3 5 5" xfId="8744"/>
    <cellStyle name="Normal 2 3 5 5 2" xfId="8745"/>
    <cellStyle name="Normal 2 3 5 5 2 2" xfId="38830"/>
    <cellStyle name="Normal 2 3 5 5 3" xfId="38831"/>
    <cellStyle name="Normal 2 3 5 6" xfId="8746"/>
    <cellStyle name="Normal 2 3 5 6 2" xfId="38832"/>
    <cellStyle name="Normal 2 3 5 7" xfId="8747"/>
    <cellStyle name="Normal 2 3 5 7 2" xfId="38833"/>
    <cellStyle name="Normal 2 3 5 8" xfId="38834"/>
    <cellStyle name="Normal 2 3 6" xfId="8748"/>
    <cellStyle name="Normal 2 3 6 2" xfId="8749"/>
    <cellStyle name="Normal 2 3 6 2 2" xfId="8750"/>
    <cellStyle name="Normal 2 3 6 2 2 2" xfId="8751"/>
    <cellStyle name="Normal 2 3 6 2 2 2 2" xfId="38835"/>
    <cellStyle name="Normal 2 3 6 2 2 3" xfId="38836"/>
    <cellStyle name="Normal 2 3 6 2 3" xfId="8752"/>
    <cellStyle name="Normal 2 3 6 2 3 2" xfId="38837"/>
    <cellStyle name="Normal 2 3 6 2 4" xfId="38838"/>
    <cellStyle name="Normal 2 3 6 3" xfId="8753"/>
    <cellStyle name="Normal 2 3 6 3 2" xfId="8754"/>
    <cellStyle name="Normal 2 3 6 3 2 2" xfId="8755"/>
    <cellStyle name="Normal 2 3 6 3 2 2 2" xfId="38839"/>
    <cellStyle name="Normal 2 3 6 3 2 3" xfId="38840"/>
    <cellStyle name="Normal 2 3 6 3 3" xfId="8756"/>
    <cellStyle name="Normal 2 3 6 3 3 2" xfId="38841"/>
    <cellStyle name="Normal 2 3 6 3 4" xfId="38842"/>
    <cellStyle name="Normal 2 3 6 4" xfId="8757"/>
    <cellStyle name="Normal 2 3 6 4 2" xfId="8758"/>
    <cellStyle name="Normal 2 3 6 4 2 2" xfId="8759"/>
    <cellStyle name="Normal 2 3 6 4 2 2 2" xfId="38843"/>
    <cellStyle name="Normal 2 3 6 4 2 3" xfId="38844"/>
    <cellStyle name="Normal 2 3 6 4 3" xfId="8760"/>
    <cellStyle name="Normal 2 3 6 4 3 2" xfId="38845"/>
    <cellStyle name="Normal 2 3 6 4 4" xfId="38846"/>
    <cellStyle name="Normal 2 3 6 5" xfId="8761"/>
    <cellStyle name="Normal 2 3 6 5 2" xfId="8762"/>
    <cellStyle name="Normal 2 3 6 5 2 2" xfId="38847"/>
    <cellStyle name="Normal 2 3 6 5 3" xfId="38848"/>
    <cellStyle name="Normal 2 3 6 6" xfId="8763"/>
    <cellStyle name="Normal 2 3 6 6 2" xfId="38849"/>
    <cellStyle name="Normal 2 3 6 7" xfId="8764"/>
    <cellStyle name="Normal 2 3 6 7 2" xfId="38850"/>
    <cellStyle name="Normal 2 3 6 8" xfId="38851"/>
    <cellStyle name="Normal 2 3 7" xfId="8765"/>
    <cellStyle name="Normal 2 3 7 2" xfId="8766"/>
    <cellStyle name="Normal 2 3 7 2 2" xfId="8767"/>
    <cellStyle name="Normal 2 3 7 2 2 2" xfId="8768"/>
    <cellStyle name="Normal 2 3 7 2 2 2 2" xfId="38852"/>
    <cellStyle name="Normal 2 3 7 2 2 3" xfId="38853"/>
    <cellStyle name="Normal 2 3 7 2 3" xfId="8769"/>
    <cellStyle name="Normal 2 3 7 2 3 2" xfId="38854"/>
    <cellStyle name="Normal 2 3 7 2 4" xfId="38855"/>
    <cellStyle name="Normal 2 3 7 3" xfId="8770"/>
    <cellStyle name="Normal 2 3 7 3 2" xfId="8771"/>
    <cellStyle name="Normal 2 3 7 3 2 2" xfId="8772"/>
    <cellStyle name="Normal 2 3 7 3 2 2 2" xfId="38856"/>
    <cellStyle name="Normal 2 3 7 3 2 3" xfId="38857"/>
    <cellStyle name="Normal 2 3 7 3 3" xfId="8773"/>
    <cellStyle name="Normal 2 3 7 3 3 2" xfId="38858"/>
    <cellStyle name="Normal 2 3 7 3 4" xfId="38859"/>
    <cellStyle name="Normal 2 3 7 4" xfId="8774"/>
    <cellStyle name="Normal 2 3 7 4 2" xfId="8775"/>
    <cellStyle name="Normal 2 3 7 4 2 2" xfId="8776"/>
    <cellStyle name="Normal 2 3 7 4 2 2 2" xfId="38860"/>
    <cellStyle name="Normal 2 3 7 4 2 3" xfId="38861"/>
    <cellStyle name="Normal 2 3 7 4 3" xfId="8777"/>
    <cellStyle name="Normal 2 3 7 4 3 2" xfId="38862"/>
    <cellStyle name="Normal 2 3 7 4 4" xfId="38863"/>
    <cellStyle name="Normal 2 3 7 5" xfId="8778"/>
    <cellStyle name="Normal 2 3 7 5 2" xfId="8779"/>
    <cellStyle name="Normal 2 3 7 5 2 2" xfId="38864"/>
    <cellStyle name="Normal 2 3 7 5 3" xfId="38865"/>
    <cellStyle name="Normal 2 3 7 6" xfId="8780"/>
    <cellStyle name="Normal 2 3 7 6 2" xfId="38866"/>
    <cellStyle name="Normal 2 3 7 7" xfId="8781"/>
    <cellStyle name="Normal 2 3 7 7 2" xfId="38867"/>
    <cellStyle name="Normal 2 3 7 8" xfId="38868"/>
    <cellStyle name="Normal 2 3 8" xfId="8782"/>
    <cellStyle name="Normal 2 3 8 2" xfId="8783"/>
    <cellStyle name="Normal 2 3 8 2 2" xfId="8784"/>
    <cellStyle name="Normal 2 3 8 2 2 2" xfId="8785"/>
    <cellStyle name="Normal 2 3 8 2 2 2 2" xfId="38869"/>
    <cellStyle name="Normal 2 3 8 2 2 3" xfId="38870"/>
    <cellStyle name="Normal 2 3 8 2 3" xfId="8786"/>
    <cellStyle name="Normal 2 3 8 2 3 2" xfId="38871"/>
    <cellStyle name="Normal 2 3 8 2 4" xfId="38872"/>
    <cellStyle name="Normal 2 3 8 3" xfId="8787"/>
    <cellStyle name="Normal 2 3 8 3 2" xfId="8788"/>
    <cellStyle name="Normal 2 3 8 3 2 2" xfId="8789"/>
    <cellStyle name="Normal 2 3 8 3 2 2 2" xfId="38873"/>
    <cellStyle name="Normal 2 3 8 3 2 3" xfId="38874"/>
    <cellStyle name="Normal 2 3 8 3 3" xfId="8790"/>
    <cellStyle name="Normal 2 3 8 3 3 2" xfId="38875"/>
    <cellStyle name="Normal 2 3 8 3 4" xfId="38876"/>
    <cellStyle name="Normal 2 3 8 4" xfId="8791"/>
    <cellStyle name="Normal 2 3 8 4 2" xfId="8792"/>
    <cellStyle name="Normal 2 3 8 4 2 2" xfId="8793"/>
    <cellStyle name="Normal 2 3 8 4 2 2 2" xfId="38877"/>
    <cellStyle name="Normal 2 3 8 4 2 3" xfId="38878"/>
    <cellStyle name="Normal 2 3 8 4 3" xfId="8794"/>
    <cellStyle name="Normal 2 3 8 4 3 2" xfId="38879"/>
    <cellStyle name="Normal 2 3 8 4 4" xfId="38880"/>
    <cellStyle name="Normal 2 3 8 5" xfId="8795"/>
    <cellStyle name="Normal 2 3 8 5 2" xfId="8796"/>
    <cellStyle name="Normal 2 3 8 5 2 2" xfId="38881"/>
    <cellStyle name="Normal 2 3 8 5 3" xfId="38882"/>
    <cellStyle name="Normal 2 3 8 6" xfId="8797"/>
    <cellStyle name="Normal 2 3 8 6 2" xfId="38883"/>
    <cellStyle name="Normal 2 3 8 7" xfId="8798"/>
    <cellStyle name="Normal 2 3 8 7 2" xfId="38884"/>
    <cellStyle name="Normal 2 3 8 8" xfId="38885"/>
    <cellStyle name="Normal 2 3 9" xfId="8799"/>
    <cellStyle name="Normal 2 3 9 2" xfId="8800"/>
    <cellStyle name="Normal 2 3 9 2 2" xfId="8801"/>
    <cellStyle name="Normal 2 3 9 2 2 2" xfId="8802"/>
    <cellStyle name="Normal 2 3 9 2 2 2 2" xfId="38886"/>
    <cellStyle name="Normal 2 3 9 2 2 3" xfId="38887"/>
    <cellStyle name="Normal 2 3 9 2 3" xfId="8803"/>
    <cellStyle name="Normal 2 3 9 2 3 2" xfId="38888"/>
    <cellStyle name="Normal 2 3 9 2 4" xfId="38889"/>
    <cellStyle name="Normal 2 3 9 3" xfId="8804"/>
    <cellStyle name="Normal 2 3 9 3 2" xfId="8805"/>
    <cellStyle name="Normal 2 3 9 3 2 2" xfId="8806"/>
    <cellStyle name="Normal 2 3 9 3 2 2 2" xfId="38890"/>
    <cellStyle name="Normal 2 3 9 3 2 3" xfId="38891"/>
    <cellStyle name="Normal 2 3 9 3 3" xfId="8807"/>
    <cellStyle name="Normal 2 3 9 3 3 2" xfId="38892"/>
    <cellStyle name="Normal 2 3 9 3 4" xfId="38893"/>
    <cellStyle name="Normal 2 3 9 4" xfId="8808"/>
    <cellStyle name="Normal 2 3 9 4 2" xfId="8809"/>
    <cellStyle name="Normal 2 3 9 4 2 2" xfId="8810"/>
    <cellStyle name="Normal 2 3 9 4 2 2 2" xfId="38894"/>
    <cellStyle name="Normal 2 3 9 4 2 3" xfId="38895"/>
    <cellStyle name="Normal 2 3 9 4 3" xfId="8811"/>
    <cellStyle name="Normal 2 3 9 4 3 2" xfId="38896"/>
    <cellStyle name="Normal 2 3 9 4 4" xfId="38897"/>
    <cellStyle name="Normal 2 3 9 5" xfId="8812"/>
    <cellStyle name="Normal 2 3 9 5 2" xfId="8813"/>
    <cellStyle name="Normal 2 3 9 5 2 2" xfId="38898"/>
    <cellStyle name="Normal 2 3 9 5 3" xfId="38899"/>
    <cellStyle name="Normal 2 3 9 6" xfId="8814"/>
    <cellStyle name="Normal 2 3 9 6 2" xfId="38900"/>
    <cellStyle name="Normal 2 3 9 7" xfId="8815"/>
    <cellStyle name="Normal 2 3 9 7 2" xfId="38901"/>
    <cellStyle name="Normal 2 3 9 8" xfId="38902"/>
    <cellStyle name="Normal 2 30" xfId="8816"/>
    <cellStyle name="Normal 2 30 2" xfId="8817"/>
    <cellStyle name="Normal 2 30 2 2" xfId="8818"/>
    <cellStyle name="Normal 2 30 2 2 2" xfId="8819"/>
    <cellStyle name="Normal 2 30 2 2 2 2" xfId="38903"/>
    <cellStyle name="Normal 2 30 2 2 3" xfId="38904"/>
    <cellStyle name="Normal 2 30 2 3" xfId="8820"/>
    <cellStyle name="Normal 2 30 2 3 2" xfId="38905"/>
    <cellStyle name="Normal 2 30 2 4" xfId="38906"/>
    <cellStyle name="Normal 2 30 3" xfId="8821"/>
    <cellStyle name="Normal 2 30 3 2" xfId="8822"/>
    <cellStyle name="Normal 2 30 3 2 2" xfId="8823"/>
    <cellStyle name="Normal 2 30 3 2 2 2" xfId="38907"/>
    <cellStyle name="Normal 2 30 3 2 3" xfId="38908"/>
    <cellStyle name="Normal 2 30 3 3" xfId="8824"/>
    <cellStyle name="Normal 2 30 3 3 2" xfId="38909"/>
    <cellStyle name="Normal 2 30 3 4" xfId="38910"/>
    <cellStyle name="Normal 2 30 4" xfId="8825"/>
    <cellStyle name="Normal 2 30 4 2" xfId="8826"/>
    <cellStyle name="Normal 2 30 4 2 2" xfId="8827"/>
    <cellStyle name="Normal 2 30 4 2 2 2" xfId="38911"/>
    <cellStyle name="Normal 2 30 4 2 3" xfId="38912"/>
    <cellStyle name="Normal 2 30 4 3" xfId="8828"/>
    <cellStyle name="Normal 2 30 4 3 2" xfId="38913"/>
    <cellStyle name="Normal 2 30 4 4" xfId="38914"/>
    <cellStyle name="Normal 2 30 5" xfId="8829"/>
    <cellStyle name="Normal 2 30 5 2" xfId="8830"/>
    <cellStyle name="Normal 2 30 5 2 2" xfId="38915"/>
    <cellStyle name="Normal 2 30 5 3" xfId="38916"/>
    <cellStyle name="Normal 2 30 6" xfId="8831"/>
    <cellStyle name="Normal 2 30 6 2" xfId="38917"/>
    <cellStyle name="Normal 2 30 7" xfId="8832"/>
    <cellStyle name="Normal 2 30 7 2" xfId="38918"/>
    <cellStyle name="Normal 2 30 8" xfId="38919"/>
    <cellStyle name="Normal 2 31" xfId="8833"/>
    <cellStyle name="Normal 2 31 2" xfId="8834"/>
    <cellStyle name="Normal 2 31 2 2" xfId="8835"/>
    <cellStyle name="Normal 2 31 2 2 2" xfId="8836"/>
    <cellStyle name="Normal 2 31 2 2 2 2" xfId="38920"/>
    <cellStyle name="Normal 2 31 2 2 3" xfId="38921"/>
    <cellStyle name="Normal 2 31 2 3" xfId="8837"/>
    <cellStyle name="Normal 2 31 2 3 2" xfId="38922"/>
    <cellStyle name="Normal 2 31 2 4" xfId="38923"/>
    <cellStyle name="Normal 2 31 3" xfId="8838"/>
    <cellStyle name="Normal 2 31 3 2" xfId="8839"/>
    <cellStyle name="Normal 2 31 3 2 2" xfId="8840"/>
    <cellStyle name="Normal 2 31 3 2 2 2" xfId="38924"/>
    <cellStyle name="Normal 2 31 3 2 3" xfId="38925"/>
    <cellStyle name="Normal 2 31 3 3" xfId="8841"/>
    <cellStyle name="Normal 2 31 3 3 2" xfId="38926"/>
    <cellStyle name="Normal 2 31 3 4" xfId="38927"/>
    <cellStyle name="Normal 2 31 4" xfId="8842"/>
    <cellStyle name="Normal 2 31 4 2" xfId="8843"/>
    <cellStyle name="Normal 2 31 4 2 2" xfId="8844"/>
    <cellStyle name="Normal 2 31 4 2 2 2" xfId="38928"/>
    <cellStyle name="Normal 2 31 4 2 3" xfId="38929"/>
    <cellStyle name="Normal 2 31 4 3" xfId="8845"/>
    <cellStyle name="Normal 2 31 4 3 2" xfId="38930"/>
    <cellStyle name="Normal 2 31 4 4" xfId="38931"/>
    <cellStyle name="Normal 2 31 5" xfId="8846"/>
    <cellStyle name="Normal 2 31 5 2" xfId="8847"/>
    <cellStyle name="Normal 2 31 5 2 2" xfId="38932"/>
    <cellStyle name="Normal 2 31 5 3" xfId="38933"/>
    <cellStyle name="Normal 2 31 6" xfId="8848"/>
    <cellStyle name="Normal 2 31 6 2" xfId="38934"/>
    <cellStyle name="Normal 2 31 7" xfId="8849"/>
    <cellStyle name="Normal 2 31 7 2" xfId="38935"/>
    <cellStyle name="Normal 2 31 8" xfId="38936"/>
    <cellStyle name="Normal 2 32" xfId="8850"/>
    <cellStyle name="Normal 2 32 2" xfId="8851"/>
    <cellStyle name="Normal 2 32 2 2" xfId="8852"/>
    <cellStyle name="Normal 2 32 2 2 2" xfId="8853"/>
    <cellStyle name="Normal 2 32 2 2 2 2" xfId="38937"/>
    <cellStyle name="Normal 2 32 2 2 3" xfId="38938"/>
    <cellStyle name="Normal 2 32 2 3" xfId="8854"/>
    <cellStyle name="Normal 2 32 2 3 2" xfId="38939"/>
    <cellStyle name="Normal 2 32 2 4" xfId="38940"/>
    <cellStyle name="Normal 2 32 3" xfId="8855"/>
    <cellStyle name="Normal 2 32 3 2" xfId="8856"/>
    <cellStyle name="Normal 2 32 3 2 2" xfId="8857"/>
    <cellStyle name="Normal 2 32 3 2 2 2" xfId="38941"/>
    <cellStyle name="Normal 2 32 3 2 3" xfId="38942"/>
    <cellStyle name="Normal 2 32 3 3" xfId="8858"/>
    <cellStyle name="Normal 2 32 3 3 2" xfId="38943"/>
    <cellStyle name="Normal 2 32 3 4" xfId="38944"/>
    <cellStyle name="Normal 2 32 4" xfId="8859"/>
    <cellStyle name="Normal 2 32 4 2" xfId="8860"/>
    <cellStyle name="Normal 2 32 4 2 2" xfId="8861"/>
    <cellStyle name="Normal 2 32 4 2 2 2" xfId="38945"/>
    <cellStyle name="Normal 2 32 4 2 3" xfId="38946"/>
    <cellStyle name="Normal 2 32 4 3" xfId="8862"/>
    <cellStyle name="Normal 2 32 4 3 2" xfId="38947"/>
    <cellStyle name="Normal 2 32 4 4" xfId="38948"/>
    <cellStyle name="Normal 2 32 5" xfId="8863"/>
    <cellStyle name="Normal 2 32 5 2" xfId="8864"/>
    <cellStyle name="Normal 2 32 5 2 2" xfId="38949"/>
    <cellStyle name="Normal 2 32 5 3" xfId="38950"/>
    <cellStyle name="Normal 2 32 6" xfId="8865"/>
    <cellStyle name="Normal 2 32 6 2" xfId="38951"/>
    <cellStyle name="Normal 2 32 7" xfId="8866"/>
    <cellStyle name="Normal 2 32 7 2" xfId="38952"/>
    <cellStyle name="Normal 2 32 8" xfId="38953"/>
    <cellStyle name="Normal 2 33" xfId="8867"/>
    <cellStyle name="Normal 2 33 2" xfId="8868"/>
    <cellStyle name="Normal 2 33 2 2" xfId="8869"/>
    <cellStyle name="Normal 2 33 2 2 2" xfId="8870"/>
    <cellStyle name="Normal 2 33 2 2 2 2" xfId="38954"/>
    <cellStyle name="Normal 2 33 2 2 3" xfId="38955"/>
    <cellStyle name="Normal 2 33 2 3" xfId="8871"/>
    <cellStyle name="Normal 2 33 2 3 2" xfId="38956"/>
    <cellStyle name="Normal 2 33 2 4" xfId="38957"/>
    <cellStyle name="Normal 2 33 3" xfId="8872"/>
    <cellStyle name="Normal 2 33 3 2" xfId="8873"/>
    <cellStyle name="Normal 2 33 3 2 2" xfId="8874"/>
    <cellStyle name="Normal 2 33 3 2 2 2" xfId="38958"/>
    <cellStyle name="Normal 2 33 3 2 3" xfId="38959"/>
    <cellStyle name="Normal 2 33 3 3" xfId="8875"/>
    <cellStyle name="Normal 2 33 3 3 2" xfId="38960"/>
    <cellStyle name="Normal 2 33 3 4" xfId="38961"/>
    <cellStyle name="Normal 2 33 4" xfId="8876"/>
    <cellStyle name="Normal 2 33 4 2" xfId="8877"/>
    <cellStyle name="Normal 2 33 4 2 2" xfId="8878"/>
    <cellStyle name="Normal 2 33 4 2 2 2" xfId="38962"/>
    <cellStyle name="Normal 2 33 4 2 3" xfId="38963"/>
    <cellStyle name="Normal 2 33 4 3" xfId="8879"/>
    <cellStyle name="Normal 2 33 4 3 2" xfId="38964"/>
    <cellStyle name="Normal 2 33 4 4" xfId="38965"/>
    <cellStyle name="Normal 2 33 5" xfId="8880"/>
    <cellStyle name="Normal 2 33 5 2" xfId="8881"/>
    <cellStyle name="Normal 2 33 5 2 2" xfId="38966"/>
    <cellStyle name="Normal 2 33 5 3" xfId="38967"/>
    <cellStyle name="Normal 2 33 6" xfId="8882"/>
    <cellStyle name="Normal 2 33 6 2" xfId="38968"/>
    <cellStyle name="Normal 2 33 7" xfId="8883"/>
    <cellStyle name="Normal 2 33 7 2" xfId="38969"/>
    <cellStyle name="Normal 2 33 8" xfId="38970"/>
    <cellStyle name="Normal 2 34" xfId="8884"/>
    <cellStyle name="Normal 2 34 2" xfId="8885"/>
    <cellStyle name="Normal 2 34 2 2" xfId="8886"/>
    <cellStyle name="Normal 2 34 2 2 2" xfId="8887"/>
    <cellStyle name="Normal 2 34 2 2 2 2" xfId="38971"/>
    <cellStyle name="Normal 2 34 2 2 3" xfId="38972"/>
    <cellStyle name="Normal 2 34 2 3" xfId="8888"/>
    <cellStyle name="Normal 2 34 2 3 2" xfId="38973"/>
    <cellStyle name="Normal 2 34 2 4" xfId="38974"/>
    <cellStyle name="Normal 2 34 3" xfId="8889"/>
    <cellStyle name="Normal 2 34 3 2" xfId="8890"/>
    <cellStyle name="Normal 2 34 3 2 2" xfId="8891"/>
    <cellStyle name="Normal 2 34 3 2 2 2" xfId="38975"/>
    <cellStyle name="Normal 2 34 3 2 3" xfId="38976"/>
    <cellStyle name="Normal 2 34 3 3" xfId="8892"/>
    <cellStyle name="Normal 2 34 3 3 2" xfId="38977"/>
    <cellStyle name="Normal 2 34 3 4" xfId="38978"/>
    <cellStyle name="Normal 2 34 4" xfId="8893"/>
    <cellStyle name="Normal 2 34 4 2" xfId="8894"/>
    <cellStyle name="Normal 2 34 4 2 2" xfId="8895"/>
    <cellStyle name="Normal 2 34 4 2 2 2" xfId="38979"/>
    <cellStyle name="Normal 2 34 4 2 3" xfId="38980"/>
    <cellStyle name="Normal 2 34 4 3" xfId="8896"/>
    <cellStyle name="Normal 2 34 4 3 2" xfId="38981"/>
    <cellStyle name="Normal 2 34 4 4" xfId="38982"/>
    <cellStyle name="Normal 2 34 5" xfId="8897"/>
    <cellStyle name="Normal 2 34 5 2" xfId="8898"/>
    <cellStyle name="Normal 2 34 5 2 2" xfId="38983"/>
    <cellStyle name="Normal 2 34 5 3" xfId="38984"/>
    <cellStyle name="Normal 2 34 6" xfId="8899"/>
    <cellStyle name="Normal 2 34 6 2" xfId="38985"/>
    <cellStyle name="Normal 2 34 7" xfId="8900"/>
    <cellStyle name="Normal 2 34 7 2" xfId="38986"/>
    <cellStyle name="Normal 2 34 8" xfId="38987"/>
    <cellStyle name="Normal 2 35" xfId="8901"/>
    <cellStyle name="Normal 2 35 2" xfId="8902"/>
    <cellStyle name="Normal 2 35 2 2" xfId="8903"/>
    <cellStyle name="Normal 2 35 2 2 2" xfId="8904"/>
    <cellStyle name="Normal 2 35 2 2 2 2" xfId="38988"/>
    <cellStyle name="Normal 2 35 2 2 3" xfId="38989"/>
    <cellStyle name="Normal 2 35 2 3" xfId="8905"/>
    <cellStyle name="Normal 2 35 2 3 2" xfId="38990"/>
    <cellStyle name="Normal 2 35 2 4" xfId="38991"/>
    <cellStyle name="Normal 2 35 3" xfId="8906"/>
    <cellStyle name="Normal 2 35 3 2" xfId="8907"/>
    <cellStyle name="Normal 2 35 3 2 2" xfId="8908"/>
    <cellStyle name="Normal 2 35 3 2 2 2" xfId="38992"/>
    <cellStyle name="Normal 2 35 3 2 3" xfId="38993"/>
    <cellStyle name="Normal 2 35 3 3" xfId="8909"/>
    <cellStyle name="Normal 2 35 3 3 2" xfId="38994"/>
    <cellStyle name="Normal 2 35 3 4" xfId="38995"/>
    <cellStyle name="Normal 2 35 4" xfId="8910"/>
    <cellStyle name="Normal 2 35 4 2" xfId="8911"/>
    <cellStyle name="Normal 2 35 4 2 2" xfId="8912"/>
    <cellStyle name="Normal 2 35 4 2 2 2" xfId="38996"/>
    <cellStyle name="Normal 2 35 4 2 3" xfId="38997"/>
    <cellStyle name="Normal 2 35 4 3" xfId="8913"/>
    <cellStyle name="Normal 2 35 4 3 2" xfId="38998"/>
    <cellStyle name="Normal 2 35 4 4" xfId="38999"/>
    <cellStyle name="Normal 2 35 5" xfId="8914"/>
    <cellStyle name="Normal 2 35 5 2" xfId="8915"/>
    <cellStyle name="Normal 2 35 5 2 2" xfId="39000"/>
    <cellStyle name="Normal 2 35 5 3" xfId="39001"/>
    <cellStyle name="Normal 2 35 6" xfId="8916"/>
    <cellStyle name="Normal 2 35 6 2" xfId="39002"/>
    <cellStyle name="Normal 2 35 7" xfId="8917"/>
    <cellStyle name="Normal 2 35 7 2" xfId="39003"/>
    <cellStyle name="Normal 2 35 8" xfId="39004"/>
    <cellStyle name="Normal 2 36" xfId="8918"/>
    <cellStyle name="Normal 2 36 2" xfId="8919"/>
    <cellStyle name="Normal 2 36 2 2" xfId="8920"/>
    <cellStyle name="Normal 2 36 2 2 2" xfId="8921"/>
    <cellStyle name="Normal 2 36 2 2 2 2" xfId="39005"/>
    <cellStyle name="Normal 2 36 2 2 3" xfId="39006"/>
    <cellStyle name="Normal 2 36 2 3" xfId="8922"/>
    <cellStyle name="Normal 2 36 2 3 2" xfId="39007"/>
    <cellStyle name="Normal 2 36 2 4" xfId="39008"/>
    <cellStyle name="Normal 2 36 3" xfId="8923"/>
    <cellStyle name="Normal 2 36 3 2" xfId="8924"/>
    <cellStyle name="Normal 2 36 3 2 2" xfId="8925"/>
    <cellStyle name="Normal 2 36 3 2 2 2" xfId="39009"/>
    <cellStyle name="Normal 2 36 3 2 3" xfId="39010"/>
    <cellStyle name="Normal 2 36 3 3" xfId="8926"/>
    <cellStyle name="Normal 2 36 3 3 2" xfId="39011"/>
    <cellStyle name="Normal 2 36 3 4" xfId="39012"/>
    <cellStyle name="Normal 2 36 4" xfId="8927"/>
    <cellStyle name="Normal 2 36 4 2" xfId="8928"/>
    <cellStyle name="Normal 2 36 4 2 2" xfId="8929"/>
    <cellStyle name="Normal 2 36 4 2 2 2" xfId="39013"/>
    <cellStyle name="Normal 2 36 4 2 3" xfId="39014"/>
    <cellStyle name="Normal 2 36 4 3" xfId="8930"/>
    <cellStyle name="Normal 2 36 4 3 2" xfId="39015"/>
    <cellStyle name="Normal 2 36 4 4" xfId="39016"/>
    <cellStyle name="Normal 2 36 5" xfId="8931"/>
    <cellStyle name="Normal 2 36 5 2" xfId="8932"/>
    <cellStyle name="Normal 2 36 5 2 2" xfId="39017"/>
    <cellStyle name="Normal 2 36 5 3" xfId="39018"/>
    <cellStyle name="Normal 2 36 6" xfId="8933"/>
    <cellStyle name="Normal 2 36 6 2" xfId="39019"/>
    <cellStyle name="Normal 2 36 7" xfId="8934"/>
    <cellStyle name="Normal 2 36 7 2" xfId="39020"/>
    <cellStyle name="Normal 2 36 8" xfId="39021"/>
    <cellStyle name="Normal 2 37" xfId="8935"/>
    <cellStyle name="Normal 2 37 2" xfId="8936"/>
    <cellStyle name="Normal 2 37 2 2" xfId="8937"/>
    <cellStyle name="Normal 2 37 2 2 2" xfId="39022"/>
    <cellStyle name="Normal 2 37 2 3" xfId="39023"/>
    <cellStyle name="Normal 2 37 3" xfId="8938"/>
    <cellStyle name="Normal 2 37 3 2" xfId="39024"/>
    <cellStyle name="Normal 2 37 4" xfId="39025"/>
    <cellStyle name="Normal 2 38" xfId="8939"/>
    <cellStyle name="Normal 2 38 2" xfId="8940"/>
    <cellStyle name="Normal 2 38 2 2" xfId="8941"/>
    <cellStyle name="Normal 2 38 2 2 2" xfId="39026"/>
    <cellStyle name="Normal 2 38 2 3" xfId="39027"/>
    <cellStyle name="Normal 2 38 3" xfId="8942"/>
    <cellStyle name="Normal 2 38 3 2" xfId="39028"/>
    <cellStyle name="Normal 2 38 4" xfId="39029"/>
    <cellStyle name="Normal 2 39" xfId="8943"/>
    <cellStyle name="Normal 2 39 2" xfId="8944"/>
    <cellStyle name="Normal 2 39 2 2" xfId="8945"/>
    <cellStyle name="Normal 2 39 2 2 2" xfId="39030"/>
    <cellStyle name="Normal 2 39 2 3" xfId="39031"/>
    <cellStyle name="Normal 2 39 3" xfId="8946"/>
    <cellStyle name="Normal 2 39 3 2" xfId="39032"/>
    <cellStyle name="Normal 2 39 4" xfId="39033"/>
    <cellStyle name="Normal 2 4" xfId="8947"/>
    <cellStyle name="Normal 2 4 10" xfId="8948"/>
    <cellStyle name="Normal 2 4 10 2" xfId="8949"/>
    <cellStyle name="Normal 2 4 10 2 2" xfId="8950"/>
    <cellStyle name="Normal 2 4 10 2 2 2" xfId="8951"/>
    <cellStyle name="Normal 2 4 10 2 2 2 2" xfId="39034"/>
    <cellStyle name="Normal 2 4 10 2 2 3" xfId="39035"/>
    <cellStyle name="Normal 2 4 10 2 3" xfId="8952"/>
    <cellStyle name="Normal 2 4 10 2 3 2" xfId="39036"/>
    <cellStyle name="Normal 2 4 10 2 4" xfId="39037"/>
    <cellStyle name="Normal 2 4 10 3" xfId="8953"/>
    <cellStyle name="Normal 2 4 10 3 2" xfId="8954"/>
    <cellStyle name="Normal 2 4 10 3 2 2" xfId="8955"/>
    <cellStyle name="Normal 2 4 10 3 2 2 2" xfId="39038"/>
    <cellStyle name="Normal 2 4 10 3 2 3" xfId="39039"/>
    <cellStyle name="Normal 2 4 10 3 3" xfId="8956"/>
    <cellStyle name="Normal 2 4 10 3 3 2" xfId="39040"/>
    <cellStyle name="Normal 2 4 10 3 4" xfId="39041"/>
    <cellStyle name="Normal 2 4 10 4" xfId="8957"/>
    <cellStyle name="Normal 2 4 10 4 2" xfId="8958"/>
    <cellStyle name="Normal 2 4 10 4 2 2" xfId="8959"/>
    <cellStyle name="Normal 2 4 10 4 2 2 2" xfId="39042"/>
    <cellStyle name="Normal 2 4 10 4 2 3" xfId="39043"/>
    <cellStyle name="Normal 2 4 10 4 3" xfId="8960"/>
    <cellStyle name="Normal 2 4 10 4 3 2" xfId="39044"/>
    <cellStyle name="Normal 2 4 10 4 4" xfId="39045"/>
    <cellStyle name="Normal 2 4 10 5" xfId="8961"/>
    <cellStyle name="Normal 2 4 10 5 2" xfId="8962"/>
    <cellStyle name="Normal 2 4 10 5 2 2" xfId="39046"/>
    <cellStyle name="Normal 2 4 10 5 3" xfId="39047"/>
    <cellStyle name="Normal 2 4 10 6" xfId="8963"/>
    <cellStyle name="Normal 2 4 10 6 2" xfId="39048"/>
    <cellStyle name="Normal 2 4 10 7" xfId="8964"/>
    <cellStyle name="Normal 2 4 10 7 2" xfId="39049"/>
    <cellStyle name="Normal 2 4 10 8" xfId="39050"/>
    <cellStyle name="Normal 2 4 11" xfId="8965"/>
    <cellStyle name="Normal 2 4 11 2" xfId="8966"/>
    <cellStyle name="Normal 2 4 11 2 2" xfId="8967"/>
    <cellStyle name="Normal 2 4 11 2 2 2" xfId="8968"/>
    <cellStyle name="Normal 2 4 11 2 2 2 2" xfId="39051"/>
    <cellStyle name="Normal 2 4 11 2 2 3" xfId="39052"/>
    <cellStyle name="Normal 2 4 11 2 3" xfId="8969"/>
    <cellStyle name="Normal 2 4 11 2 3 2" xfId="39053"/>
    <cellStyle name="Normal 2 4 11 2 4" xfId="39054"/>
    <cellStyle name="Normal 2 4 11 3" xfId="8970"/>
    <cellStyle name="Normal 2 4 11 3 2" xfId="8971"/>
    <cellStyle name="Normal 2 4 11 3 2 2" xfId="8972"/>
    <cellStyle name="Normal 2 4 11 3 2 2 2" xfId="39055"/>
    <cellStyle name="Normal 2 4 11 3 2 3" xfId="39056"/>
    <cellStyle name="Normal 2 4 11 3 3" xfId="8973"/>
    <cellStyle name="Normal 2 4 11 3 3 2" xfId="39057"/>
    <cellStyle name="Normal 2 4 11 3 4" xfId="39058"/>
    <cellStyle name="Normal 2 4 11 4" xfId="8974"/>
    <cellStyle name="Normal 2 4 11 4 2" xfId="8975"/>
    <cellStyle name="Normal 2 4 11 4 2 2" xfId="8976"/>
    <cellStyle name="Normal 2 4 11 4 2 2 2" xfId="39059"/>
    <cellStyle name="Normal 2 4 11 4 2 3" xfId="39060"/>
    <cellStyle name="Normal 2 4 11 4 3" xfId="8977"/>
    <cellStyle name="Normal 2 4 11 4 3 2" xfId="39061"/>
    <cellStyle name="Normal 2 4 11 4 4" xfId="39062"/>
    <cellStyle name="Normal 2 4 11 5" xfId="8978"/>
    <cellStyle name="Normal 2 4 11 5 2" xfId="8979"/>
    <cellStyle name="Normal 2 4 11 5 2 2" xfId="39063"/>
    <cellStyle name="Normal 2 4 11 5 3" xfId="39064"/>
    <cellStyle name="Normal 2 4 11 6" xfId="8980"/>
    <cellStyle name="Normal 2 4 11 6 2" xfId="39065"/>
    <cellStyle name="Normal 2 4 11 7" xfId="8981"/>
    <cellStyle name="Normal 2 4 11 7 2" xfId="39066"/>
    <cellStyle name="Normal 2 4 11 8" xfId="39067"/>
    <cellStyle name="Normal 2 4 12" xfId="8982"/>
    <cellStyle name="Normal 2 4 12 2" xfId="8983"/>
    <cellStyle name="Normal 2 4 12 2 2" xfId="8984"/>
    <cellStyle name="Normal 2 4 12 2 2 2" xfId="8985"/>
    <cellStyle name="Normal 2 4 12 2 2 2 2" xfId="39068"/>
    <cellStyle name="Normal 2 4 12 2 2 3" xfId="39069"/>
    <cellStyle name="Normal 2 4 12 2 3" xfId="8986"/>
    <cellStyle name="Normal 2 4 12 2 3 2" xfId="39070"/>
    <cellStyle name="Normal 2 4 12 2 4" xfId="39071"/>
    <cellStyle name="Normal 2 4 12 3" xfId="8987"/>
    <cellStyle name="Normal 2 4 12 3 2" xfId="8988"/>
    <cellStyle name="Normal 2 4 12 3 2 2" xfId="8989"/>
    <cellStyle name="Normal 2 4 12 3 2 2 2" xfId="39072"/>
    <cellStyle name="Normal 2 4 12 3 2 3" xfId="39073"/>
    <cellStyle name="Normal 2 4 12 3 3" xfId="8990"/>
    <cellStyle name="Normal 2 4 12 3 3 2" xfId="39074"/>
    <cellStyle name="Normal 2 4 12 3 4" xfId="39075"/>
    <cellStyle name="Normal 2 4 12 4" xfId="8991"/>
    <cellStyle name="Normal 2 4 12 4 2" xfId="8992"/>
    <cellStyle name="Normal 2 4 12 4 2 2" xfId="8993"/>
    <cellStyle name="Normal 2 4 12 4 2 2 2" xfId="39076"/>
    <cellStyle name="Normal 2 4 12 4 2 3" xfId="39077"/>
    <cellStyle name="Normal 2 4 12 4 3" xfId="8994"/>
    <cellStyle name="Normal 2 4 12 4 3 2" xfId="39078"/>
    <cellStyle name="Normal 2 4 12 4 4" xfId="39079"/>
    <cellStyle name="Normal 2 4 12 5" xfId="8995"/>
    <cellStyle name="Normal 2 4 12 5 2" xfId="8996"/>
    <cellStyle name="Normal 2 4 12 5 2 2" xfId="39080"/>
    <cellStyle name="Normal 2 4 12 5 3" xfId="39081"/>
    <cellStyle name="Normal 2 4 12 6" xfId="8997"/>
    <cellStyle name="Normal 2 4 12 6 2" xfId="39082"/>
    <cellStyle name="Normal 2 4 12 7" xfId="8998"/>
    <cellStyle name="Normal 2 4 12 7 2" xfId="39083"/>
    <cellStyle name="Normal 2 4 12 8" xfId="39084"/>
    <cellStyle name="Normal 2 4 13" xfId="8999"/>
    <cellStyle name="Normal 2 4 13 2" xfId="9000"/>
    <cellStyle name="Normal 2 4 13 2 2" xfId="9001"/>
    <cellStyle name="Normal 2 4 13 2 2 2" xfId="9002"/>
    <cellStyle name="Normal 2 4 13 2 2 2 2" xfId="39085"/>
    <cellStyle name="Normal 2 4 13 2 2 3" xfId="39086"/>
    <cellStyle name="Normal 2 4 13 2 3" xfId="9003"/>
    <cellStyle name="Normal 2 4 13 2 3 2" xfId="39087"/>
    <cellStyle name="Normal 2 4 13 2 4" xfId="39088"/>
    <cellStyle name="Normal 2 4 13 3" xfId="9004"/>
    <cellStyle name="Normal 2 4 13 3 2" xfId="9005"/>
    <cellStyle name="Normal 2 4 13 3 2 2" xfId="9006"/>
    <cellStyle name="Normal 2 4 13 3 2 2 2" xfId="39089"/>
    <cellStyle name="Normal 2 4 13 3 2 3" xfId="39090"/>
    <cellStyle name="Normal 2 4 13 3 3" xfId="9007"/>
    <cellStyle name="Normal 2 4 13 3 3 2" xfId="39091"/>
    <cellStyle name="Normal 2 4 13 3 4" xfId="39092"/>
    <cellStyle name="Normal 2 4 13 4" xfId="9008"/>
    <cellStyle name="Normal 2 4 13 4 2" xfId="9009"/>
    <cellStyle name="Normal 2 4 13 4 2 2" xfId="9010"/>
    <cellStyle name="Normal 2 4 13 4 2 2 2" xfId="39093"/>
    <cellStyle name="Normal 2 4 13 4 2 3" xfId="39094"/>
    <cellStyle name="Normal 2 4 13 4 3" xfId="9011"/>
    <cellStyle name="Normal 2 4 13 4 3 2" xfId="39095"/>
    <cellStyle name="Normal 2 4 13 4 4" xfId="39096"/>
    <cellStyle name="Normal 2 4 13 5" xfId="9012"/>
    <cellStyle name="Normal 2 4 13 5 2" xfId="9013"/>
    <cellStyle name="Normal 2 4 13 5 2 2" xfId="39097"/>
    <cellStyle name="Normal 2 4 13 5 3" xfId="39098"/>
    <cellStyle name="Normal 2 4 13 6" xfId="9014"/>
    <cellStyle name="Normal 2 4 13 6 2" xfId="39099"/>
    <cellStyle name="Normal 2 4 13 7" xfId="9015"/>
    <cellStyle name="Normal 2 4 13 7 2" xfId="39100"/>
    <cellStyle name="Normal 2 4 13 8" xfId="39101"/>
    <cellStyle name="Normal 2 4 14" xfId="9016"/>
    <cellStyle name="Normal 2 4 14 2" xfId="9017"/>
    <cellStyle name="Normal 2 4 14 2 2" xfId="9018"/>
    <cellStyle name="Normal 2 4 14 2 2 2" xfId="9019"/>
    <cellStyle name="Normal 2 4 14 2 2 2 2" xfId="39102"/>
    <cellStyle name="Normal 2 4 14 2 2 3" xfId="39103"/>
    <cellStyle name="Normal 2 4 14 2 3" xfId="9020"/>
    <cellStyle name="Normal 2 4 14 2 3 2" xfId="39104"/>
    <cellStyle name="Normal 2 4 14 2 4" xfId="39105"/>
    <cellStyle name="Normal 2 4 14 3" xfId="9021"/>
    <cellStyle name="Normal 2 4 14 3 2" xfId="9022"/>
    <cellStyle name="Normal 2 4 14 3 2 2" xfId="9023"/>
    <cellStyle name="Normal 2 4 14 3 2 2 2" xfId="39106"/>
    <cellStyle name="Normal 2 4 14 3 2 3" xfId="39107"/>
    <cellStyle name="Normal 2 4 14 3 3" xfId="9024"/>
    <cellStyle name="Normal 2 4 14 3 3 2" xfId="39108"/>
    <cellStyle name="Normal 2 4 14 3 4" xfId="39109"/>
    <cellStyle name="Normal 2 4 14 4" xfId="9025"/>
    <cellStyle name="Normal 2 4 14 4 2" xfId="9026"/>
    <cellStyle name="Normal 2 4 14 4 2 2" xfId="9027"/>
    <cellStyle name="Normal 2 4 14 4 2 2 2" xfId="39110"/>
    <cellStyle name="Normal 2 4 14 4 2 3" xfId="39111"/>
    <cellStyle name="Normal 2 4 14 4 3" xfId="9028"/>
    <cellStyle name="Normal 2 4 14 4 3 2" xfId="39112"/>
    <cellStyle name="Normal 2 4 14 4 4" xfId="39113"/>
    <cellStyle name="Normal 2 4 14 5" xfId="9029"/>
    <cellStyle name="Normal 2 4 14 5 2" xfId="9030"/>
    <cellStyle name="Normal 2 4 14 5 2 2" xfId="39114"/>
    <cellStyle name="Normal 2 4 14 5 3" xfId="39115"/>
    <cellStyle name="Normal 2 4 14 6" xfId="9031"/>
    <cellStyle name="Normal 2 4 14 6 2" xfId="39116"/>
    <cellStyle name="Normal 2 4 14 7" xfId="9032"/>
    <cellStyle name="Normal 2 4 14 7 2" xfId="39117"/>
    <cellStyle name="Normal 2 4 14 8" xfId="39118"/>
    <cellStyle name="Normal 2 4 15" xfId="9033"/>
    <cellStyle name="Normal 2 4 15 2" xfId="9034"/>
    <cellStyle name="Normal 2 4 15 2 2" xfId="9035"/>
    <cellStyle name="Normal 2 4 15 2 2 2" xfId="9036"/>
    <cellStyle name="Normal 2 4 15 2 2 2 2" xfId="39119"/>
    <cellStyle name="Normal 2 4 15 2 2 3" xfId="39120"/>
    <cellStyle name="Normal 2 4 15 2 3" xfId="9037"/>
    <cellStyle name="Normal 2 4 15 2 3 2" xfId="39121"/>
    <cellStyle name="Normal 2 4 15 2 4" xfId="39122"/>
    <cellStyle name="Normal 2 4 15 3" xfId="9038"/>
    <cellStyle name="Normal 2 4 15 3 2" xfId="9039"/>
    <cellStyle name="Normal 2 4 15 3 2 2" xfId="9040"/>
    <cellStyle name="Normal 2 4 15 3 2 2 2" xfId="39123"/>
    <cellStyle name="Normal 2 4 15 3 2 3" xfId="39124"/>
    <cellStyle name="Normal 2 4 15 3 3" xfId="9041"/>
    <cellStyle name="Normal 2 4 15 3 3 2" xfId="39125"/>
    <cellStyle name="Normal 2 4 15 3 4" xfId="39126"/>
    <cellStyle name="Normal 2 4 15 4" xfId="9042"/>
    <cellStyle name="Normal 2 4 15 4 2" xfId="9043"/>
    <cellStyle name="Normal 2 4 15 4 2 2" xfId="9044"/>
    <cellStyle name="Normal 2 4 15 4 2 2 2" xfId="39127"/>
    <cellStyle name="Normal 2 4 15 4 2 3" xfId="39128"/>
    <cellStyle name="Normal 2 4 15 4 3" xfId="9045"/>
    <cellStyle name="Normal 2 4 15 4 3 2" xfId="39129"/>
    <cellStyle name="Normal 2 4 15 4 4" xfId="39130"/>
    <cellStyle name="Normal 2 4 15 5" xfId="9046"/>
    <cellStyle name="Normal 2 4 15 5 2" xfId="9047"/>
    <cellStyle name="Normal 2 4 15 5 2 2" xfId="39131"/>
    <cellStyle name="Normal 2 4 15 5 3" xfId="39132"/>
    <cellStyle name="Normal 2 4 15 6" xfId="9048"/>
    <cellStyle name="Normal 2 4 15 6 2" xfId="39133"/>
    <cellStyle name="Normal 2 4 15 7" xfId="9049"/>
    <cellStyle name="Normal 2 4 15 7 2" xfId="39134"/>
    <cellStyle name="Normal 2 4 15 8" xfId="39135"/>
    <cellStyle name="Normal 2 4 16" xfId="9050"/>
    <cellStyle name="Normal 2 4 16 2" xfId="9051"/>
    <cellStyle name="Normal 2 4 16 2 2" xfId="9052"/>
    <cellStyle name="Normal 2 4 16 2 2 2" xfId="9053"/>
    <cellStyle name="Normal 2 4 16 2 2 2 2" xfId="39136"/>
    <cellStyle name="Normal 2 4 16 2 2 3" xfId="39137"/>
    <cellStyle name="Normal 2 4 16 2 3" xfId="9054"/>
    <cellStyle name="Normal 2 4 16 2 3 2" xfId="39138"/>
    <cellStyle name="Normal 2 4 16 2 4" xfId="39139"/>
    <cellStyle name="Normal 2 4 16 3" xfId="9055"/>
    <cellStyle name="Normal 2 4 16 3 2" xfId="9056"/>
    <cellStyle name="Normal 2 4 16 3 2 2" xfId="9057"/>
    <cellStyle name="Normal 2 4 16 3 2 2 2" xfId="39140"/>
    <cellStyle name="Normal 2 4 16 3 2 3" xfId="39141"/>
    <cellStyle name="Normal 2 4 16 3 3" xfId="9058"/>
    <cellStyle name="Normal 2 4 16 3 3 2" xfId="39142"/>
    <cellStyle name="Normal 2 4 16 3 4" xfId="39143"/>
    <cellStyle name="Normal 2 4 16 4" xfId="9059"/>
    <cellStyle name="Normal 2 4 16 4 2" xfId="9060"/>
    <cellStyle name="Normal 2 4 16 4 2 2" xfId="9061"/>
    <cellStyle name="Normal 2 4 16 4 2 2 2" xfId="39144"/>
    <cellStyle name="Normal 2 4 16 4 2 3" xfId="39145"/>
    <cellStyle name="Normal 2 4 16 4 3" xfId="9062"/>
    <cellStyle name="Normal 2 4 16 4 3 2" xfId="39146"/>
    <cellStyle name="Normal 2 4 16 4 4" xfId="39147"/>
    <cellStyle name="Normal 2 4 16 5" xfId="9063"/>
    <cellStyle name="Normal 2 4 16 5 2" xfId="9064"/>
    <cellStyle name="Normal 2 4 16 5 2 2" xfId="39148"/>
    <cellStyle name="Normal 2 4 16 5 3" xfId="39149"/>
    <cellStyle name="Normal 2 4 16 6" xfId="9065"/>
    <cellStyle name="Normal 2 4 16 6 2" xfId="39150"/>
    <cellStyle name="Normal 2 4 16 7" xfId="9066"/>
    <cellStyle name="Normal 2 4 16 7 2" xfId="39151"/>
    <cellStyle name="Normal 2 4 16 8" xfId="39152"/>
    <cellStyle name="Normal 2 4 17" xfId="9067"/>
    <cellStyle name="Normal 2 4 17 2" xfId="9068"/>
    <cellStyle name="Normal 2 4 17 2 2" xfId="9069"/>
    <cellStyle name="Normal 2 4 17 2 2 2" xfId="9070"/>
    <cellStyle name="Normal 2 4 17 2 2 2 2" xfId="39153"/>
    <cellStyle name="Normal 2 4 17 2 2 3" xfId="39154"/>
    <cellStyle name="Normal 2 4 17 2 3" xfId="9071"/>
    <cellStyle name="Normal 2 4 17 2 3 2" xfId="39155"/>
    <cellStyle name="Normal 2 4 17 2 4" xfId="39156"/>
    <cellStyle name="Normal 2 4 17 3" xfId="9072"/>
    <cellStyle name="Normal 2 4 17 3 2" xfId="9073"/>
    <cellStyle name="Normal 2 4 17 3 2 2" xfId="9074"/>
    <cellStyle name="Normal 2 4 17 3 2 2 2" xfId="39157"/>
    <cellStyle name="Normal 2 4 17 3 2 3" xfId="39158"/>
    <cellStyle name="Normal 2 4 17 3 3" xfId="9075"/>
    <cellStyle name="Normal 2 4 17 3 3 2" xfId="39159"/>
    <cellStyle name="Normal 2 4 17 3 4" xfId="39160"/>
    <cellStyle name="Normal 2 4 17 4" xfId="9076"/>
    <cellStyle name="Normal 2 4 17 4 2" xfId="9077"/>
    <cellStyle name="Normal 2 4 17 4 2 2" xfId="9078"/>
    <cellStyle name="Normal 2 4 17 4 2 2 2" xfId="39161"/>
    <cellStyle name="Normal 2 4 17 4 2 3" xfId="39162"/>
    <cellStyle name="Normal 2 4 17 4 3" xfId="9079"/>
    <cellStyle name="Normal 2 4 17 4 3 2" xfId="39163"/>
    <cellStyle name="Normal 2 4 17 4 4" xfId="39164"/>
    <cellStyle name="Normal 2 4 17 5" xfId="9080"/>
    <cellStyle name="Normal 2 4 17 5 2" xfId="9081"/>
    <cellStyle name="Normal 2 4 17 5 2 2" xfId="39165"/>
    <cellStyle name="Normal 2 4 17 5 3" xfId="39166"/>
    <cellStyle name="Normal 2 4 17 6" xfId="9082"/>
    <cellStyle name="Normal 2 4 17 6 2" xfId="39167"/>
    <cellStyle name="Normal 2 4 17 7" xfId="9083"/>
    <cellStyle name="Normal 2 4 17 7 2" xfId="39168"/>
    <cellStyle name="Normal 2 4 17 8" xfId="39169"/>
    <cellStyle name="Normal 2 4 18" xfId="9084"/>
    <cellStyle name="Normal 2 4 18 2" xfId="9085"/>
    <cellStyle name="Normal 2 4 18 2 2" xfId="9086"/>
    <cellStyle name="Normal 2 4 18 2 2 2" xfId="9087"/>
    <cellStyle name="Normal 2 4 18 2 2 2 2" xfId="39170"/>
    <cellStyle name="Normal 2 4 18 2 2 3" xfId="39171"/>
    <cellStyle name="Normal 2 4 18 2 3" xfId="9088"/>
    <cellStyle name="Normal 2 4 18 2 3 2" xfId="39172"/>
    <cellStyle name="Normal 2 4 18 2 4" xfId="39173"/>
    <cellStyle name="Normal 2 4 18 3" xfId="9089"/>
    <cellStyle name="Normal 2 4 18 3 2" xfId="9090"/>
    <cellStyle name="Normal 2 4 18 3 2 2" xfId="9091"/>
    <cellStyle name="Normal 2 4 18 3 2 2 2" xfId="39174"/>
    <cellStyle name="Normal 2 4 18 3 2 3" xfId="39175"/>
    <cellStyle name="Normal 2 4 18 3 3" xfId="9092"/>
    <cellStyle name="Normal 2 4 18 3 3 2" xfId="39176"/>
    <cellStyle name="Normal 2 4 18 3 4" xfId="39177"/>
    <cellStyle name="Normal 2 4 18 4" xfId="9093"/>
    <cellStyle name="Normal 2 4 18 4 2" xfId="9094"/>
    <cellStyle name="Normal 2 4 18 4 2 2" xfId="9095"/>
    <cellStyle name="Normal 2 4 18 4 2 2 2" xfId="39178"/>
    <cellStyle name="Normal 2 4 18 4 2 3" xfId="39179"/>
    <cellStyle name="Normal 2 4 18 4 3" xfId="9096"/>
    <cellStyle name="Normal 2 4 18 4 3 2" xfId="39180"/>
    <cellStyle name="Normal 2 4 18 4 4" xfId="39181"/>
    <cellStyle name="Normal 2 4 18 5" xfId="9097"/>
    <cellStyle name="Normal 2 4 18 5 2" xfId="9098"/>
    <cellStyle name="Normal 2 4 18 5 2 2" xfId="39182"/>
    <cellStyle name="Normal 2 4 18 5 3" xfId="39183"/>
    <cellStyle name="Normal 2 4 18 6" xfId="9099"/>
    <cellStyle name="Normal 2 4 18 6 2" xfId="39184"/>
    <cellStyle name="Normal 2 4 18 7" xfId="9100"/>
    <cellStyle name="Normal 2 4 18 7 2" xfId="39185"/>
    <cellStyle name="Normal 2 4 18 8" xfId="39186"/>
    <cellStyle name="Normal 2 4 19" xfId="9101"/>
    <cellStyle name="Normal 2 4 19 2" xfId="9102"/>
    <cellStyle name="Normal 2 4 19 2 2" xfId="9103"/>
    <cellStyle name="Normal 2 4 19 2 2 2" xfId="9104"/>
    <cellStyle name="Normal 2 4 19 2 2 2 2" xfId="39187"/>
    <cellStyle name="Normal 2 4 19 2 2 3" xfId="39188"/>
    <cellStyle name="Normal 2 4 19 2 3" xfId="9105"/>
    <cellStyle name="Normal 2 4 19 2 3 2" xfId="39189"/>
    <cellStyle name="Normal 2 4 19 2 4" xfId="39190"/>
    <cellStyle name="Normal 2 4 19 3" xfId="9106"/>
    <cellStyle name="Normal 2 4 19 3 2" xfId="9107"/>
    <cellStyle name="Normal 2 4 19 3 2 2" xfId="9108"/>
    <cellStyle name="Normal 2 4 19 3 2 2 2" xfId="39191"/>
    <cellStyle name="Normal 2 4 19 3 2 3" xfId="39192"/>
    <cellStyle name="Normal 2 4 19 3 3" xfId="9109"/>
    <cellStyle name="Normal 2 4 19 3 3 2" xfId="39193"/>
    <cellStyle name="Normal 2 4 19 3 4" xfId="39194"/>
    <cellStyle name="Normal 2 4 19 4" xfId="9110"/>
    <cellStyle name="Normal 2 4 19 4 2" xfId="9111"/>
    <cellStyle name="Normal 2 4 19 4 2 2" xfId="9112"/>
    <cellStyle name="Normal 2 4 19 4 2 2 2" xfId="39195"/>
    <cellStyle name="Normal 2 4 19 4 2 3" xfId="39196"/>
    <cellStyle name="Normal 2 4 19 4 3" xfId="9113"/>
    <cellStyle name="Normal 2 4 19 4 3 2" xfId="39197"/>
    <cellStyle name="Normal 2 4 19 4 4" xfId="39198"/>
    <cellStyle name="Normal 2 4 19 5" xfId="9114"/>
    <cellStyle name="Normal 2 4 19 5 2" xfId="9115"/>
    <cellStyle name="Normal 2 4 19 5 2 2" xfId="39199"/>
    <cellStyle name="Normal 2 4 19 5 3" xfId="39200"/>
    <cellStyle name="Normal 2 4 19 6" xfId="9116"/>
    <cellStyle name="Normal 2 4 19 6 2" xfId="39201"/>
    <cellStyle name="Normal 2 4 19 7" xfId="9117"/>
    <cellStyle name="Normal 2 4 19 7 2" xfId="39202"/>
    <cellStyle name="Normal 2 4 19 8" xfId="39203"/>
    <cellStyle name="Normal 2 4 2" xfId="9118"/>
    <cellStyle name="Normal 2 4 2 2" xfId="9119"/>
    <cellStyle name="Normal 2 4 2 2 2" xfId="9120"/>
    <cellStyle name="Normal 2 4 2 2 2 2" xfId="9121"/>
    <cellStyle name="Normal 2 4 2 2 2 2 2" xfId="39204"/>
    <cellStyle name="Normal 2 4 2 2 2 3" xfId="39205"/>
    <cellStyle name="Normal 2 4 2 2 3" xfId="9122"/>
    <cellStyle name="Normal 2 4 2 2 3 2" xfId="39206"/>
    <cellStyle name="Normal 2 4 2 2 4" xfId="39207"/>
    <cellStyle name="Normal 2 4 2 3" xfId="9123"/>
    <cellStyle name="Normal 2 4 2 3 2" xfId="9124"/>
    <cellStyle name="Normal 2 4 2 3 2 2" xfId="9125"/>
    <cellStyle name="Normal 2 4 2 3 2 2 2" xfId="39208"/>
    <cellStyle name="Normal 2 4 2 3 2 3" xfId="39209"/>
    <cellStyle name="Normal 2 4 2 3 3" xfId="9126"/>
    <cellStyle name="Normal 2 4 2 3 3 2" xfId="39210"/>
    <cellStyle name="Normal 2 4 2 3 4" xfId="39211"/>
    <cellStyle name="Normal 2 4 2 4" xfId="9127"/>
    <cellStyle name="Normal 2 4 2 4 2" xfId="9128"/>
    <cellStyle name="Normal 2 4 2 4 2 2" xfId="9129"/>
    <cellStyle name="Normal 2 4 2 4 2 2 2" xfId="39212"/>
    <cellStyle name="Normal 2 4 2 4 2 3" xfId="39213"/>
    <cellStyle name="Normal 2 4 2 4 3" xfId="9130"/>
    <cellStyle name="Normal 2 4 2 4 3 2" xfId="39214"/>
    <cellStyle name="Normal 2 4 2 4 4" xfId="39215"/>
    <cellStyle name="Normal 2 4 2 5" xfId="9131"/>
    <cellStyle name="Normal 2 4 2 5 2" xfId="9132"/>
    <cellStyle name="Normal 2 4 2 5 2 2" xfId="39216"/>
    <cellStyle name="Normal 2 4 2 5 3" xfId="39217"/>
    <cellStyle name="Normal 2 4 2 6" xfId="9133"/>
    <cellStyle name="Normal 2 4 2 6 2" xfId="39218"/>
    <cellStyle name="Normal 2 4 2 7" xfId="9134"/>
    <cellStyle name="Normal 2 4 2 7 2" xfId="39219"/>
    <cellStyle name="Normal 2 4 2 8" xfId="39220"/>
    <cellStyle name="Normal 2 4 20" xfId="9135"/>
    <cellStyle name="Normal 2 4 20 2" xfId="9136"/>
    <cellStyle name="Normal 2 4 20 2 2" xfId="9137"/>
    <cellStyle name="Normal 2 4 20 2 2 2" xfId="9138"/>
    <cellStyle name="Normal 2 4 20 2 2 2 2" xfId="39221"/>
    <cellStyle name="Normal 2 4 20 2 2 3" xfId="39222"/>
    <cellStyle name="Normal 2 4 20 2 3" xfId="9139"/>
    <cellStyle name="Normal 2 4 20 2 3 2" xfId="39223"/>
    <cellStyle name="Normal 2 4 20 2 4" xfId="39224"/>
    <cellStyle name="Normal 2 4 20 3" xfId="9140"/>
    <cellStyle name="Normal 2 4 20 3 2" xfId="9141"/>
    <cellStyle name="Normal 2 4 20 3 2 2" xfId="9142"/>
    <cellStyle name="Normal 2 4 20 3 2 2 2" xfId="39225"/>
    <cellStyle name="Normal 2 4 20 3 2 3" xfId="39226"/>
    <cellStyle name="Normal 2 4 20 3 3" xfId="9143"/>
    <cellStyle name="Normal 2 4 20 3 3 2" xfId="39227"/>
    <cellStyle name="Normal 2 4 20 3 4" xfId="39228"/>
    <cellStyle name="Normal 2 4 20 4" xfId="9144"/>
    <cellStyle name="Normal 2 4 20 4 2" xfId="9145"/>
    <cellStyle name="Normal 2 4 20 4 2 2" xfId="9146"/>
    <cellStyle name="Normal 2 4 20 4 2 2 2" xfId="39229"/>
    <cellStyle name="Normal 2 4 20 4 2 3" xfId="39230"/>
    <cellStyle name="Normal 2 4 20 4 3" xfId="9147"/>
    <cellStyle name="Normal 2 4 20 4 3 2" xfId="39231"/>
    <cellStyle name="Normal 2 4 20 4 4" xfId="39232"/>
    <cellStyle name="Normal 2 4 20 5" xfId="9148"/>
    <cellStyle name="Normal 2 4 20 5 2" xfId="9149"/>
    <cellStyle name="Normal 2 4 20 5 2 2" xfId="39233"/>
    <cellStyle name="Normal 2 4 20 5 3" xfId="39234"/>
    <cellStyle name="Normal 2 4 20 6" xfId="9150"/>
    <cellStyle name="Normal 2 4 20 6 2" xfId="39235"/>
    <cellStyle name="Normal 2 4 20 7" xfId="9151"/>
    <cellStyle name="Normal 2 4 20 7 2" xfId="39236"/>
    <cellStyle name="Normal 2 4 20 8" xfId="39237"/>
    <cellStyle name="Normal 2 4 21" xfId="9152"/>
    <cellStyle name="Normal 2 4 21 2" xfId="9153"/>
    <cellStyle name="Normal 2 4 21 2 2" xfId="9154"/>
    <cellStyle name="Normal 2 4 21 2 2 2" xfId="9155"/>
    <cellStyle name="Normal 2 4 21 2 2 2 2" xfId="39238"/>
    <cellStyle name="Normal 2 4 21 2 2 3" xfId="39239"/>
    <cellStyle name="Normal 2 4 21 2 3" xfId="9156"/>
    <cellStyle name="Normal 2 4 21 2 3 2" xfId="39240"/>
    <cellStyle name="Normal 2 4 21 2 4" xfId="39241"/>
    <cellStyle name="Normal 2 4 21 3" xfId="9157"/>
    <cellStyle name="Normal 2 4 21 3 2" xfId="9158"/>
    <cellStyle name="Normal 2 4 21 3 2 2" xfId="9159"/>
    <cellStyle name="Normal 2 4 21 3 2 2 2" xfId="39242"/>
    <cellStyle name="Normal 2 4 21 3 2 3" xfId="39243"/>
    <cellStyle name="Normal 2 4 21 3 3" xfId="9160"/>
    <cellStyle name="Normal 2 4 21 3 3 2" xfId="39244"/>
    <cellStyle name="Normal 2 4 21 3 4" xfId="39245"/>
    <cellStyle name="Normal 2 4 21 4" xfId="9161"/>
    <cellStyle name="Normal 2 4 21 4 2" xfId="9162"/>
    <cellStyle name="Normal 2 4 21 4 2 2" xfId="9163"/>
    <cellStyle name="Normal 2 4 21 4 2 2 2" xfId="39246"/>
    <cellStyle name="Normal 2 4 21 4 2 3" xfId="39247"/>
    <cellStyle name="Normal 2 4 21 4 3" xfId="9164"/>
    <cellStyle name="Normal 2 4 21 4 3 2" xfId="39248"/>
    <cellStyle name="Normal 2 4 21 4 4" xfId="39249"/>
    <cellStyle name="Normal 2 4 21 5" xfId="9165"/>
    <cellStyle name="Normal 2 4 21 5 2" xfId="9166"/>
    <cellStyle name="Normal 2 4 21 5 2 2" xfId="39250"/>
    <cellStyle name="Normal 2 4 21 5 3" xfId="39251"/>
    <cellStyle name="Normal 2 4 21 6" xfId="9167"/>
    <cellStyle name="Normal 2 4 21 6 2" xfId="39252"/>
    <cellStyle name="Normal 2 4 21 7" xfId="9168"/>
    <cellStyle name="Normal 2 4 21 7 2" xfId="39253"/>
    <cellStyle name="Normal 2 4 21 8" xfId="39254"/>
    <cellStyle name="Normal 2 4 22" xfId="9169"/>
    <cellStyle name="Normal 2 4 22 2" xfId="9170"/>
    <cellStyle name="Normal 2 4 22 2 2" xfId="9171"/>
    <cellStyle name="Normal 2 4 22 2 2 2" xfId="9172"/>
    <cellStyle name="Normal 2 4 22 2 2 2 2" xfId="39255"/>
    <cellStyle name="Normal 2 4 22 2 2 3" xfId="39256"/>
    <cellStyle name="Normal 2 4 22 2 3" xfId="9173"/>
    <cellStyle name="Normal 2 4 22 2 3 2" xfId="39257"/>
    <cellStyle name="Normal 2 4 22 2 4" xfId="39258"/>
    <cellStyle name="Normal 2 4 22 3" xfId="9174"/>
    <cellStyle name="Normal 2 4 22 3 2" xfId="9175"/>
    <cellStyle name="Normal 2 4 22 3 2 2" xfId="9176"/>
    <cellStyle name="Normal 2 4 22 3 2 2 2" xfId="39259"/>
    <cellStyle name="Normal 2 4 22 3 2 3" xfId="39260"/>
    <cellStyle name="Normal 2 4 22 3 3" xfId="9177"/>
    <cellStyle name="Normal 2 4 22 3 3 2" xfId="39261"/>
    <cellStyle name="Normal 2 4 22 3 4" xfId="39262"/>
    <cellStyle name="Normal 2 4 22 4" xfId="9178"/>
    <cellStyle name="Normal 2 4 22 4 2" xfId="9179"/>
    <cellStyle name="Normal 2 4 22 4 2 2" xfId="9180"/>
    <cellStyle name="Normal 2 4 22 4 2 2 2" xfId="39263"/>
    <cellStyle name="Normal 2 4 22 4 2 3" xfId="39264"/>
    <cellStyle name="Normal 2 4 22 4 3" xfId="9181"/>
    <cellStyle name="Normal 2 4 22 4 3 2" xfId="39265"/>
    <cellStyle name="Normal 2 4 22 4 4" xfId="39266"/>
    <cellStyle name="Normal 2 4 22 5" xfId="9182"/>
    <cellStyle name="Normal 2 4 22 5 2" xfId="9183"/>
    <cellStyle name="Normal 2 4 22 5 2 2" xfId="39267"/>
    <cellStyle name="Normal 2 4 22 5 3" xfId="39268"/>
    <cellStyle name="Normal 2 4 22 6" xfId="9184"/>
    <cellStyle name="Normal 2 4 22 6 2" xfId="39269"/>
    <cellStyle name="Normal 2 4 22 7" xfId="9185"/>
    <cellStyle name="Normal 2 4 22 7 2" xfId="39270"/>
    <cellStyle name="Normal 2 4 22 8" xfId="39271"/>
    <cellStyle name="Normal 2 4 23" xfId="9186"/>
    <cellStyle name="Normal 2 4 23 2" xfId="9187"/>
    <cellStyle name="Normal 2 4 23 2 2" xfId="9188"/>
    <cellStyle name="Normal 2 4 23 2 2 2" xfId="9189"/>
    <cellStyle name="Normal 2 4 23 2 2 2 2" xfId="39272"/>
    <cellStyle name="Normal 2 4 23 2 2 3" xfId="39273"/>
    <cellStyle name="Normal 2 4 23 2 3" xfId="9190"/>
    <cellStyle name="Normal 2 4 23 2 3 2" xfId="39274"/>
    <cellStyle name="Normal 2 4 23 2 4" xfId="39275"/>
    <cellStyle name="Normal 2 4 23 3" xfId="9191"/>
    <cellStyle name="Normal 2 4 23 3 2" xfId="9192"/>
    <cellStyle name="Normal 2 4 23 3 2 2" xfId="9193"/>
    <cellStyle name="Normal 2 4 23 3 2 2 2" xfId="39276"/>
    <cellStyle name="Normal 2 4 23 3 2 3" xfId="39277"/>
    <cellStyle name="Normal 2 4 23 3 3" xfId="9194"/>
    <cellStyle name="Normal 2 4 23 3 3 2" xfId="39278"/>
    <cellStyle name="Normal 2 4 23 3 4" xfId="39279"/>
    <cellStyle name="Normal 2 4 23 4" xfId="9195"/>
    <cellStyle name="Normal 2 4 23 4 2" xfId="9196"/>
    <cellStyle name="Normal 2 4 23 4 2 2" xfId="9197"/>
    <cellStyle name="Normal 2 4 23 4 2 2 2" xfId="39280"/>
    <cellStyle name="Normal 2 4 23 4 2 3" xfId="39281"/>
    <cellStyle name="Normal 2 4 23 4 3" xfId="9198"/>
    <cellStyle name="Normal 2 4 23 4 3 2" xfId="39282"/>
    <cellStyle name="Normal 2 4 23 4 4" xfId="39283"/>
    <cellStyle name="Normal 2 4 23 5" xfId="9199"/>
    <cellStyle name="Normal 2 4 23 5 2" xfId="9200"/>
    <cellStyle name="Normal 2 4 23 5 2 2" xfId="39284"/>
    <cellStyle name="Normal 2 4 23 5 3" xfId="39285"/>
    <cellStyle name="Normal 2 4 23 6" xfId="9201"/>
    <cellStyle name="Normal 2 4 23 6 2" xfId="39286"/>
    <cellStyle name="Normal 2 4 23 7" xfId="9202"/>
    <cellStyle name="Normal 2 4 23 7 2" xfId="39287"/>
    <cellStyle name="Normal 2 4 23 8" xfId="39288"/>
    <cellStyle name="Normal 2 4 24" xfId="9203"/>
    <cellStyle name="Normal 2 4 24 2" xfId="9204"/>
    <cellStyle name="Normal 2 4 24 2 2" xfId="9205"/>
    <cellStyle name="Normal 2 4 24 2 2 2" xfId="9206"/>
    <cellStyle name="Normal 2 4 24 2 2 2 2" xfId="39289"/>
    <cellStyle name="Normal 2 4 24 2 2 3" xfId="39290"/>
    <cellStyle name="Normal 2 4 24 2 3" xfId="9207"/>
    <cellStyle name="Normal 2 4 24 2 3 2" xfId="39291"/>
    <cellStyle name="Normal 2 4 24 2 4" xfId="39292"/>
    <cellStyle name="Normal 2 4 24 3" xfId="9208"/>
    <cellStyle name="Normal 2 4 24 3 2" xfId="9209"/>
    <cellStyle name="Normal 2 4 24 3 2 2" xfId="9210"/>
    <cellStyle name="Normal 2 4 24 3 2 2 2" xfId="39293"/>
    <cellStyle name="Normal 2 4 24 3 2 3" xfId="39294"/>
    <cellStyle name="Normal 2 4 24 3 3" xfId="9211"/>
    <cellStyle name="Normal 2 4 24 3 3 2" xfId="39295"/>
    <cellStyle name="Normal 2 4 24 3 4" xfId="39296"/>
    <cellStyle name="Normal 2 4 24 4" xfId="9212"/>
    <cellStyle name="Normal 2 4 24 4 2" xfId="9213"/>
    <cellStyle name="Normal 2 4 24 4 2 2" xfId="9214"/>
    <cellStyle name="Normal 2 4 24 4 2 2 2" xfId="39297"/>
    <cellStyle name="Normal 2 4 24 4 2 3" xfId="39298"/>
    <cellStyle name="Normal 2 4 24 4 3" xfId="9215"/>
    <cellStyle name="Normal 2 4 24 4 3 2" xfId="39299"/>
    <cellStyle name="Normal 2 4 24 4 4" xfId="39300"/>
    <cellStyle name="Normal 2 4 24 5" xfId="9216"/>
    <cellStyle name="Normal 2 4 24 5 2" xfId="9217"/>
    <cellStyle name="Normal 2 4 24 5 2 2" xfId="39301"/>
    <cellStyle name="Normal 2 4 24 5 3" xfId="39302"/>
    <cellStyle name="Normal 2 4 24 6" xfId="9218"/>
    <cellStyle name="Normal 2 4 24 6 2" xfId="39303"/>
    <cellStyle name="Normal 2 4 24 7" xfId="9219"/>
    <cellStyle name="Normal 2 4 24 7 2" xfId="39304"/>
    <cellStyle name="Normal 2 4 24 8" xfId="39305"/>
    <cellStyle name="Normal 2 4 25" xfId="9220"/>
    <cellStyle name="Normal 2 4 25 2" xfId="9221"/>
    <cellStyle name="Normal 2 4 25 2 2" xfId="9222"/>
    <cellStyle name="Normal 2 4 25 2 2 2" xfId="9223"/>
    <cellStyle name="Normal 2 4 25 2 2 2 2" xfId="39306"/>
    <cellStyle name="Normal 2 4 25 2 2 3" xfId="39307"/>
    <cellStyle name="Normal 2 4 25 2 3" xfId="9224"/>
    <cellStyle name="Normal 2 4 25 2 3 2" xfId="39308"/>
    <cellStyle name="Normal 2 4 25 2 4" xfId="39309"/>
    <cellStyle name="Normal 2 4 25 3" xfId="9225"/>
    <cellStyle name="Normal 2 4 25 3 2" xfId="9226"/>
    <cellStyle name="Normal 2 4 25 3 2 2" xfId="9227"/>
    <cellStyle name="Normal 2 4 25 3 2 2 2" xfId="39310"/>
    <cellStyle name="Normal 2 4 25 3 2 3" xfId="39311"/>
    <cellStyle name="Normal 2 4 25 3 3" xfId="9228"/>
    <cellStyle name="Normal 2 4 25 3 3 2" xfId="39312"/>
    <cellStyle name="Normal 2 4 25 3 4" xfId="39313"/>
    <cellStyle name="Normal 2 4 25 4" xfId="9229"/>
    <cellStyle name="Normal 2 4 25 4 2" xfId="9230"/>
    <cellStyle name="Normal 2 4 25 4 2 2" xfId="9231"/>
    <cellStyle name="Normal 2 4 25 4 2 2 2" xfId="39314"/>
    <cellStyle name="Normal 2 4 25 4 2 3" xfId="39315"/>
    <cellStyle name="Normal 2 4 25 4 3" xfId="9232"/>
    <cellStyle name="Normal 2 4 25 4 3 2" xfId="39316"/>
    <cellStyle name="Normal 2 4 25 4 4" xfId="39317"/>
    <cellStyle name="Normal 2 4 25 5" xfId="9233"/>
    <cellStyle name="Normal 2 4 25 5 2" xfId="9234"/>
    <cellStyle name="Normal 2 4 25 5 2 2" xfId="39318"/>
    <cellStyle name="Normal 2 4 25 5 3" xfId="39319"/>
    <cellStyle name="Normal 2 4 25 6" xfId="9235"/>
    <cellStyle name="Normal 2 4 25 6 2" xfId="39320"/>
    <cellStyle name="Normal 2 4 25 7" xfId="9236"/>
    <cellStyle name="Normal 2 4 25 7 2" xfId="39321"/>
    <cellStyle name="Normal 2 4 25 8" xfId="39322"/>
    <cellStyle name="Normal 2 4 26" xfId="9237"/>
    <cellStyle name="Normal 2 4 26 2" xfId="9238"/>
    <cellStyle name="Normal 2 4 26 2 2" xfId="9239"/>
    <cellStyle name="Normal 2 4 26 2 2 2" xfId="9240"/>
    <cellStyle name="Normal 2 4 26 2 2 2 2" xfId="39323"/>
    <cellStyle name="Normal 2 4 26 2 2 3" xfId="39324"/>
    <cellStyle name="Normal 2 4 26 2 3" xfId="9241"/>
    <cellStyle name="Normal 2 4 26 2 3 2" xfId="39325"/>
    <cellStyle name="Normal 2 4 26 2 4" xfId="39326"/>
    <cellStyle name="Normal 2 4 26 3" xfId="9242"/>
    <cellStyle name="Normal 2 4 26 3 2" xfId="9243"/>
    <cellStyle name="Normal 2 4 26 3 2 2" xfId="9244"/>
    <cellStyle name="Normal 2 4 26 3 2 2 2" xfId="39327"/>
    <cellStyle name="Normal 2 4 26 3 2 3" xfId="39328"/>
    <cellStyle name="Normal 2 4 26 3 3" xfId="9245"/>
    <cellStyle name="Normal 2 4 26 3 3 2" xfId="39329"/>
    <cellStyle name="Normal 2 4 26 3 4" xfId="39330"/>
    <cellStyle name="Normal 2 4 26 4" xfId="9246"/>
    <cellStyle name="Normal 2 4 26 4 2" xfId="9247"/>
    <cellStyle name="Normal 2 4 26 4 2 2" xfId="9248"/>
    <cellStyle name="Normal 2 4 26 4 2 2 2" xfId="39331"/>
    <cellStyle name="Normal 2 4 26 4 2 3" xfId="39332"/>
    <cellStyle name="Normal 2 4 26 4 3" xfId="9249"/>
    <cellStyle name="Normal 2 4 26 4 3 2" xfId="39333"/>
    <cellStyle name="Normal 2 4 26 4 4" xfId="39334"/>
    <cellStyle name="Normal 2 4 26 5" xfId="9250"/>
    <cellStyle name="Normal 2 4 26 5 2" xfId="9251"/>
    <cellStyle name="Normal 2 4 26 5 2 2" xfId="39335"/>
    <cellStyle name="Normal 2 4 26 5 3" xfId="39336"/>
    <cellStyle name="Normal 2 4 26 6" xfId="9252"/>
    <cellStyle name="Normal 2 4 26 6 2" xfId="39337"/>
    <cellStyle name="Normal 2 4 26 7" xfId="9253"/>
    <cellStyle name="Normal 2 4 26 7 2" xfId="39338"/>
    <cellStyle name="Normal 2 4 26 8" xfId="39339"/>
    <cellStyle name="Normal 2 4 27" xfId="9254"/>
    <cellStyle name="Normal 2 4 27 2" xfId="9255"/>
    <cellStyle name="Normal 2 4 27 2 2" xfId="9256"/>
    <cellStyle name="Normal 2 4 27 2 2 2" xfId="9257"/>
    <cellStyle name="Normal 2 4 27 2 2 2 2" xfId="39340"/>
    <cellStyle name="Normal 2 4 27 2 2 3" xfId="39341"/>
    <cellStyle name="Normal 2 4 27 2 3" xfId="9258"/>
    <cellStyle name="Normal 2 4 27 2 3 2" xfId="39342"/>
    <cellStyle name="Normal 2 4 27 2 4" xfId="39343"/>
    <cellStyle name="Normal 2 4 27 3" xfId="9259"/>
    <cellStyle name="Normal 2 4 27 3 2" xfId="9260"/>
    <cellStyle name="Normal 2 4 27 3 2 2" xfId="9261"/>
    <cellStyle name="Normal 2 4 27 3 2 2 2" xfId="39344"/>
    <cellStyle name="Normal 2 4 27 3 2 3" xfId="39345"/>
    <cellStyle name="Normal 2 4 27 3 3" xfId="9262"/>
    <cellStyle name="Normal 2 4 27 3 3 2" xfId="39346"/>
    <cellStyle name="Normal 2 4 27 3 4" xfId="39347"/>
    <cellStyle name="Normal 2 4 27 4" xfId="9263"/>
    <cellStyle name="Normal 2 4 27 4 2" xfId="9264"/>
    <cellStyle name="Normal 2 4 27 4 2 2" xfId="9265"/>
    <cellStyle name="Normal 2 4 27 4 2 2 2" xfId="39348"/>
    <cellStyle name="Normal 2 4 27 4 2 3" xfId="39349"/>
    <cellStyle name="Normal 2 4 27 4 3" xfId="9266"/>
    <cellStyle name="Normal 2 4 27 4 3 2" xfId="39350"/>
    <cellStyle name="Normal 2 4 27 4 4" xfId="39351"/>
    <cellStyle name="Normal 2 4 27 5" xfId="9267"/>
    <cellStyle name="Normal 2 4 27 5 2" xfId="9268"/>
    <cellStyle name="Normal 2 4 27 5 2 2" xfId="39352"/>
    <cellStyle name="Normal 2 4 27 5 3" xfId="39353"/>
    <cellStyle name="Normal 2 4 27 6" xfId="9269"/>
    <cellStyle name="Normal 2 4 27 6 2" xfId="39354"/>
    <cellStyle name="Normal 2 4 27 7" xfId="9270"/>
    <cellStyle name="Normal 2 4 27 7 2" xfId="39355"/>
    <cellStyle name="Normal 2 4 27 8" xfId="39356"/>
    <cellStyle name="Normal 2 4 28" xfId="9271"/>
    <cellStyle name="Normal 2 4 28 2" xfId="9272"/>
    <cellStyle name="Normal 2 4 28 2 2" xfId="9273"/>
    <cellStyle name="Normal 2 4 28 2 2 2" xfId="9274"/>
    <cellStyle name="Normal 2 4 28 2 2 2 2" xfId="39357"/>
    <cellStyle name="Normal 2 4 28 2 2 3" xfId="39358"/>
    <cellStyle name="Normal 2 4 28 2 3" xfId="9275"/>
    <cellStyle name="Normal 2 4 28 2 3 2" xfId="39359"/>
    <cellStyle name="Normal 2 4 28 2 4" xfId="39360"/>
    <cellStyle name="Normal 2 4 28 3" xfId="9276"/>
    <cellStyle name="Normal 2 4 28 3 2" xfId="9277"/>
    <cellStyle name="Normal 2 4 28 3 2 2" xfId="9278"/>
    <cellStyle name="Normal 2 4 28 3 2 2 2" xfId="39361"/>
    <cellStyle name="Normal 2 4 28 3 2 3" xfId="39362"/>
    <cellStyle name="Normal 2 4 28 3 3" xfId="9279"/>
    <cellStyle name="Normal 2 4 28 3 3 2" xfId="39363"/>
    <cellStyle name="Normal 2 4 28 3 4" xfId="39364"/>
    <cellStyle name="Normal 2 4 28 4" xfId="9280"/>
    <cellStyle name="Normal 2 4 28 4 2" xfId="9281"/>
    <cellStyle name="Normal 2 4 28 4 2 2" xfId="9282"/>
    <cellStyle name="Normal 2 4 28 4 2 2 2" xfId="39365"/>
    <cellStyle name="Normal 2 4 28 4 2 3" xfId="39366"/>
    <cellStyle name="Normal 2 4 28 4 3" xfId="9283"/>
    <cellStyle name="Normal 2 4 28 4 3 2" xfId="39367"/>
    <cellStyle name="Normal 2 4 28 4 4" xfId="39368"/>
    <cellStyle name="Normal 2 4 28 5" xfId="9284"/>
    <cellStyle name="Normal 2 4 28 5 2" xfId="9285"/>
    <cellStyle name="Normal 2 4 28 5 2 2" xfId="39369"/>
    <cellStyle name="Normal 2 4 28 5 3" xfId="39370"/>
    <cellStyle name="Normal 2 4 28 6" xfId="9286"/>
    <cellStyle name="Normal 2 4 28 6 2" xfId="39371"/>
    <cellStyle name="Normal 2 4 28 7" xfId="9287"/>
    <cellStyle name="Normal 2 4 28 7 2" xfId="39372"/>
    <cellStyle name="Normal 2 4 28 8" xfId="39373"/>
    <cellStyle name="Normal 2 4 29" xfId="9288"/>
    <cellStyle name="Normal 2 4 29 2" xfId="9289"/>
    <cellStyle name="Normal 2 4 29 2 2" xfId="9290"/>
    <cellStyle name="Normal 2 4 29 2 2 2" xfId="9291"/>
    <cellStyle name="Normal 2 4 29 2 2 2 2" xfId="39374"/>
    <cellStyle name="Normal 2 4 29 2 2 3" xfId="39375"/>
    <cellStyle name="Normal 2 4 29 2 3" xfId="9292"/>
    <cellStyle name="Normal 2 4 29 2 3 2" xfId="39376"/>
    <cellStyle name="Normal 2 4 29 2 4" xfId="39377"/>
    <cellStyle name="Normal 2 4 29 3" xfId="9293"/>
    <cellStyle name="Normal 2 4 29 3 2" xfId="9294"/>
    <cellStyle name="Normal 2 4 29 3 2 2" xfId="9295"/>
    <cellStyle name="Normal 2 4 29 3 2 2 2" xfId="39378"/>
    <cellStyle name="Normal 2 4 29 3 2 3" xfId="39379"/>
    <cellStyle name="Normal 2 4 29 3 3" xfId="9296"/>
    <cellStyle name="Normal 2 4 29 3 3 2" xfId="39380"/>
    <cellStyle name="Normal 2 4 29 3 4" xfId="39381"/>
    <cellStyle name="Normal 2 4 29 4" xfId="9297"/>
    <cellStyle name="Normal 2 4 29 4 2" xfId="9298"/>
    <cellStyle name="Normal 2 4 29 4 2 2" xfId="9299"/>
    <cellStyle name="Normal 2 4 29 4 2 2 2" xfId="39382"/>
    <cellStyle name="Normal 2 4 29 4 2 3" xfId="39383"/>
    <cellStyle name="Normal 2 4 29 4 3" xfId="9300"/>
    <cellStyle name="Normal 2 4 29 4 3 2" xfId="39384"/>
    <cellStyle name="Normal 2 4 29 4 4" xfId="39385"/>
    <cellStyle name="Normal 2 4 29 5" xfId="9301"/>
    <cellStyle name="Normal 2 4 29 5 2" xfId="9302"/>
    <cellStyle name="Normal 2 4 29 5 2 2" xfId="39386"/>
    <cellStyle name="Normal 2 4 29 5 3" xfId="39387"/>
    <cellStyle name="Normal 2 4 29 6" xfId="9303"/>
    <cellStyle name="Normal 2 4 29 6 2" xfId="39388"/>
    <cellStyle name="Normal 2 4 29 7" xfId="9304"/>
    <cellStyle name="Normal 2 4 29 7 2" xfId="39389"/>
    <cellStyle name="Normal 2 4 29 8" xfId="39390"/>
    <cellStyle name="Normal 2 4 3" xfId="9305"/>
    <cellStyle name="Normal 2 4 3 2" xfId="9306"/>
    <cellStyle name="Normal 2 4 3 2 2" xfId="9307"/>
    <cellStyle name="Normal 2 4 3 2 2 2" xfId="9308"/>
    <cellStyle name="Normal 2 4 3 2 2 2 2" xfId="39391"/>
    <cellStyle name="Normal 2 4 3 2 2 3" xfId="39392"/>
    <cellStyle name="Normal 2 4 3 2 3" xfId="9309"/>
    <cellStyle name="Normal 2 4 3 2 3 2" xfId="39393"/>
    <cellStyle name="Normal 2 4 3 2 4" xfId="39394"/>
    <cellStyle name="Normal 2 4 3 3" xfId="9310"/>
    <cellStyle name="Normal 2 4 3 3 2" xfId="9311"/>
    <cellStyle name="Normal 2 4 3 3 2 2" xfId="9312"/>
    <cellStyle name="Normal 2 4 3 3 2 2 2" xfId="39395"/>
    <cellStyle name="Normal 2 4 3 3 2 3" xfId="39396"/>
    <cellStyle name="Normal 2 4 3 3 3" xfId="9313"/>
    <cellStyle name="Normal 2 4 3 3 3 2" xfId="39397"/>
    <cellStyle name="Normal 2 4 3 3 4" xfId="39398"/>
    <cellStyle name="Normal 2 4 3 4" xfId="9314"/>
    <cellStyle name="Normal 2 4 3 4 2" xfId="9315"/>
    <cellStyle name="Normal 2 4 3 4 2 2" xfId="9316"/>
    <cellStyle name="Normal 2 4 3 4 2 2 2" xfId="39399"/>
    <cellStyle name="Normal 2 4 3 4 2 3" xfId="39400"/>
    <cellStyle name="Normal 2 4 3 4 3" xfId="9317"/>
    <cellStyle name="Normal 2 4 3 4 3 2" xfId="39401"/>
    <cellStyle name="Normal 2 4 3 4 4" xfId="39402"/>
    <cellStyle name="Normal 2 4 3 5" xfId="9318"/>
    <cellStyle name="Normal 2 4 3 5 2" xfId="9319"/>
    <cellStyle name="Normal 2 4 3 5 2 2" xfId="39403"/>
    <cellStyle name="Normal 2 4 3 5 3" xfId="39404"/>
    <cellStyle name="Normal 2 4 3 6" xfId="9320"/>
    <cellStyle name="Normal 2 4 3 6 2" xfId="39405"/>
    <cellStyle name="Normal 2 4 3 7" xfId="9321"/>
    <cellStyle name="Normal 2 4 3 7 2" xfId="39406"/>
    <cellStyle name="Normal 2 4 3 8" xfId="39407"/>
    <cellStyle name="Normal 2 4 30" xfId="9322"/>
    <cellStyle name="Normal 2 4 30 2" xfId="9323"/>
    <cellStyle name="Normal 2 4 30 2 2" xfId="9324"/>
    <cellStyle name="Normal 2 4 30 2 2 2" xfId="39408"/>
    <cellStyle name="Normal 2 4 30 2 3" xfId="39409"/>
    <cellStyle name="Normal 2 4 30 3" xfId="9325"/>
    <cellStyle name="Normal 2 4 30 3 2" xfId="39410"/>
    <cellStyle name="Normal 2 4 30 4" xfId="39411"/>
    <cellStyle name="Normal 2 4 31" xfId="9326"/>
    <cellStyle name="Normal 2 4 31 2" xfId="9327"/>
    <cellStyle name="Normal 2 4 31 2 2" xfId="9328"/>
    <cellStyle name="Normal 2 4 31 2 2 2" xfId="39412"/>
    <cellStyle name="Normal 2 4 31 2 3" xfId="39413"/>
    <cellStyle name="Normal 2 4 31 3" xfId="9329"/>
    <cellStyle name="Normal 2 4 31 3 2" xfId="39414"/>
    <cellStyle name="Normal 2 4 31 4" xfId="39415"/>
    <cellStyle name="Normal 2 4 32" xfId="9330"/>
    <cellStyle name="Normal 2 4 32 2" xfId="9331"/>
    <cellStyle name="Normal 2 4 32 2 2" xfId="9332"/>
    <cellStyle name="Normal 2 4 32 2 2 2" xfId="39416"/>
    <cellStyle name="Normal 2 4 32 2 3" xfId="39417"/>
    <cellStyle name="Normal 2 4 32 3" xfId="9333"/>
    <cellStyle name="Normal 2 4 32 3 2" xfId="39418"/>
    <cellStyle name="Normal 2 4 32 4" xfId="39419"/>
    <cellStyle name="Normal 2 4 33" xfId="9334"/>
    <cellStyle name="Normal 2 4 33 2" xfId="9335"/>
    <cellStyle name="Normal 2 4 33 2 2" xfId="39420"/>
    <cellStyle name="Normal 2 4 33 3" xfId="39421"/>
    <cellStyle name="Normal 2 4 34" xfId="9336"/>
    <cellStyle name="Normal 2 4 34 2" xfId="39422"/>
    <cellStyle name="Normal 2 4 35" xfId="9337"/>
    <cellStyle name="Normal 2 4 35 2" xfId="39423"/>
    <cellStyle name="Normal 2 4 36" xfId="39424"/>
    <cellStyle name="Normal 2 4 4" xfId="9338"/>
    <cellStyle name="Normal 2 4 4 2" xfId="9339"/>
    <cellStyle name="Normal 2 4 4 2 2" xfId="9340"/>
    <cellStyle name="Normal 2 4 4 2 2 2" xfId="9341"/>
    <cellStyle name="Normal 2 4 4 2 2 2 2" xfId="39425"/>
    <cellStyle name="Normal 2 4 4 2 2 3" xfId="39426"/>
    <cellStyle name="Normal 2 4 4 2 3" xfId="9342"/>
    <cellStyle name="Normal 2 4 4 2 3 2" xfId="39427"/>
    <cellStyle name="Normal 2 4 4 2 4" xfId="39428"/>
    <cellStyle name="Normal 2 4 4 3" xfId="9343"/>
    <cellStyle name="Normal 2 4 4 3 2" xfId="9344"/>
    <cellStyle name="Normal 2 4 4 3 2 2" xfId="9345"/>
    <cellStyle name="Normal 2 4 4 3 2 2 2" xfId="39429"/>
    <cellStyle name="Normal 2 4 4 3 2 3" xfId="39430"/>
    <cellStyle name="Normal 2 4 4 3 3" xfId="9346"/>
    <cellStyle name="Normal 2 4 4 3 3 2" xfId="39431"/>
    <cellStyle name="Normal 2 4 4 3 4" xfId="39432"/>
    <cellStyle name="Normal 2 4 4 4" xfId="9347"/>
    <cellStyle name="Normal 2 4 4 4 2" xfId="9348"/>
    <cellStyle name="Normal 2 4 4 4 2 2" xfId="9349"/>
    <cellStyle name="Normal 2 4 4 4 2 2 2" xfId="39433"/>
    <cellStyle name="Normal 2 4 4 4 2 3" xfId="39434"/>
    <cellStyle name="Normal 2 4 4 4 3" xfId="9350"/>
    <cellStyle name="Normal 2 4 4 4 3 2" xfId="39435"/>
    <cellStyle name="Normal 2 4 4 4 4" xfId="39436"/>
    <cellStyle name="Normal 2 4 4 5" xfId="9351"/>
    <cellStyle name="Normal 2 4 4 5 2" xfId="9352"/>
    <cellStyle name="Normal 2 4 4 5 2 2" xfId="39437"/>
    <cellStyle name="Normal 2 4 4 5 3" xfId="39438"/>
    <cellStyle name="Normal 2 4 4 6" xfId="9353"/>
    <cellStyle name="Normal 2 4 4 6 2" xfId="39439"/>
    <cellStyle name="Normal 2 4 4 7" xfId="9354"/>
    <cellStyle name="Normal 2 4 4 7 2" xfId="39440"/>
    <cellStyle name="Normal 2 4 4 8" xfId="39441"/>
    <cellStyle name="Normal 2 4 5" xfId="9355"/>
    <cellStyle name="Normal 2 4 5 2" xfId="9356"/>
    <cellStyle name="Normal 2 4 5 2 2" xfId="9357"/>
    <cellStyle name="Normal 2 4 5 2 2 2" xfId="9358"/>
    <cellStyle name="Normal 2 4 5 2 2 2 2" xfId="39442"/>
    <cellStyle name="Normal 2 4 5 2 2 3" xfId="39443"/>
    <cellStyle name="Normal 2 4 5 2 3" xfId="9359"/>
    <cellStyle name="Normal 2 4 5 2 3 2" xfId="39444"/>
    <cellStyle name="Normal 2 4 5 2 4" xfId="39445"/>
    <cellStyle name="Normal 2 4 5 3" xfId="9360"/>
    <cellStyle name="Normal 2 4 5 3 2" xfId="9361"/>
    <cellStyle name="Normal 2 4 5 3 2 2" xfId="9362"/>
    <cellStyle name="Normal 2 4 5 3 2 2 2" xfId="39446"/>
    <cellStyle name="Normal 2 4 5 3 2 3" xfId="39447"/>
    <cellStyle name="Normal 2 4 5 3 3" xfId="9363"/>
    <cellStyle name="Normal 2 4 5 3 3 2" xfId="39448"/>
    <cellStyle name="Normal 2 4 5 3 4" xfId="39449"/>
    <cellStyle name="Normal 2 4 5 4" xfId="9364"/>
    <cellStyle name="Normal 2 4 5 4 2" xfId="9365"/>
    <cellStyle name="Normal 2 4 5 4 2 2" xfId="9366"/>
    <cellStyle name="Normal 2 4 5 4 2 2 2" xfId="39450"/>
    <cellStyle name="Normal 2 4 5 4 2 3" xfId="39451"/>
    <cellStyle name="Normal 2 4 5 4 3" xfId="9367"/>
    <cellStyle name="Normal 2 4 5 4 3 2" xfId="39452"/>
    <cellStyle name="Normal 2 4 5 4 4" xfId="39453"/>
    <cellStyle name="Normal 2 4 5 5" xfId="9368"/>
    <cellStyle name="Normal 2 4 5 5 2" xfId="9369"/>
    <cellStyle name="Normal 2 4 5 5 2 2" xfId="39454"/>
    <cellStyle name="Normal 2 4 5 5 3" xfId="39455"/>
    <cellStyle name="Normal 2 4 5 6" xfId="9370"/>
    <cellStyle name="Normal 2 4 5 6 2" xfId="39456"/>
    <cellStyle name="Normal 2 4 5 7" xfId="9371"/>
    <cellStyle name="Normal 2 4 5 7 2" xfId="39457"/>
    <cellStyle name="Normal 2 4 5 8" xfId="39458"/>
    <cellStyle name="Normal 2 4 6" xfId="9372"/>
    <cellStyle name="Normal 2 4 6 2" xfId="9373"/>
    <cellStyle name="Normal 2 4 6 2 2" xfId="9374"/>
    <cellStyle name="Normal 2 4 6 2 2 2" xfId="9375"/>
    <cellStyle name="Normal 2 4 6 2 2 2 2" xfId="39459"/>
    <cellStyle name="Normal 2 4 6 2 2 3" xfId="39460"/>
    <cellStyle name="Normal 2 4 6 2 3" xfId="9376"/>
    <cellStyle name="Normal 2 4 6 2 3 2" xfId="39461"/>
    <cellStyle name="Normal 2 4 6 2 4" xfId="39462"/>
    <cellStyle name="Normal 2 4 6 3" xfId="9377"/>
    <cellStyle name="Normal 2 4 6 3 2" xfId="9378"/>
    <cellStyle name="Normal 2 4 6 3 2 2" xfId="9379"/>
    <cellStyle name="Normal 2 4 6 3 2 2 2" xfId="39463"/>
    <cellStyle name="Normal 2 4 6 3 2 3" xfId="39464"/>
    <cellStyle name="Normal 2 4 6 3 3" xfId="9380"/>
    <cellStyle name="Normal 2 4 6 3 3 2" xfId="39465"/>
    <cellStyle name="Normal 2 4 6 3 4" xfId="39466"/>
    <cellStyle name="Normal 2 4 6 4" xfId="9381"/>
    <cellStyle name="Normal 2 4 6 4 2" xfId="9382"/>
    <cellStyle name="Normal 2 4 6 4 2 2" xfId="9383"/>
    <cellStyle name="Normal 2 4 6 4 2 2 2" xfId="39467"/>
    <cellStyle name="Normal 2 4 6 4 2 3" xfId="39468"/>
    <cellStyle name="Normal 2 4 6 4 3" xfId="9384"/>
    <cellStyle name="Normal 2 4 6 4 3 2" xfId="39469"/>
    <cellStyle name="Normal 2 4 6 4 4" xfId="39470"/>
    <cellStyle name="Normal 2 4 6 5" xfId="9385"/>
    <cellStyle name="Normal 2 4 6 5 2" xfId="9386"/>
    <cellStyle name="Normal 2 4 6 5 2 2" xfId="39471"/>
    <cellStyle name="Normal 2 4 6 5 3" xfId="39472"/>
    <cellStyle name="Normal 2 4 6 6" xfId="9387"/>
    <cellStyle name="Normal 2 4 6 6 2" xfId="39473"/>
    <cellStyle name="Normal 2 4 6 7" xfId="9388"/>
    <cellStyle name="Normal 2 4 6 7 2" xfId="39474"/>
    <cellStyle name="Normal 2 4 6 8" xfId="39475"/>
    <cellStyle name="Normal 2 4 7" xfId="9389"/>
    <cellStyle name="Normal 2 4 7 2" xfId="9390"/>
    <cellStyle name="Normal 2 4 7 2 2" xfId="9391"/>
    <cellStyle name="Normal 2 4 7 2 2 2" xfId="9392"/>
    <cellStyle name="Normal 2 4 7 2 2 2 2" xfId="39476"/>
    <cellStyle name="Normal 2 4 7 2 2 3" xfId="39477"/>
    <cellStyle name="Normal 2 4 7 2 3" xfId="9393"/>
    <cellStyle name="Normal 2 4 7 2 3 2" xfId="39478"/>
    <cellStyle name="Normal 2 4 7 2 4" xfId="39479"/>
    <cellStyle name="Normal 2 4 7 3" xfId="9394"/>
    <cellStyle name="Normal 2 4 7 3 2" xfId="9395"/>
    <cellStyle name="Normal 2 4 7 3 2 2" xfId="9396"/>
    <cellStyle name="Normal 2 4 7 3 2 2 2" xfId="39480"/>
    <cellStyle name="Normal 2 4 7 3 2 3" xfId="39481"/>
    <cellStyle name="Normal 2 4 7 3 3" xfId="9397"/>
    <cellStyle name="Normal 2 4 7 3 3 2" xfId="39482"/>
    <cellStyle name="Normal 2 4 7 3 4" xfId="39483"/>
    <cellStyle name="Normal 2 4 7 4" xfId="9398"/>
    <cellStyle name="Normal 2 4 7 4 2" xfId="9399"/>
    <cellStyle name="Normal 2 4 7 4 2 2" xfId="9400"/>
    <cellStyle name="Normal 2 4 7 4 2 2 2" xfId="39484"/>
    <cellStyle name="Normal 2 4 7 4 2 3" xfId="39485"/>
    <cellStyle name="Normal 2 4 7 4 3" xfId="9401"/>
    <cellStyle name="Normal 2 4 7 4 3 2" xfId="39486"/>
    <cellStyle name="Normal 2 4 7 4 4" xfId="39487"/>
    <cellStyle name="Normal 2 4 7 5" xfId="9402"/>
    <cellStyle name="Normal 2 4 7 5 2" xfId="9403"/>
    <cellStyle name="Normal 2 4 7 5 2 2" xfId="39488"/>
    <cellStyle name="Normal 2 4 7 5 3" xfId="39489"/>
    <cellStyle name="Normal 2 4 7 6" xfId="9404"/>
    <cellStyle name="Normal 2 4 7 6 2" xfId="39490"/>
    <cellStyle name="Normal 2 4 7 7" xfId="9405"/>
    <cellStyle name="Normal 2 4 7 7 2" xfId="39491"/>
    <cellStyle name="Normal 2 4 7 8" xfId="39492"/>
    <cellStyle name="Normal 2 4 8" xfId="9406"/>
    <cellStyle name="Normal 2 4 8 2" xfId="9407"/>
    <cellStyle name="Normal 2 4 8 2 2" xfId="9408"/>
    <cellStyle name="Normal 2 4 8 2 2 2" xfId="9409"/>
    <cellStyle name="Normal 2 4 8 2 2 2 2" xfId="39493"/>
    <cellStyle name="Normal 2 4 8 2 2 3" xfId="39494"/>
    <cellStyle name="Normal 2 4 8 2 3" xfId="9410"/>
    <cellStyle name="Normal 2 4 8 2 3 2" xfId="39495"/>
    <cellStyle name="Normal 2 4 8 2 4" xfId="39496"/>
    <cellStyle name="Normal 2 4 8 3" xfId="9411"/>
    <cellStyle name="Normal 2 4 8 3 2" xfId="9412"/>
    <cellStyle name="Normal 2 4 8 3 2 2" xfId="9413"/>
    <cellStyle name="Normal 2 4 8 3 2 2 2" xfId="39497"/>
    <cellStyle name="Normal 2 4 8 3 2 3" xfId="39498"/>
    <cellStyle name="Normal 2 4 8 3 3" xfId="9414"/>
    <cellStyle name="Normal 2 4 8 3 3 2" xfId="39499"/>
    <cellStyle name="Normal 2 4 8 3 4" xfId="39500"/>
    <cellStyle name="Normal 2 4 8 4" xfId="9415"/>
    <cellStyle name="Normal 2 4 8 4 2" xfId="9416"/>
    <cellStyle name="Normal 2 4 8 4 2 2" xfId="9417"/>
    <cellStyle name="Normal 2 4 8 4 2 2 2" xfId="39501"/>
    <cellStyle name="Normal 2 4 8 4 2 3" xfId="39502"/>
    <cellStyle name="Normal 2 4 8 4 3" xfId="9418"/>
    <cellStyle name="Normal 2 4 8 4 3 2" xfId="39503"/>
    <cellStyle name="Normal 2 4 8 4 4" xfId="39504"/>
    <cellStyle name="Normal 2 4 8 5" xfId="9419"/>
    <cellStyle name="Normal 2 4 8 5 2" xfId="9420"/>
    <cellStyle name="Normal 2 4 8 5 2 2" xfId="39505"/>
    <cellStyle name="Normal 2 4 8 5 3" xfId="39506"/>
    <cellStyle name="Normal 2 4 8 6" xfId="9421"/>
    <cellStyle name="Normal 2 4 8 6 2" xfId="39507"/>
    <cellStyle name="Normal 2 4 8 7" xfId="9422"/>
    <cellStyle name="Normal 2 4 8 7 2" xfId="39508"/>
    <cellStyle name="Normal 2 4 8 8" xfId="39509"/>
    <cellStyle name="Normal 2 4 9" xfId="9423"/>
    <cellStyle name="Normal 2 4 9 2" xfId="9424"/>
    <cellStyle name="Normal 2 4 9 2 2" xfId="9425"/>
    <cellStyle name="Normal 2 4 9 2 2 2" xfId="9426"/>
    <cellStyle name="Normal 2 4 9 2 2 2 2" xfId="39510"/>
    <cellStyle name="Normal 2 4 9 2 2 3" xfId="39511"/>
    <cellStyle name="Normal 2 4 9 2 3" xfId="9427"/>
    <cellStyle name="Normal 2 4 9 2 3 2" xfId="39512"/>
    <cellStyle name="Normal 2 4 9 2 4" xfId="39513"/>
    <cellStyle name="Normal 2 4 9 3" xfId="9428"/>
    <cellStyle name="Normal 2 4 9 3 2" xfId="9429"/>
    <cellStyle name="Normal 2 4 9 3 2 2" xfId="9430"/>
    <cellStyle name="Normal 2 4 9 3 2 2 2" xfId="39514"/>
    <cellStyle name="Normal 2 4 9 3 2 3" xfId="39515"/>
    <cellStyle name="Normal 2 4 9 3 3" xfId="9431"/>
    <cellStyle name="Normal 2 4 9 3 3 2" xfId="39516"/>
    <cellStyle name="Normal 2 4 9 3 4" xfId="39517"/>
    <cellStyle name="Normal 2 4 9 4" xfId="9432"/>
    <cellStyle name="Normal 2 4 9 4 2" xfId="9433"/>
    <cellStyle name="Normal 2 4 9 4 2 2" xfId="9434"/>
    <cellStyle name="Normal 2 4 9 4 2 2 2" xfId="39518"/>
    <cellStyle name="Normal 2 4 9 4 2 3" xfId="39519"/>
    <cellStyle name="Normal 2 4 9 4 3" xfId="9435"/>
    <cellStyle name="Normal 2 4 9 4 3 2" xfId="39520"/>
    <cellStyle name="Normal 2 4 9 4 4" xfId="39521"/>
    <cellStyle name="Normal 2 4 9 5" xfId="9436"/>
    <cellStyle name="Normal 2 4 9 5 2" xfId="9437"/>
    <cellStyle name="Normal 2 4 9 5 2 2" xfId="39522"/>
    <cellStyle name="Normal 2 4 9 5 3" xfId="39523"/>
    <cellStyle name="Normal 2 4 9 6" xfId="9438"/>
    <cellStyle name="Normal 2 4 9 6 2" xfId="39524"/>
    <cellStyle name="Normal 2 4 9 7" xfId="9439"/>
    <cellStyle name="Normal 2 4 9 7 2" xfId="39525"/>
    <cellStyle name="Normal 2 4 9 8" xfId="39526"/>
    <cellStyle name="Normal 2 40" xfId="9440"/>
    <cellStyle name="Normal 2 40 2" xfId="9441"/>
    <cellStyle name="Normal 2 40 2 2" xfId="39527"/>
    <cellStyle name="Normal 2 40 3" xfId="39528"/>
    <cellStyle name="Normal 2 41" xfId="9442"/>
    <cellStyle name="Normal 2 41 2" xfId="39529"/>
    <cellStyle name="Normal 2 42" xfId="9443"/>
    <cellStyle name="Normal 2 42 2" xfId="39530"/>
    <cellStyle name="Normal 2 43" xfId="39531"/>
    <cellStyle name="Normal 2 44" xfId="60479"/>
    <cellStyle name="Normal 2 5" xfId="9444"/>
    <cellStyle name="Normal 2 5 10" xfId="9445"/>
    <cellStyle name="Normal 2 5 10 2" xfId="9446"/>
    <cellStyle name="Normal 2 5 10 2 2" xfId="9447"/>
    <cellStyle name="Normal 2 5 10 2 2 2" xfId="9448"/>
    <cellStyle name="Normal 2 5 10 2 2 2 2" xfId="39532"/>
    <cellStyle name="Normal 2 5 10 2 2 3" xfId="39533"/>
    <cellStyle name="Normal 2 5 10 2 3" xfId="9449"/>
    <cellStyle name="Normal 2 5 10 2 3 2" xfId="39534"/>
    <cellStyle name="Normal 2 5 10 2 4" xfId="39535"/>
    <cellStyle name="Normal 2 5 10 3" xfId="9450"/>
    <cellStyle name="Normal 2 5 10 3 2" xfId="9451"/>
    <cellStyle name="Normal 2 5 10 3 2 2" xfId="9452"/>
    <cellStyle name="Normal 2 5 10 3 2 2 2" xfId="39536"/>
    <cellStyle name="Normal 2 5 10 3 2 3" xfId="39537"/>
    <cellStyle name="Normal 2 5 10 3 3" xfId="9453"/>
    <cellStyle name="Normal 2 5 10 3 3 2" xfId="39538"/>
    <cellStyle name="Normal 2 5 10 3 4" xfId="39539"/>
    <cellStyle name="Normal 2 5 10 4" xfId="9454"/>
    <cellStyle name="Normal 2 5 10 4 2" xfId="9455"/>
    <cellStyle name="Normal 2 5 10 4 2 2" xfId="9456"/>
    <cellStyle name="Normal 2 5 10 4 2 2 2" xfId="39540"/>
    <cellStyle name="Normal 2 5 10 4 2 3" xfId="39541"/>
    <cellStyle name="Normal 2 5 10 4 3" xfId="9457"/>
    <cellStyle name="Normal 2 5 10 4 3 2" xfId="39542"/>
    <cellStyle name="Normal 2 5 10 4 4" xfId="39543"/>
    <cellStyle name="Normal 2 5 10 5" xfId="9458"/>
    <cellStyle name="Normal 2 5 10 5 2" xfId="9459"/>
    <cellStyle name="Normal 2 5 10 5 2 2" xfId="39544"/>
    <cellStyle name="Normal 2 5 10 5 3" xfId="39545"/>
    <cellStyle name="Normal 2 5 10 6" xfId="9460"/>
    <cellStyle name="Normal 2 5 10 6 2" xfId="39546"/>
    <cellStyle name="Normal 2 5 10 7" xfId="9461"/>
    <cellStyle name="Normal 2 5 10 7 2" xfId="39547"/>
    <cellStyle name="Normal 2 5 10 8" xfId="39548"/>
    <cellStyle name="Normal 2 5 11" xfId="9462"/>
    <cellStyle name="Normal 2 5 11 2" xfId="9463"/>
    <cellStyle name="Normal 2 5 11 2 2" xfId="9464"/>
    <cellStyle name="Normal 2 5 11 2 2 2" xfId="9465"/>
    <cellStyle name="Normal 2 5 11 2 2 2 2" xfId="39549"/>
    <cellStyle name="Normal 2 5 11 2 2 3" xfId="39550"/>
    <cellStyle name="Normal 2 5 11 2 3" xfId="9466"/>
    <cellStyle name="Normal 2 5 11 2 3 2" xfId="39551"/>
    <cellStyle name="Normal 2 5 11 2 4" xfId="39552"/>
    <cellStyle name="Normal 2 5 11 3" xfId="9467"/>
    <cellStyle name="Normal 2 5 11 3 2" xfId="9468"/>
    <cellStyle name="Normal 2 5 11 3 2 2" xfId="9469"/>
    <cellStyle name="Normal 2 5 11 3 2 2 2" xfId="39553"/>
    <cellStyle name="Normal 2 5 11 3 2 3" xfId="39554"/>
    <cellStyle name="Normal 2 5 11 3 3" xfId="9470"/>
    <cellStyle name="Normal 2 5 11 3 3 2" xfId="39555"/>
    <cellStyle name="Normal 2 5 11 3 4" xfId="39556"/>
    <cellStyle name="Normal 2 5 11 4" xfId="9471"/>
    <cellStyle name="Normal 2 5 11 4 2" xfId="9472"/>
    <cellStyle name="Normal 2 5 11 4 2 2" xfId="9473"/>
    <cellStyle name="Normal 2 5 11 4 2 2 2" xfId="39557"/>
    <cellStyle name="Normal 2 5 11 4 2 3" xfId="39558"/>
    <cellStyle name="Normal 2 5 11 4 3" xfId="9474"/>
    <cellStyle name="Normal 2 5 11 4 3 2" xfId="39559"/>
    <cellStyle name="Normal 2 5 11 4 4" xfId="39560"/>
    <cellStyle name="Normal 2 5 11 5" xfId="9475"/>
    <cellStyle name="Normal 2 5 11 5 2" xfId="9476"/>
    <cellStyle name="Normal 2 5 11 5 2 2" xfId="39561"/>
    <cellStyle name="Normal 2 5 11 5 3" xfId="39562"/>
    <cellStyle name="Normal 2 5 11 6" xfId="9477"/>
    <cellStyle name="Normal 2 5 11 6 2" xfId="39563"/>
    <cellStyle name="Normal 2 5 11 7" xfId="9478"/>
    <cellStyle name="Normal 2 5 11 7 2" xfId="39564"/>
    <cellStyle name="Normal 2 5 11 8" xfId="39565"/>
    <cellStyle name="Normal 2 5 12" xfId="9479"/>
    <cellStyle name="Normal 2 5 12 2" xfId="9480"/>
    <cellStyle name="Normal 2 5 12 2 2" xfId="9481"/>
    <cellStyle name="Normal 2 5 12 2 2 2" xfId="9482"/>
    <cellStyle name="Normal 2 5 12 2 2 2 2" xfId="39566"/>
    <cellStyle name="Normal 2 5 12 2 2 3" xfId="39567"/>
    <cellStyle name="Normal 2 5 12 2 3" xfId="9483"/>
    <cellStyle name="Normal 2 5 12 2 3 2" xfId="39568"/>
    <cellStyle name="Normal 2 5 12 2 4" xfId="39569"/>
    <cellStyle name="Normal 2 5 12 3" xfId="9484"/>
    <cellStyle name="Normal 2 5 12 3 2" xfId="9485"/>
    <cellStyle name="Normal 2 5 12 3 2 2" xfId="9486"/>
    <cellStyle name="Normal 2 5 12 3 2 2 2" xfId="39570"/>
    <cellStyle name="Normal 2 5 12 3 2 3" xfId="39571"/>
    <cellStyle name="Normal 2 5 12 3 3" xfId="9487"/>
    <cellStyle name="Normal 2 5 12 3 3 2" xfId="39572"/>
    <cellStyle name="Normal 2 5 12 3 4" xfId="39573"/>
    <cellStyle name="Normal 2 5 12 4" xfId="9488"/>
    <cellStyle name="Normal 2 5 12 4 2" xfId="9489"/>
    <cellStyle name="Normal 2 5 12 4 2 2" xfId="9490"/>
    <cellStyle name="Normal 2 5 12 4 2 2 2" xfId="39574"/>
    <cellStyle name="Normal 2 5 12 4 2 3" xfId="39575"/>
    <cellStyle name="Normal 2 5 12 4 3" xfId="9491"/>
    <cellStyle name="Normal 2 5 12 4 3 2" xfId="39576"/>
    <cellStyle name="Normal 2 5 12 4 4" xfId="39577"/>
    <cellStyle name="Normal 2 5 12 5" xfId="9492"/>
    <cellStyle name="Normal 2 5 12 5 2" xfId="9493"/>
    <cellStyle name="Normal 2 5 12 5 2 2" xfId="39578"/>
    <cellStyle name="Normal 2 5 12 5 3" xfId="39579"/>
    <cellStyle name="Normal 2 5 12 6" xfId="9494"/>
    <cellStyle name="Normal 2 5 12 6 2" xfId="39580"/>
    <cellStyle name="Normal 2 5 12 7" xfId="9495"/>
    <cellStyle name="Normal 2 5 12 7 2" xfId="39581"/>
    <cellStyle name="Normal 2 5 12 8" xfId="39582"/>
    <cellStyle name="Normal 2 5 13" xfId="9496"/>
    <cellStyle name="Normal 2 5 13 2" xfId="9497"/>
    <cellStyle name="Normal 2 5 13 2 2" xfId="9498"/>
    <cellStyle name="Normal 2 5 13 2 2 2" xfId="9499"/>
    <cellStyle name="Normal 2 5 13 2 2 2 2" xfId="39583"/>
    <cellStyle name="Normal 2 5 13 2 2 3" xfId="39584"/>
    <cellStyle name="Normal 2 5 13 2 3" xfId="9500"/>
    <cellStyle name="Normal 2 5 13 2 3 2" xfId="39585"/>
    <cellStyle name="Normal 2 5 13 2 4" xfId="39586"/>
    <cellStyle name="Normal 2 5 13 3" xfId="9501"/>
    <cellStyle name="Normal 2 5 13 3 2" xfId="9502"/>
    <cellStyle name="Normal 2 5 13 3 2 2" xfId="9503"/>
    <cellStyle name="Normal 2 5 13 3 2 2 2" xfId="39587"/>
    <cellStyle name="Normal 2 5 13 3 2 3" xfId="39588"/>
    <cellStyle name="Normal 2 5 13 3 3" xfId="9504"/>
    <cellStyle name="Normal 2 5 13 3 3 2" xfId="39589"/>
    <cellStyle name="Normal 2 5 13 3 4" xfId="39590"/>
    <cellStyle name="Normal 2 5 13 4" xfId="9505"/>
    <cellStyle name="Normal 2 5 13 4 2" xfId="9506"/>
    <cellStyle name="Normal 2 5 13 4 2 2" xfId="9507"/>
    <cellStyle name="Normal 2 5 13 4 2 2 2" xfId="39591"/>
    <cellStyle name="Normal 2 5 13 4 2 3" xfId="39592"/>
    <cellStyle name="Normal 2 5 13 4 3" xfId="9508"/>
    <cellStyle name="Normal 2 5 13 4 3 2" xfId="39593"/>
    <cellStyle name="Normal 2 5 13 4 4" xfId="39594"/>
    <cellStyle name="Normal 2 5 13 5" xfId="9509"/>
    <cellStyle name="Normal 2 5 13 5 2" xfId="9510"/>
    <cellStyle name="Normal 2 5 13 5 2 2" xfId="39595"/>
    <cellStyle name="Normal 2 5 13 5 3" xfId="39596"/>
    <cellStyle name="Normal 2 5 13 6" xfId="9511"/>
    <cellStyle name="Normal 2 5 13 6 2" xfId="39597"/>
    <cellStyle name="Normal 2 5 13 7" xfId="9512"/>
    <cellStyle name="Normal 2 5 13 7 2" xfId="39598"/>
    <cellStyle name="Normal 2 5 13 8" xfId="39599"/>
    <cellStyle name="Normal 2 5 14" xfId="9513"/>
    <cellStyle name="Normal 2 5 14 2" xfId="9514"/>
    <cellStyle name="Normal 2 5 14 2 2" xfId="9515"/>
    <cellStyle name="Normal 2 5 14 2 2 2" xfId="9516"/>
    <cellStyle name="Normal 2 5 14 2 2 2 2" xfId="39600"/>
    <cellStyle name="Normal 2 5 14 2 2 3" xfId="39601"/>
    <cellStyle name="Normal 2 5 14 2 3" xfId="9517"/>
    <cellStyle name="Normal 2 5 14 2 3 2" xfId="39602"/>
    <cellStyle name="Normal 2 5 14 2 4" xfId="39603"/>
    <cellStyle name="Normal 2 5 14 3" xfId="9518"/>
    <cellStyle name="Normal 2 5 14 3 2" xfId="9519"/>
    <cellStyle name="Normal 2 5 14 3 2 2" xfId="9520"/>
    <cellStyle name="Normal 2 5 14 3 2 2 2" xfId="39604"/>
    <cellStyle name="Normal 2 5 14 3 2 3" xfId="39605"/>
    <cellStyle name="Normal 2 5 14 3 3" xfId="9521"/>
    <cellStyle name="Normal 2 5 14 3 3 2" xfId="39606"/>
    <cellStyle name="Normal 2 5 14 3 4" xfId="39607"/>
    <cellStyle name="Normal 2 5 14 4" xfId="9522"/>
    <cellStyle name="Normal 2 5 14 4 2" xfId="9523"/>
    <cellStyle name="Normal 2 5 14 4 2 2" xfId="9524"/>
    <cellStyle name="Normal 2 5 14 4 2 2 2" xfId="39608"/>
    <cellStyle name="Normal 2 5 14 4 2 3" xfId="39609"/>
    <cellStyle name="Normal 2 5 14 4 3" xfId="9525"/>
    <cellStyle name="Normal 2 5 14 4 3 2" xfId="39610"/>
    <cellStyle name="Normal 2 5 14 4 4" xfId="39611"/>
    <cellStyle name="Normal 2 5 14 5" xfId="9526"/>
    <cellStyle name="Normal 2 5 14 5 2" xfId="9527"/>
    <cellStyle name="Normal 2 5 14 5 2 2" xfId="39612"/>
    <cellStyle name="Normal 2 5 14 5 3" xfId="39613"/>
    <cellStyle name="Normal 2 5 14 6" xfId="9528"/>
    <cellStyle name="Normal 2 5 14 6 2" xfId="39614"/>
    <cellStyle name="Normal 2 5 14 7" xfId="9529"/>
    <cellStyle name="Normal 2 5 14 7 2" xfId="39615"/>
    <cellStyle name="Normal 2 5 14 8" xfId="39616"/>
    <cellStyle name="Normal 2 5 15" xfId="9530"/>
    <cellStyle name="Normal 2 5 15 2" xfId="9531"/>
    <cellStyle name="Normal 2 5 15 2 2" xfId="9532"/>
    <cellStyle name="Normal 2 5 15 2 2 2" xfId="9533"/>
    <cellStyle name="Normal 2 5 15 2 2 2 2" xfId="39617"/>
    <cellStyle name="Normal 2 5 15 2 2 3" xfId="39618"/>
    <cellStyle name="Normal 2 5 15 2 3" xfId="9534"/>
    <cellStyle name="Normal 2 5 15 2 3 2" xfId="39619"/>
    <cellStyle name="Normal 2 5 15 2 4" xfId="39620"/>
    <cellStyle name="Normal 2 5 15 3" xfId="9535"/>
    <cellStyle name="Normal 2 5 15 3 2" xfId="9536"/>
    <cellStyle name="Normal 2 5 15 3 2 2" xfId="9537"/>
    <cellStyle name="Normal 2 5 15 3 2 2 2" xfId="39621"/>
    <cellStyle name="Normal 2 5 15 3 2 3" xfId="39622"/>
    <cellStyle name="Normal 2 5 15 3 3" xfId="9538"/>
    <cellStyle name="Normal 2 5 15 3 3 2" xfId="39623"/>
    <cellStyle name="Normal 2 5 15 3 4" xfId="39624"/>
    <cellStyle name="Normal 2 5 15 4" xfId="9539"/>
    <cellStyle name="Normal 2 5 15 4 2" xfId="9540"/>
    <cellStyle name="Normal 2 5 15 4 2 2" xfId="9541"/>
    <cellStyle name="Normal 2 5 15 4 2 2 2" xfId="39625"/>
    <cellStyle name="Normal 2 5 15 4 2 3" xfId="39626"/>
    <cellStyle name="Normal 2 5 15 4 3" xfId="9542"/>
    <cellStyle name="Normal 2 5 15 4 3 2" xfId="39627"/>
    <cellStyle name="Normal 2 5 15 4 4" xfId="39628"/>
    <cellStyle name="Normal 2 5 15 5" xfId="9543"/>
    <cellStyle name="Normal 2 5 15 5 2" xfId="9544"/>
    <cellStyle name="Normal 2 5 15 5 2 2" xfId="39629"/>
    <cellStyle name="Normal 2 5 15 5 3" xfId="39630"/>
    <cellStyle name="Normal 2 5 15 6" xfId="9545"/>
    <cellStyle name="Normal 2 5 15 6 2" xfId="39631"/>
    <cellStyle name="Normal 2 5 15 7" xfId="9546"/>
    <cellStyle name="Normal 2 5 15 7 2" xfId="39632"/>
    <cellStyle name="Normal 2 5 15 8" xfId="39633"/>
    <cellStyle name="Normal 2 5 16" xfId="9547"/>
    <cellStyle name="Normal 2 5 16 2" xfId="9548"/>
    <cellStyle name="Normal 2 5 16 2 2" xfId="9549"/>
    <cellStyle name="Normal 2 5 16 2 2 2" xfId="9550"/>
    <cellStyle name="Normal 2 5 16 2 2 2 2" xfId="39634"/>
    <cellStyle name="Normal 2 5 16 2 2 3" xfId="39635"/>
    <cellStyle name="Normal 2 5 16 2 3" xfId="9551"/>
    <cellStyle name="Normal 2 5 16 2 3 2" xfId="39636"/>
    <cellStyle name="Normal 2 5 16 2 4" xfId="39637"/>
    <cellStyle name="Normal 2 5 16 3" xfId="9552"/>
    <cellStyle name="Normal 2 5 16 3 2" xfId="9553"/>
    <cellStyle name="Normal 2 5 16 3 2 2" xfId="9554"/>
    <cellStyle name="Normal 2 5 16 3 2 2 2" xfId="39638"/>
    <cellStyle name="Normal 2 5 16 3 2 3" xfId="39639"/>
    <cellStyle name="Normal 2 5 16 3 3" xfId="9555"/>
    <cellStyle name="Normal 2 5 16 3 3 2" xfId="39640"/>
    <cellStyle name="Normal 2 5 16 3 4" xfId="39641"/>
    <cellStyle name="Normal 2 5 16 4" xfId="9556"/>
    <cellStyle name="Normal 2 5 16 4 2" xfId="9557"/>
    <cellStyle name="Normal 2 5 16 4 2 2" xfId="9558"/>
    <cellStyle name="Normal 2 5 16 4 2 2 2" xfId="39642"/>
    <cellStyle name="Normal 2 5 16 4 2 3" xfId="39643"/>
    <cellStyle name="Normal 2 5 16 4 3" xfId="9559"/>
    <cellStyle name="Normal 2 5 16 4 3 2" xfId="39644"/>
    <cellStyle name="Normal 2 5 16 4 4" xfId="39645"/>
    <cellStyle name="Normal 2 5 16 5" xfId="9560"/>
    <cellStyle name="Normal 2 5 16 5 2" xfId="9561"/>
    <cellStyle name="Normal 2 5 16 5 2 2" xfId="39646"/>
    <cellStyle name="Normal 2 5 16 5 3" xfId="39647"/>
    <cellStyle name="Normal 2 5 16 6" xfId="9562"/>
    <cellStyle name="Normal 2 5 16 6 2" xfId="39648"/>
    <cellStyle name="Normal 2 5 16 7" xfId="9563"/>
    <cellStyle name="Normal 2 5 16 7 2" xfId="39649"/>
    <cellStyle name="Normal 2 5 16 8" xfId="39650"/>
    <cellStyle name="Normal 2 5 17" xfId="9564"/>
    <cellStyle name="Normal 2 5 17 2" xfId="9565"/>
    <cellStyle name="Normal 2 5 17 2 2" xfId="9566"/>
    <cellStyle name="Normal 2 5 17 2 2 2" xfId="9567"/>
    <cellStyle name="Normal 2 5 17 2 2 2 2" xfId="39651"/>
    <cellStyle name="Normal 2 5 17 2 2 3" xfId="39652"/>
    <cellStyle name="Normal 2 5 17 2 3" xfId="9568"/>
    <cellStyle name="Normal 2 5 17 2 3 2" xfId="39653"/>
    <cellStyle name="Normal 2 5 17 2 4" xfId="39654"/>
    <cellStyle name="Normal 2 5 17 3" xfId="9569"/>
    <cellStyle name="Normal 2 5 17 3 2" xfId="9570"/>
    <cellStyle name="Normal 2 5 17 3 2 2" xfId="9571"/>
    <cellStyle name="Normal 2 5 17 3 2 2 2" xfId="39655"/>
    <cellStyle name="Normal 2 5 17 3 2 3" xfId="39656"/>
    <cellStyle name="Normal 2 5 17 3 3" xfId="9572"/>
    <cellStyle name="Normal 2 5 17 3 3 2" xfId="39657"/>
    <cellStyle name="Normal 2 5 17 3 4" xfId="39658"/>
    <cellStyle name="Normal 2 5 17 4" xfId="9573"/>
    <cellStyle name="Normal 2 5 17 4 2" xfId="9574"/>
    <cellStyle name="Normal 2 5 17 4 2 2" xfId="9575"/>
    <cellStyle name="Normal 2 5 17 4 2 2 2" xfId="39659"/>
    <cellStyle name="Normal 2 5 17 4 2 3" xfId="39660"/>
    <cellStyle name="Normal 2 5 17 4 3" xfId="9576"/>
    <cellStyle name="Normal 2 5 17 4 3 2" xfId="39661"/>
    <cellStyle name="Normal 2 5 17 4 4" xfId="39662"/>
    <cellStyle name="Normal 2 5 17 5" xfId="9577"/>
    <cellStyle name="Normal 2 5 17 5 2" xfId="9578"/>
    <cellStyle name="Normal 2 5 17 5 2 2" xfId="39663"/>
    <cellStyle name="Normal 2 5 17 5 3" xfId="39664"/>
    <cellStyle name="Normal 2 5 17 6" xfId="9579"/>
    <cellStyle name="Normal 2 5 17 6 2" xfId="39665"/>
    <cellStyle name="Normal 2 5 17 7" xfId="9580"/>
    <cellStyle name="Normal 2 5 17 7 2" xfId="39666"/>
    <cellStyle name="Normal 2 5 17 8" xfId="39667"/>
    <cellStyle name="Normal 2 5 18" xfId="9581"/>
    <cellStyle name="Normal 2 5 18 2" xfId="9582"/>
    <cellStyle name="Normal 2 5 18 2 2" xfId="9583"/>
    <cellStyle name="Normal 2 5 18 2 2 2" xfId="9584"/>
    <cellStyle name="Normal 2 5 18 2 2 2 2" xfId="39668"/>
    <cellStyle name="Normal 2 5 18 2 2 3" xfId="39669"/>
    <cellStyle name="Normal 2 5 18 2 3" xfId="9585"/>
    <cellStyle name="Normal 2 5 18 2 3 2" xfId="39670"/>
    <cellStyle name="Normal 2 5 18 2 4" xfId="39671"/>
    <cellStyle name="Normal 2 5 18 3" xfId="9586"/>
    <cellStyle name="Normal 2 5 18 3 2" xfId="9587"/>
    <cellStyle name="Normal 2 5 18 3 2 2" xfId="9588"/>
    <cellStyle name="Normal 2 5 18 3 2 2 2" xfId="39672"/>
    <cellStyle name="Normal 2 5 18 3 2 3" xfId="39673"/>
    <cellStyle name="Normal 2 5 18 3 3" xfId="9589"/>
    <cellStyle name="Normal 2 5 18 3 3 2" xfId="39674"/>
    <cellStyle name="Normal 2 5 18 3 4" xfId="39675"/>
    <cellStyle name="Normal 2 5 18 4" xfId="9590"/>
    <cellStyle name="Normal 2 5 18 4 2" xfId="9591"/>
    <cellStyle name="Normal 2 5 18 4 2 2" xfId="9592"/>
    <cellStyle name="Normal 2 5 18 4 2 2 2" xfId="39676"/>
    <cellStyle name="Normal 2 5 18 4 2 3" xfId="39677"/>
    <cellStyle name="Normal 2 5 18 4 3" xfId="9593"/>
    <cellStyle name="Normal 2 5 18 4 3 2" xfId="39678"/>
    <cellStyle name="Normal 2 5 18 4 4" xfId="39679"/>
    <cellStyle name="Normal 2 5 18 5" xfId="9594"/>
    <cellStyle name="Normal 2 5 18 5 2" xfId="9595"/>
    <cellStyle name="Normal 2 5 18 5 2 2" xfId="39680"/>
    <cellStyle name="Normal 2 5 18 5 3" xfId="39681"/>
    <cellStyle name="Normal 2 5 18 6" xfId="9596"/>
    <cellStyle name="Normal 2 5 18 6 2" xfId="39682"/>
    <cellStyle name="Normal 2 5 18 7" xfId="9597"/>
    <cellStyle name="Normal 2 5 18 7 2" xfId="39683"/>
    <cellStyle name="Normal 2 5 18 8" xfId="39684"/>
    <cellStyle name="Normal 2 5 19" xfId="9598"/>
    <cellStyle name="Normal 2 5 19 2" xfId="9599"/>
    <cellStyle name="Normal 2 5 19 2 2" xfId="9600"/>
    <cellStyle name="Normal 2 5 19 2 2 2" xfId="9601"/>
    <cellStyle name="Normal 2 5 19 2 2 2 2" xfId="39685"/>
    <cellStyle name="Normal 2 5 19 2 2 3" xfId="39686"/>
    <cellStyle name="Normal 2 5 19 2 3" xfId="9602"/>
    <cellStyle name="Normal 2 5 19 2 3 2" xfId="39687"/>
    <cellStyle name="Normal 2 5 19 2 4" xfId="39688"/>
    <cellStyle name="Normal 2 5 19 3" xfId="9603"/>
    <cellStyle name="Normal 2 5 19 3 2" xfId="9604"/>
    <cellStyle name="Normal 2 5 19 3 2 2" xfId="9605"/>
    <cellStyle name="Normal 2 5 19 3 2 2 2" xfId="39689"/>
    <cellStyle name="Normal 2 5 19 3 2 3" xfId="39690"/>
    <cellStyle name="Normal 2 5 19 3 3" xfId="9606"/>
    <cellStyle name="Normal 2 5 19 3 3 2" xfId="39691"/>
    <cellStyle name="Normal 2 5 19 3 4" xfId="39692"/>
    <cellStyle name="Normal 2 5 19 4" xfId="9607"/>
    <cellStyle name="Normal 2 5 19 4 2" xfId="9608"/>
    <cellStyle name="Normal 2 5 19 4 2 2" xfId="9609"/>
    <cellStyle name="Normal 2 5 19 4 2 2 2" xfId="39693"/>
    <cellStyle name="Normal 2 5 19 4 2 3" xfId="39694"/>
    <cellStyle name="Normal 2 5 19 4 3" xfId="9610"/>
    <cellStyle name="Normal 2 5 19 4 3 2" xfId="39695"/>
    <cellStyle name="Normal 2 5 19 4 4" xfId="39696"/>
    <cellStyle name="Normal 2 5 19 5" xfId="9611"/>
    <cellStyle name="Normal 2 5 19 5 2" xfId="9612"/>
    <cellStyle name="Normal 2 5 19 5 2 2" xfId="39697"/>
    <cellStyle name="Normal 2 5 19 5 3" xfId="39698"/>
    <cellStyle name="Normal 2 5 19 6" xfId="9613"/>
    <cellStyle name="Normal 2 5 19 6 2" xfId="39699"/>
    <cellStyle name="Normal 2 5 19 7" xfId="9614"/>
    <cellStyle name="Normal 2 5 19 7 2" xfId="39700"/>
    <cellStyle name="Normal 2 5 19 8" xfId="39701"/>
    <cellStyle name="Normal 2 5 2" xfId="9615"/>
    <cellStyle name="Normal 2 5 2 2" xfId="9616"/>
    <cellStyle name="Normal 2 5 2 2 2" xfId="9617"/>
    <cellStyle name="Normal 2 5 2 2 2 2" xfId="9618"/>
    <cellStyle name="Normal 2 5 2 2 2 2 2" xfId="39702"/>
    <cellStyle name="Normal 2 5 2 2 2 3" xfId="39703"/>
    <cellStyle name="Normal 2 5 2 2 3" xfId="9619"/>
    <cellStyle name="Normal 2 5 2 2 3 2" xfId="39704"/>
    <cellStyle name="Normal 2 5 2 2 4" xfId="39705"/>
    <cellStyle name="Normal 2 5 2 3" xfId="9620"/>
    <cellStyle name="Normal 2 5 2 3 2" xfId="9621"/>
    <cellStyle name="Normal 2 5 2 3 2 2" xfId="9622"/>
    <cellStyle name="Normal 2 5 2 3 2 2 2" xfId="39706"/>
    <cellStyle name="Normal 2 5 2 3 2 3" xfId="39707"/>
    <cellStyle name="Normal 2 5 2 3 3" xfId="9623"/>
    <cellStyle name="Normal 2 5 2 3 3 2" xfId="39708"/>
    <cellStyle name="Normal 2 5 2 3 4" xfId="39709"/>
    <cellStyle name="Normal 2 5 2 4" xfId="9624"/>
    <cellStyle name="Normal 2 5 2 4 2" xfId="9625"/>
    <cellStyle name="Normal 2 5 2 4 2 2" xfId="9626"/>
    <cellStyle name="Normal 2 5 2 4 2 2 2" xfId="39710"/>
    <cellStyle name="Normal 2 5 2 4 2 3" xfId="39711"/>
    <cellStyle name="Normal 2 5 2 4 3" xfId="9627"/>
    <cellStyle name="Normal 2 5 2 4 3 2" xfId="39712"/>
    <cellStyle name="Normal 2 5 2 4 4" xfId="39713"/>
    <cellStyle name="Normal 2 5 2 5" xfId="9628"/>
    <cellStyle name="Normal 2 5 2 5 2" xfId="9629"/>
    <cellStyle name="Normal 2 5 2 5 2 2" xfId="39714"/>
    <cellStyle name="Normal 2 5 2 5 3" xfId="39715"/>
    <cellStyle name="Normal 2 5 2 6" xfId="9630"/>
    <cellStyle name="Normal 2 5 2 6 2" xfId="39716"/>
    <cellStyle name="Normal 2 5 2 7" xfId="9631"/>
    <cellStyle name="Normal 2 5 2 7 2" xfId="39717"/>
    <cellStyle name="Normal 2 5 2 8" xfId="39718"/>
    <cellStyle name="Normal 2 5 20" xfId="9632"/>
    <cellStyle name="Normal 2 5 20 2" xfId="9633"/>
    <cellStyle name="Normal 2 5 20 2 2" xfId="9634"/>
    <cellStyle name="Normal 2 5 20 2 2 2" xfId="9635"/>
    <cellStyle name="Normal 2 5 20 2 2 2 2" xfId="39719"/>
    <cellStyle name="Normal 2 5 20 2 2 3" xfId="39720"/>
    <cellStyle name="Normal 2 5 20 2 3" xfId="9636"/>
    <cellStyle name="Normal 2 5 20 2 3 2" xfId="39721"/>
    <cellStyle name="Normal 2 5 20 2 4" xfId="39722"/>
    <cellStyle name="Normal 2 5 20 3" xfId="9637"/>
    <cellStyle name="Normal 2 5 20 3 2" xfId="9638"/>
    <cellStyle name="Normal 2 5 20 3 2 2" xfId="9639"/>
    <cellStyle name="Normal 2 5 20 3 2 2 2" xfId="39723"/>
    <cellStyle name="Normal 2 5 20 3 2 3" xfId="39724"/>
    <cellStyle name="Normal 2 5 20 3 3" xfId="9640"/>
    <cellStyle name="Normal 2 5 20 3 3 2" xfId="39725"/>
    <cellStyle name="Normal 2 5 20 3 4" xfId="39726"/>
    <cellStyle name="Normal 2 5 20 4" xfId="9641"/>
    <cellStyle name="Normal 2 5 20 4 2" xfId="9642"/>
    <cellStyle name="Normal 2 5 20 4 2 2" xfId="9643"/>
    <cellStyle name="Normal 2 5 20 4 2 2 2" xfId="39727"/>
    <cellStyle name="Normal 2 5 20 4 2 3" xfId="39728"/>
    <cellStyle name="Normal 2 5 20 4 3" xfId="9644"/>
    <cellStyle name="Normal 2 5 20 4 3 2" xfId="39729"/>
    <cellStyle name="Normal 2 5 20 4 4" xfId="39730"/>
    <cellStyle name="Normal 2 5 20 5" xfId="9645"/>
    <cellStyle name="Normal 2 5 20 5 2" xfId="9646"/>
    <cellStyle name="Normal 2 5 20 5 2 2" xfId="39731"/>
    <cellStyle name="Normal 2 5 20 5 3" xfId="39732"/>
    <cellStyle name="Normal 2 5 20 6" xfId="9647"/>
    <cellStyle name="Normal 2 5 20 6 2" xfId="39733"/>
    <cellStyle name="Normal 2 5 20 7" xfId="9648"/>
    <cellStyle name="Normal 2 5 20 7 2" xfId="39734"/>
    <cellStyle name="Normal 2 5 20 8" xfId="39735"/>
    <cellStyle name="Normal 2 5 21" xfId="9649"/>
    <cellStyle name="Normal 2 5 21 2" xfId="9650"/>
    <cellStyle name="Normal 2 5 21 2 2" xfId="9651"/>
    <cellStyle name="Normal 2 5 21 2 2 2" xfId="9652"/>
    <cellStyle name="Normal 2 5 21 2 2 2 2" xfId="39736"/>
    <cellStyle name="Normal 2 5 21 2 2 3" xfId="39737"/>
    <cellStyle name="Normal 2 5 21 2 3" xfId="9653"/>
    <cellStyle name="Normal 2 5 21 2 3 2" xfId="39738"/>
    <cellStyle name="Normal 2 5 21 2 4" xfId="39739"/>
    <cellStyle name="Normal 2 5 21 3" xfId="9654"/>
    <cellStyle name="Normal 2 5 21 3 2" xfId="9655"/>
    <cellStyle name="Normal 2 5 21 3 2 2" xfId="9656"/>
    <cellStyle name="Normal 2 5 21 3 2 2 2" xfId="39740"/>
    <cellStyle name="Normal 2 5 21 3 2 3" xfId="39741"/>
    <cellStyle name="Normal 2 5 21 3 3" xfId="9657"/>
    <cellStyle name="Normal 2 5 21 3 3 2" xfId="39742"/>
    <cellStyle name="Normal 2 5 21 3 4" xfId="39743"/>
    <cellStyle name="Normal 2 5 21 4" xfId="9658"/>
    <cellStyle name="Normal 2 5 21 4 2" xfId="9659"/>
    <cellStyle name="Normal 2 5 21 4 2 2" xfId="9660"/>
    <cellStyle name="Normal 2 5 21 4 2 2 2" xfId="39744"/>
    <cellStyle name="Normal 2 5 21 4 2 3" xfId="39745"/>
    <cellStyle name="Normal 2 5 21 4 3" xfId="9661"/>
    <cellStyle name="Normal 2 5 21 4 3 2" xfId="39746"/>
    <cellStyle name="Normal 2 5 21 4 4" xfId="39747"/>
    <cellStyle name="Normal 2 5 21 5" xfId="9662"/>
    <cellStyle name="Normal 2 5 21 5 2" xfId="9663"/>
    <cellStyle name="Normal 2 5 21 5 2 2" xfId="39748"/>
    <cellStyle name="Normal 2 5 21 5 3" xfId="39749"/>
    <cellStyle name="Normal 2 5 21 6" xfId="9664"/>
    <cellStyle name="Normal 2 5 21 6 2" xfId="39750"/>
    <cellStyle name="Normal 2 5 21 7" xfId="9665"/>
    <cellStyle name="Normal 2 5 21 7 2" xfId="39751"/>
    <cellStyle name="Normal 2 5 21 8" xfId="39752"/>
    <cellStyle name="Normal 2 5 22" xfId="9666"/>
    <cellStyle name="Normal 2 5 22 2" xfId="9667"/>
    <cellStyle name="Normal 2 5 22 2 2" xfId="9668"/>
    <cellStyle name="Normal 2 5 22 2 2 2" xfId="9669"/>
    <cellStyle name="Normal 2 5 22 2 2 2 2" xfId="39753"/>
    <cellStyle name="Normal 2 5 22 2 2 3" xfId="39754"/>
    <cellStyle name="Normal 2 5 22 2 3" xfId="9670"/>
    <cellStyle name="Normal 2 5 22 2 3 2" xfId="39755"/>
    <cellStyle name="Normal 2 5 22 2 4" xfId="39756"/>
    <cellStyle name="Normal 2 5 22 3" xfId="9671"/>
    <cellStyle name="Normal 2 5 22 3 2" xfId="9672"/>
    <cellStyle name="Normal 2 5 22 3 2 2" xfId="9673"/>
    <cellStyle name="Normal 2 5 22 3 2 2 2" xfId="39757"/>
    <cellStyle name="Normal 2 5 22 3 2 3" xfId="39758"/>
    <cellStyle name="Normal 2 5 22 3 3" xfId="9674"/>
    <cellStyle name="Normal 2 5 22 3 3 2" xfId="39759"/>
    <cellStyle name="Normal 2 5 22 3 4" xfId="39760"/>
    <cellStyle name="Normal 2 5 22 4" xfId="9675"/>
    <cellStyle name="Normal 2 5 22 4 2" xfId="9676"/>
    <cellStyle name="Normal 2 5 22 4 2 2" xfId="9677"/>
    <cellStyle name="Normal 2 5 22 4 2 2 2" xfId="39761"/>
    <cellStyle name="Normal 2 5 22 4 2 3" xfId="39762"/>
    <cellStyle name="Normal 2 5 22 4 3" xfId="9678"/>
    <cellStyle name="Normal 2 5 22 4 3 2" xfId="39763"/>
    <cellStyle name="Normal 2 5 22 4 4" xfId="39764"/>
    <cellStyle name="Normal 2 5 22 5" xfId="9679"/>
    <cellStyle name="Normal 2 5 22 5 2" xfId="9680"/>
    <cellStyle name="Normal 2 5 22 5 2 2" xfId="39765"/>
    <cellStyle name="Normal 2 5 22 5 3" xfId="39766"/>
    <cellStyle name="Normal 2 5 22 6" xfId="9681"/>
    <cellStyle name="Normal 2 5 22 6 2" xfId="39767"/>
    <cellStyle name="Normal 2 5 22 7" xfId="9682"/>
    <cellStyle name="Normal 2 5 22 7 2" xfId="39768"/>
    <cellStyle name="Normal 2 5 22 8" xfId="39769"/>
    <cellStyle name="Normal 2 5 23" xfId="9683"/>
    <cellStyle name="Normal 2 5 23 2" xfId="9684"/>
    <cellStyle name="Normal 2 5 23 2 2" xfId="9685"/>
    <cellStyle name="Normal 2 5 23 2 2 2" xfId="9686"/>
    <cellStyle name="Normal 2 5 23 2 2 2 2" xfId="39770"/>
    <cellStyle name="Normal 2 5 23 2 2 3" xfId="39771"/>
    <cellStyle name="Normal 2 5 23 2 3" xfId="9687"/>
    <cellStyle name="Normal 2 5 23 2 3 2" xfId="39772"/>
    <cellStyle name="Normal 2 5 23 2 4" xfId="39773"/>
    <cellStyle name="Normal 2 5 23 3" xfId="9688"/>
    <cellStyle name="Normal 2 5 23 3 2" xfId="9689"/>
    <cellStyle name="Normal 2 5 23 3 2 2" xfId="9690"/>
    <cellStyle name="Normal 2 5 23 3 2 2 2" xfId="39774"/>
    <cellStyle name="Normal 2 5 23 3 2 3" xfId="39775"/>
    <cellStyle name="Normal 2 5 23 3 3" xfId="9691"/>
    <cellStyle name="Normal 2 5 23 3 3 2" xfId="39776"/>
    <cellStyle name="Normal 2 5 23 3 4" xfId="39777"/>
    <cellStyle name="Normal 2 5 23 4" xfId="9692"/>
    <cellStyle name="Normal 2 5 23 4 2" xfId="9693"/>
    <cellStyle name="Normal 2 5 23 4 2 2" xfId="9694"/>
    <cellStyle name="Normal 2 5 23 4 2 2 2" xfId="39778"/>
    <cellStyle name="Normal 2 5 23 4 2 3" xfId="39779"/>
    <cellStyle name="Normal 2 5 23 4 3" xfId="9695"/>
    <cellStyle name="Normal 2 5 23 4 3 2" xfId="39780"/>
    <cellStyle name="Normal 2 5 23 4 4" xfId="39781"/>
    <cellStyle name="Normal 2 5 23 5" xfId="9696"/>
    <cellStyle name="Normal 2 5 23 5 2" xfId="9697"/>
    <cellStyle name="Normal 2 5 23 5 2 2" xfId="39782"/>
    <cellStyle name="Normal 2 5 23 5 3" xfId="39783"/>
    <cellStyle name="Normal 2 5 23 6" xfId="9698"/>
    <cellStyle name="Normal 2 5 23 6 2" xfId="39784"/>
    <cellStyle name="Normal 2 5 23 7" xfId="9699"/>
    <cellStyle name="Normal 2 5 23 7 2" xfId="39785"/>
    <cellStyle name="Normal 2 5 23 8" xfId="39786"/>
    <cellStyle name="Normal 2 5 24" xfId="9700"/>
    <cellStyle name="Normal 2 5 24 2" xfId="9701"/>
    <cellStyle name="Normal 2 5 24 2 2" xfId="9702"/>
    <cellStyle name="Normal 2 5 24 2 2 2" xfId="9703"/>
    <cellStyle name="Normal 2 5 24 2 2 2 2" xfId="39787"/>
    <cellStyle name="Normal 2 5 24 2 2 3" xfId="39788"/>
    <cellStyle name="Normal 2 5 24 2 3" xfId="9704"/>
    <cellStyle name="Normal 2 5 24 2 3 2" xfId="39789"/>
    <cellStyle name="Normal 2 5 24 2 4" xfId="39790"/>
    <cellStyle name="Normal 2 5 24 3" xfId="9705"/>
    <cellStyle name="Normal 2 5 24 3 2" xfId="9706"/>
    <cellStyle name="Normal 2 5 24 3 2 2" xfId="9707"/>
    <cellStyle name="Normal 2 5 24 3 2 2 2" xfId="39791"/>
    <cellStyle name="Normal 2 5 24 3 2 3" xfId="39792"/>
    <cellStyle name="Normal 2 5 24 3 3" xfId="9708"/>
    <cellStyle name="Normal 2 5 24 3 3 2" xfId="39793"/>
    <cellStyle name="Normal 2 5 24 3 4" xfId="39794"/>
    <cellStyle name="Normal 2 5 24 4" xfId="9709"/>
    <cellStyle name="Normal 2 5 24 4 2" xfId="9710"/>
    <cellStyle name="Normal 2 5 24 4 2 2" xfId="9711"/>
    <cellStyle name="Normal 2 5 24 4 2 2 2" xfId="39795"/>
    <cellStyle name="Normal 2 5 24 4 2 3" xfId="39796"/>
    <cellStyle name="Normal 2 5 24 4 3" xfId="9712"/>
    <cellStyle name="Normal 2 5 24 4 3 2" xfId="39797"/>
    <cellStyle name="Normal 2 5 24 4 4" xfId="39798"/>
    <cellStyle name="Normal 2 5 24 5" xfId="9713"/>
    <cellStyle name="Normal 2 5 24 5 2" xfId="9714"/>
    <cellStyle name="Normal 2 5 24 5 2 2" xfId="39799"/>
    <cellStyle name="Normal 2 5 24 5 3" xfId="39800"/>
    <cellStyle name="Normal 2 5 24 6" xfId="9715"/>
    <cellStyle name="Normal 2 5 24 6 2" xfId="39801"/>
    <cellStyle name="Normal 2 5 24 7" xfId="9716"/>
    <cellStyle name="Normal 2 5 24 7 2" xfId="39802"/>
    <cellStyle name="Normal 2 5 24 8" xfId="39803"/>
    <cellStyle name="Normal 2 5 25" xfId="9717"/>
    <cellStyle name="Normal 2 5 25 2" xfId="9718"/>
    <cellStyle name="Normal 2 5 25 2 2" xfId="9719"/>
    <cellStyle name="Normal 2 5 25 2 2 2" xfId="9720"/>
    <cellStyle name="Normal 2 5 25 2 2 2 2" xfId="39804"/>
    <cellStyle name="Normal 2 5 25 2 2 3" xfId="39805"/>
    <cellStyle name="Normal 2 5 25 2 3" xfId="9721"/>
    <cellStyle name="Normal 2 5 25 2 3 2" xfId="39806"/>
    <cellStyle name="Normal 2 5 25 2 4" xfId="39807"/>
    <cellStyle name="Normal 2 5 25 3" xfId="9722"/>
    <cellStyle name="Normal 2 5 25 3 2" xfId="9723"/>
    <cellStyle name="Normal 2 5 25 3 2 2" xfId="9724"/>
    <cellStyle name="Normal 2 5 25 3 2 2 2" xfId="39808"/>
    <cellStyle name="Normal 2 5 25 3 2 3" xfId="39809"/>
    <cellStyle name="Normal 2 5 25 3 3" xfId="9725"/>
    <cellStyle name="Normal 2 5 25 3 3 2" xfId="39810"/>
    <cellStyle name="Normal 2 5 25 3 4" xfId="39811"/>
    <cellStyle name="Normal 2 5 25 4" xfId="9726"/>
    <cellStyle name="Normal 2 5 25 4 2" xfId="9727"/>
    <cellStyle name="Normal 2 5 25 4 2 2" xfId="9728"/>
    <cellStyle name="Normal 2 5 25 4 2 2 2" xfId="39812"/>
    <cellStyle name="Normal 2 5 25 4 2 3" xfId="39813"/>
    <cellStyle name="Normal 2 5 25 4 3" xfId="9729"/>
    <cellStyle name="Normal 2 5 25 4 3 2" xfId="39814"/>
    <cellStyle name="Normal 2 5 25 4 4" xfId="39815"/>
    <cellStyle name="Normal 2 5 25 5" xfId="9730"/>
    <cellStyle name="Normal 2 5 25 5 2" xfId="9731"/>
    <cellStyle name="Normal 2 5 25 5 2 2" xfId="39816"/>
    <cellStyle name="Normal 2 5 25 5 3" xfId="39817"/>
    <cellStyle name="Normal 2 5 25 6" xfId="9732"/>
    <cellStyle name="Normal 2 5 25 6 2" xfId="39818"/>
    <cellStyle name="Normal 2 5 25 7" xfId="9733"/>
    <cellStyle name="Normal 2 5 25 7 2" xfId="39819"/>
    <cellStyle name="Normal 2 5 25 8" xfId="39820"/>
    <cellStyle name="Normal 2 5 26" xfId="9734"/>
    <cellStyle name="Normal 2 5 26 2" xfId="9735"/>
    <cellStyle name="Normal 2 5 26 2 2" xfId="9736"/>
    <cellStyle name="Normal 2 5 26 2 2 2" xfId="9737"/>
    <cellStyle name="Normal 2 5 26 2 2 2 2" xfId="39821"/>
    <cellStyle name="Normal 2 5 26 2 2 3" xfId="39822"/>
    <cellStyle name="Normal 2 5 26 2 3" xfId="9738"/>
    <cellStyle name="Normal 2 5 26 2 3 2" xfId="39823"/>
    <cellStyle name="Normal 2 5 26 2 4" xfId="39824"/>
    <cellStyle name="Normal 2 5 26 3" xfId="9739"/>
    <cellStyle name="Normal 2 5 26 3 2" xfId="9740"/>
    <cellStyle name="Normal 2 5 26 3 2 2" xfId="9741"/>
    <cellStyle name="Normal 2 5 26 3 2 2 2" xfId="39825"/>
    <cellStyle name="Normal 2 5 26 3 2 3" xfId="39826"/>
    <cellStyle name="Normal 2 5 26 3 3" xfId="9742"/>
    <cellStyle name="Normal 2 5 26 3 3 2" xfId="39827"/>
    <cellStyle name="Normal 2 5 26 3 4" xfId="39828"/>
    <cellStyle name="Normal 2 5 26 4" xfId="9743"/>
    <cellStyle name="Normal 2 5 26 4 2" xfId="9744"/>
    <cellStyle name="Normal 2 5 26 4 2 2" xfId="9745"/>
    <cellStyle name="Normal 2 5 26 4 2 2 2" xfId="39829"/>
    <cellStyle name="Normal 2 5 26 4 2 3" xfId="39830"/>
    <cellStyle name="Normal 2 5 26 4 3" xfId="9746"/>
    <cellStyle name="Normal 2 5 26 4 3 2" xfId="39831"/>
    <cellStyle name="Normal 2 5 26 4 4" xfId="39832"/>
    <cellStyle name="Normal 2 5 26 5" xfId="9747"/>
    <cellStyle name="Normal 2 5 26 5 2" xfId="9748"/>
    <cellStyle name="Normal 2 5 26 5 2 2" xfId="39833"/>
    <cellStyle name="Normal 2 5 26 5 3" xfId="39834"/>
    <cellStyle name="Normal 2 5 26 6" xfId="9749"/>
    <cellStyle name="Normal 2 5 26 6 2" xfId="39835"/>
    <cellStyle name="Normal 2 5 26 7" xfId="9750"/>
    <cellStyle name="Normal 2 5 26 7 2" xfId="39836"/>
    <cellStyle name="Normal 2 5 26 8" xfId="39837"/>
    <cellStyle name="Normal 2 5 27" xfId="9751"/>
    <cellStyle name="Normal 2 5 27 2" xfId="9752"/>
    <cellStyle name="Normal 2 5 27 2 2" xfId="9753"/>
    <cellStyle name="Normal 2 5 27 2 2 2" xfId="9754"/>
    <cellStyle name="Normal 2 5 27 2 2 2 2" xfId="39838"/>
    <cellStyle name="Normal 2 5 27 2 2 3" xfId="39839"/>
    <cellStyle name="Normal 2 5 27 2 3" xfId="9755"/>
    <cellStyle name="Normal 2 5 27 2 3 2" xfId="39840"/>
    <cellStyle name="Normal 2 5 27 2 4" xfId="39841"/>
    <cellStyle name="Normal 2 5 27 3" xfId="9756"/>
    <cellStyle name="Normal 2 5 27 3 2" xfId="9757"/>
    <cellStyle name="Normal 2 5 27 3 2 2" xfId="9758"/>
    <cellStyle name="Normal 2 5 27 3 2 2 2" xfId="39842"/>
    <cellStyle name="Normal 2 5 27 3 2 3" xfId="39843"/>
    <cellStyle name="Normal 2 5 27 3 3" xfId="9759"/>
    <cellStyle name="Normal 2 5 27 3 3 2" xfId="39844"/>
    <cellStyle name="Normal 2 5 27 3 4" xfId="39845"/>
    <cellStyle name="Normal 2 5 27 4" xfId="9760"/>
    <cellStyle name="Normal 2 5 27 4 2" xfId="9761"/>
    <cellStyle name="Normal 2 5 27 4 2 2" xfId="9762"/>
    <cellStyle name="Normal 2 5 27 4 2 2 2" xfId="39846"/>
    <cellStyle name="Normal 2 5 27 4 2 3" xfId="39847"/>
    <cellStyle name="Normal 2 5 27 4 3" xfId="9763"/>
    <cellStyle name="Normal 2 5 27 4 3 2" xfId="39848"/>
    <cellStyle name="Normal 2 5 27 4 4" xfId="39849"/>
    <cellStyle name="Normal 2 5 27 5" xfId="9764"/>
    <cellStyle name="Normal 2 5 27 5 2" xfId="9765"/>
    <cellStyle name="Normal 2 5 27 5 2 2" xfId="39850"/>
    <cellStyle name="Normal 2 5 27 5 3" xfId="39851"/>
    <cellStyle name="Normal 2 5 27 6" xfId="9766"/>
    <cellStyle name="Normal 2 5 27 6 2" xfId="39852"/>
    <cellStyle name="Normal 2 5 27 7" xfId="9767"/>
    <cellStyle name="Normal 2 5 27 7 2" xfId="39853"/>
    <cellStyle name="Normal 2 5 27 8" xfId="39854"/>
    <cellStyle name="Normal 2 5 28" xfId="9768"/>
    <cellStyle name="Normal 2 5 28 2" xfId="9769"/>
    <cellStyle name="Normal 2 5 28 2 2" xfId="9770"/>
    <cellStyle name="Normal 2 5 28 2 2 2" xfId="9771"/>
    <cellStyle name="Normal 2 5 28 2 2 2 2" xfId="39855"/>
    <cellStyle name="Normal 2 5 28 2 2 3" xfId="39856"/>
    <cellStyle name="Normal 2 5 28 2 3" xfId="9772"/>
    <cellStyle name="Normal 2 5 28 2 3 2" xfId="39857"/>
    <cellStyle name="Normal 2 5 28 2 4" xfId="39858"/>
    <cellStyle name="Normal 2 5 28 3" xfId="9773"/>
    <cellStyle name="Normal 2 5 28 3 2" xfId="9774"/>
    <cellStyle name="Normal 2 5 28 3 2 2" xfId="9775"/>
    <cellStyle name="Normal 2 5 28 3 2 2 2" xfId="39859"/>
    <cellStyle name="Normal 2 5 28 3 2 3" xfId="39860"/>
    <cellStyle name="Normal 2 5 28 3 3" xfId="9776"/>
    <cellStyle name="Normal 2 5 28 3 3 2" xfId="39861"/>
    <cellStyle name="Normal 2 5 28 3 4" xfId="39862"/>
    <cellStyle name="Normal 2 5 28 4" xfId="9777"/>
    <cellStyle name="Normal 2 5 28 4 2" xfId="9778"/>
    <cellStyle name="Normal 2 5 28 4 2 2" xfId="9779"/>
    <cellStyle name="Normal 2 5 28 4 2 2 2" xfId="39863"/>
    <cellStyle name="Normal 2 5 28 4 2 3" xfId="39864"/>
    <cellStyle name="Normal 2 5 28 4 3" xfId="9780"/>
    <cellStyle name="Normal 2 5 28 4 3 2" xfId="39865"/>
    <cellStyle name="Normal 2 5 28 4 4" xfId="39866"/>
    <cellStyle name="Normal 2 5 28 5" xfId="9781"/>
    <cellStyle name="Normal 2 5 28 5 2" xfId="9782"/>
    <cellStyle name="Normal 2 5 28 5 2 2" xfId="39867"/>
    <cellStyle name="Normal 2 5 28 5 3" xfId="39868"/>
    <cellStyle name="Normal 2 5 28 6" xfId="9783"/>
    <cellStyle name="Normal 2 5 28 6 2" xfId="39869"/>
    <cellStyle name="Normal 2 5 28 7" xfId="9784"/>
    <cellStyle name="Normal 2 5 28 7 2" xfId="39870"/>
    <cellStyle name="Normal 2 5 28 8" xfId="39871"/>
    <cellStyle name="Normal 2 5 29" xfId="9785"/>
    <cellStyle name="Normal 2 5 29 2" xfId="9786"/>
    <cellStyle name="Normal 2 5 29 2 2" xfId="9787"/>
    <cellStyle name="Normal 2 5 29 2 2 2" xfId="9788"/>
    <cellStyle name="Normal 2 5 29 2 2 2 2" xfId="39872"/>
    <cellStyle name="Normal 2 5 29 2 2 3" xfId="39873"/>
    <cellStyle name="Normal 2 5 29 2 3" xfId="9789"/>
    <cellStyle name="Normal 2 5 29 2 3 2" xfId="39874"/>
    <cellStyle name="Normal 2 5 29 2 4" xfId="39875"/>
    <cellStyle name="Normal 2 5 29 3" xfId="9790"/>
    <cellStyle name="Normal 2 5 29 3 2" xfId="9791"/>
    <cellStyle name="Normal 2 5 29 3 2 2" xfId="9792"/>
    <cellStyle name="Normal 2 5 29 3 2 2 2" xfId="39876"/>
    <cellStyle name="Normal 2 5 29 3 2 3" xfId="39877"/>
    <cellStyle name="Normal 2 5 29 3 3" xfId="9793"/>
    <cellStyle name="Normal 2 5 29 3 3 2" xfId="39878"/>
    <cellStyle name="Normal 2 5 29 3 4" xfId="39879"/>
    <cellStyle name="Normal 2 5 29 4" xfId="9794"/>
    <cellStyle name="Normal 2 5 29 4 2" xfId="9795"/>
    <cellStyle name="Normal 2 5 29 4 2 2" xfId="9796"/>
    <cellStyle name="Normal 2 5 29 4 2 2 2" xfId="39880"/>
    <cellStyle name="Normal 2 5 29 4 2 3" xfId="39881"/>
    <cellStyle name="Normal 2 5 29 4 3" xfId="9797"/>
    <cellStyle name="Normal 2 5 29 4 3 2" xfId="39882"/>
    <cellStyle name="Normal 2 5 29 4 4" xfId="39883"/>
    <cellStyle name="Normal 2 5 29 5" xfId="9798"/>
    <cellStyle name="Normal 2 5 29 5 2" xfId="9799"/>
    <cellStyle name="Normal 2 5 29 5 2 2" xfId="39884"/>
    <cellStyle name="Normal 2 5 29 5 3" xfId="39885"/>
    <cellStyle name="Normal 2 5 29 6" xfId="9800"/>
    <cellStyle name="Normal 2 5 29 6 2" xfId="39886"/>
    <cellStyle name="Normal 2 5 29 7" xfId="9801"/>
    <cellStyle name="Normal 2 5 29 7 2" xfId="39887"/>
    <cellStyle name="Normal 2 5 29 8" xfId="39888"/>
    <cellStyle name="Normal 2 5 3" xfId="9802"/>
    <cellStyle name="Normal 2 5 3 2" xfId="9803"/>
    <cellStyle name="Normal 2 5 3 2 2" xfId="9804"/>
    <cellStyle name="Normal 2 5 3 2 2 2" xfId="9805"/>
    <cellStyle name="Normal 2 5 3 2 2 2 2" xfId="39889"/>
    <cellStyle name="Normal 2 5 3 2 2 3" xfId="39890"/>
    <cellStyle name="Normal 2 5 3 2 3" xfId="9806"/>
    <cellStyle name="Normal 2 5 3 2 3 2" xfId="39891"/>
    <cellStyle name="Normal 2 5 3 2 4" xfId="39892"/>
    <cellStyle name="Normal 2 5 3 3" xfId="9807"/>
    <cellStyle name="Normal 2 5 3 3 2" xfId="9808"/>
    <cellStyle name="Normal 2 5 3 3 2 2" xfId="9809"/>
    <cellStyle name="Normal 2 5 3 3 2 2 2" xfId="39893"/>
    <cellStyle name="Normal 2 5 3 3 2 3" xfId="39894"/>
    <cellStyle name="Normal 2 5 3 3 3" xfId="9810"/>
    <cellStyle name="Normal 2 5 3 3 3 2" xfId="39895"/>
    <cellStyle name="Normal 2 5 3 3 4" xfId="39896"/>
    <cellStyle name="Normal 2 5 3 4" xfId="9811"/>
    <cellStyle name="Normal 2 5 3 4 2" xfId="9812"/>
    <cellStyle name="Normal 2 5 3 4 2 2" xfId="9813"/>
    <cellStyle name="Normal 2 5 3 4 2 2 2" xfId="39897"/>
    <cellStyle name="Normal 2 5 3 4 2 3" xfId="39898"/>
    <cellStyle name="Normal 2 5 3 4 3" xfId="9814"/>
    <cellStyle name="Normal 2 5 3 4 3 2" xfId="39899"/>
    <cellStyle name="Normal 2 5 3 4 4" xfId="39900"/>
    <cellStyle name="Normal 2 5 3 5" xfId="9815"/>
    <cellStyle name="Normal 2 5 3 5 2" xfId="9816"/>
    <cellStyle name="Normal 2 5 3 5 2 2" xfId="39901"/>
    <cellStyle name="Normal 2 5 3 5 3" xfId="39902"/>
    <cellStyle name="Normal 2 5 3 6" xfId="9817"/>
    <cellStyle name="Normal 2 5 3 6 2" xfId="39903"/>
    <cellStyle name="Normal 2 5 3 7" xfId="9818"/>
    <cellStyle name="Normal 2 5 3 7 2" xfId="39904"/>
    <cellStyle name="Normal 2 5 3 8" xfId="39905"/>
    <cellStyle name="Normal 2 5 30" xfId="9819"/>
    <cellStyle name="Normal 2 5 30 2" xfId="9820"/>
    <cellStyle name="Normal 2 5 30 2 2" xfId="9821"/>
    <cellStyle name="Normal 2 5 30 2 2 2" xfId="39906"/>
    <cellStyle name="Normal 2 5 30 2 3" xfId="39907"/>
    <cellStyle name="Normal 2 5 30 3" xfId="9822"/>
    <cellStyle name="Normal 2 5 30 3 2" xfId="39908"/>
    <cellStyle name="Normal 2 5 30 4" xfId="39909"/>
    <cellStyle name="Normal 2 5 31" xfId="9823"/>
    <cellStyle name="Normal 2 5 31 2" xfId="9824"/>
    <cellStyle name="Normal 2 5 31 2 2" xfId="9825"/>
    <cellStyle name="Normal 2 5 31 2 2 2" xfId="39910"/>
    <cellStyle name="Normal 2 5 31 2 3" xfId="39911"/>
    <cellStyle name="Normal 2 5 31 3" xfId="9826"/>
    <cellStyle name="Normal 2 5 31 3 2" xfId="39912"/>
    <cellStyle name="Normal 2 5 31 4" xfId="39913"/>
    <cellStyle name="Normal 2 5 32" xfId="9827"/>
    <cellStyle name="Normal 2 5 32 2" xfId="9828"/>
    <cellStyle name="Normal 2 5 32 2 2" xfId="9829"/>
    <cellStyle name="Normal 2 5 32 2 2 2" xfId="39914"/>
    <cellStyle name="Normal 2 5 32 2 3" xfId="39915"/>
    <cellStyle name="Normal 2 5 32 3" xfId="9830"/>
    <cellStyle name="Normal 2 5 32 3 2" xfId="39916"/>
    <cellStyle name="Normal 2 5 32 4" xfId="39917"/>
    <cellStyle name="Normal 2 5 33" xfId="9831"/>
    <cellStyle name="Normal 2 5 33 2" xfId="9832"/>
    <cellStyle name="Normal 2 5 33 2 2" xfId="39918"/>
    <cellStyle name="Normal 2 5 33 3" xfId="39919"/>
    <cellStyle name="Normal 2 5 34" xfId="9833"/>
    <cellStyle name="Normal 2 5 34 2" xfId="39920"/>
    <cellStyle name="Normal 2 5 35" xfId="9834"/>
    <cellStyle name="Normal 2 5 35 2" xfId="39921"/>
    <cellStyle name="Normal 2 5 36" xfId="39922"/>
    <cellStyle name="Normal 2 5 4" xfId="9835"/>
    <cellStyle name="Normal 2 5 4 2" xfId="9836"/>
    <cellStyle name="Normal 2 5 4 2 2" xfId="9837"/>
    <cellStyle name="Normal 2 5 4 2 2 2" xfId="9838"/>
    <cellStyle name="Normal 2 5 4 2 2 2 2" xfId="39923"/>
    <cellStyle name="Normal 2 5 4 2 2 3" xfId="39924"/>
    <cellStyle name="Normal 2 5 4 2 3" xfId="9839"/>
    <cellStyle name="Normal 2 5 4 2 3 2" xfId="39925"/>
    <cellStyle name="Normal 2 5 4 2 4" xfId="39926"/>
    <cellStyle name="Normal 2 5 4 3" xfId="9840"/>
    <cellStyle name="Normal 2 5 4 3 2" xfId="9841"/>
    <cellStyle name="Normal 2 5 4 3 2 2" xfId="9842"/>
    <cellStyle name="Normal 2 5 4 3 2 2 2" xfId="39927"/>
    <cellStyle name="Normal 2 5 4 3 2 3" xfId="39928"/>
    <cellStyle name="Normal 2 5 4 3 3" xfId="9843"/>
    <cellStyle name="Normal 2 5 4 3 3 2" xfId="39929"/>
    <cellStyle name="Normal 2 5 4 3 4" xfId="39930"/>
    <cellStyle name="Normal 2 5 4 4" xfId="9844"/>
    <cellStyle name="Normal 2 5 4 4 2" xfId="9845"/>
    <cellStyle name="Normal 2 5 4 4 2 2" xfId="9846"/>
    <cellStyle name="Normal 2 5 4 4 2 2 2" xfId="39931"/>
    <cellStyle name="Normal 2 5 4 4 2 3" xfId="39932"/>
    <cellStyle name="Normal 2 5 4 4 3" xfId="9847"/>
    <cellStyle name="Normal 2 5 4 4 3 2" xfId="39933"/>
    <cellStyle name="Normal 2 5 4 4 4" xfId="39934"/>
    <cellStyle name="Normal 2 5 4 5" xfId="9848"/>
    <cellStyle name="Normal 2 5 4 5 2" xfId="9849"/>
    <cellStyle name="Normal 2 5 4 5 2 2" xfId="39935"/>
    <cellStyle name="Normal 2 5 4 5 3" xfId="39936"/>
    <cellStyle name="Normal 2 5 4 6" xfId="9850"/>
    <cellStyle name="Normal 2 5 4 6 2" xfId="39937"/>
    <cellStyle name="Normal 2 5 4 7" xfId="9851"/>
    <cellStyle name="Normal 2 5 4 7 2" xfId="39938"/>
    <cellStyle name="Normal 2 5 4 8" xfId="39939"/>
    <cellStyle name="Normal 2 5 5" xfId="9852"/>
    <cellStyle name="Normal 2 5 5 2" xfId="9853"/>
    <cellStyle name="Normal 2 5 5 2 2" xfId="9854"/>
    <cellStyle name="Normal 2 5 5 2 2 2" xfId="9855"/>
    <cellStyle name="Normal 2 5 5 2 2 2 2" xfId="39940"/>
    <cellStyle name="Normal 2 5 5 2 2 3" xfId="39941"/>
    <cellStyle name="Normal 2 5 5 2 3" xfId="9856"/>
    <cellStyle name="Normal 2 5 5 2 3 2" xfId="39942"/>
    <cellStyle name="Normal 2 5 5 2 4" xfId="39943"/>
    <cellStyle name="Normal 2 5 5 3" xfId="9857"/>
    <cellStyle name="Normal 2 5 5 3 2" xfId="9858"/>
    <cellStyle name="Normal 2 5 5 3 2 2" xfId="9859"/>
    <cellStyle name="Normal 2 5 5 3 2 2 2" xfId="39944"/>
    <cellStyle name="Normal 2 5 5 3 2 3" xfId="39945"/>
    <cellStyle name="Normal 2 5 5 3 3" xfId="9860"/>
    <cellStyle name="Normal 2 5 5 3 3 2" xfId="39946"/>
    <cellStyle name="Normal 2 5 5 3 4" xfId="39947"/>
    <cellStyle name="Normal 2 5 5 4" xfId="9861"/>
    <cellStyle name="Normal 2 5 5 4 2" xfId="9862"/>
    <cellStyle name="Normal 2 5 5 4 2 2" xfId="9863"/>
    <cellStyle name="Normal 2 5 5 4 2 2 2" xfId="39948"/>
    <cellStyle name="Normal 2 5 5 4 2 3" xfId="39949"/>
    <cellStyle name="Normal 2 5 5 4 3" xfId="9864"/>
    <cellStyle name="Normal 2 5 5 4 3 2" xfId="39950"/>
    <cellStyle name="Normal 2 5 5 4 4" xfId="39951"/>
    <cellStyle name="Normal 2 5 5 5" xfId="9865"/>
    <cellStyle name="Normal 2 5 5 5 2" xfId="9866"/>
    <cellStyle name="Normal 2 5 5 5 2 2" xfId="39952"/>
    <cellStyle name="Normal 2 5 5 5 3" xfId="39953"/>
    <cellStyle name="Normal 2 5 5 6" xfId="9867"/>
    <cellStyle name="Normal 2 5 5 6 2" xfId="39954"/>
    <cellStyle name="Normal 2 5 5 7" xfId="9868"/>
    <cellStyle name="Normal 2 5 5 7 2" xfId="39955"/>
    <cellStyle name="Normal 2 5 5 8" xfId="39956"/>
    <cellStyle name="Normal 2 5 6" xfId="9869"/>
    <cellStyle name="Normal 2 5 6 2" xfId="9870"/>
    <cellStyle name="Normal 2 5 6 2 2" xfId="9871"/>
    <cellStyle name="Normal 2 5 6 2 2 2" xfId="9872"/>
    <cellStyle name="Normal 2 5 6 2 2 2 2" xfId="39957"/>
    <cellStyle name="Normal 2 5 6 2 2 3" xfId="39958"/>
    <cellStyle name="Normal 2 5 6 2 3" xfId="9873"/>
    <cellStyle name="Normal 2 5 6 2 3 2" xfId="39959"/>
    <cellStyle name="Normal 2 5 6 2 4" xfId="39960"/>
    <cellStyle name="Normal 2 5 6 3" xfId="9874"/>
    <cellStyle name="Normal 2 5 6 3 2" xfId="9875"/>
    <cellStyle name="Normal 2 5 6 3 2 2" xfId="9876"/>
    <cellStyle name="Normal 2 5 6 3 2 2 2" xfId="39961"/>
    <cellStyle name="Normal 2 5 6 3 2 3" xfId="39962"/>
    <cellStyle name="Normal 2 5 6 3 3" xfId="9877"/>
    <cellStyle name="Normal 2 5 6 3 3 2" xfId="39963"/>
    <cellStyle name="Normal 2 5 6 3 4" xfId="39964"/>
    <cellStyle name="Normal 2 5 6 4" xfId="9878"/>
    <cellStyle name="Normal 2 5 6 4 2" xfId="9879"/>
    <cellStyle name="Normal 2 5 6 4 2 2" xfId="9880"/>
    <cellStyle name="Normal 2 5 6 4 2 2 2" xfId="39965"/>
    <cellStyle name="Normal 2 5 6 4 2 3" xfId="39966"/>
    <cellStyle name="Normal 2 5 6 4 3" xfId="9881"/>
    <cellStyle name="Normal 2 5 6 4 3 2" xfId="39967"/>
    <cellStyle name="Normal 2 5 6 4 4" xfId="39968"/>
    <cellStyle name="Normal 2 5 6 5" xfId="9882"/>
    <cellStyle name="Normal 2 5 6 5 2" xfId="9883"/>
    <cellStyle name="Normal 2 5 6 5 2 2" xfId="39969"/>
    <cellStyle name="Normal 2 5 6 5 3" xfId="39970"/>
    <cellStyle name="Normal 2 5 6 6" xfId="9884"/>
    <cellStyle name="Normal 2 5 6 6 2" xfId="39971"/>
    <cellStyle name="Normal 2 5 6 7" xfId="9885"/>
    <cellStyle name="Normal 2 5 6 7 2" xfId="39972"/>
    <cellStyle name="Normal 2 5 6 8" xfId="39973"/>
    <cellStyle name="Normal 2 5 7" xfId="9886"/>
    <cellStyle name="Normal 2 5 7 2" xfId="9887"/>
    <cellStyle name="Normal 2 5 7 2 2" xfId="9888"/>
    <cellStyle name="Normal 2 5 7 2 2 2" xfId="9889"/>
    <cellStyle name="Normal 2 5 7 2 2 2 2" xfId="39974"/>
    <cellStyle name="Normal 2 5 7 2 2 3" xfId="39975"/>
    <cellStyle name="Normal 2 5 7 2 3" xfId="9890"/>
    <cellStyle name="Normal 2 5 7 2 3 2" xfId="39976"/>
    <cellStyle name="Normal 2 5 7 2 4" xfId="39977"/>
    <cellStyle name="Normal 2 5 7 3" xfId="9891"/>
    <cellStyle name="Normal 2 5 7 3 2" xfId="9892"/>
    <cellStyle name="Normal 2 5 7 3 2 2" xfId="9893"/>
    <cellStyle name="Normal 2 5 7 3 2 2 2" xfId="39978"/>
    <cellStyle name="Normal 2 5 7 3 2 3" xfId="39979"/>
    <cellStyle name="Normal 2 5 7 3 3" xfId="9894"/>
    <cellStyle name="Normal 2 5 7 3 3 2" xfId="39980"/>
    <cellStyle name="Normal 2 5 7 3 4" xfId="39981"/>
    <cellStyle name="Normal 2 5 7 4" xfId="9895"/>
    <cellStyle name="Normal 2 5 7 4 2" xfId="9896"/>
    <cellStyle name="Normal 2 5 7 4 2 2" xfId="9897"/>
    <cellStyle name="Normal 2 5 7 4 2 2 2" xfId="39982"/>
    <cellStyle name="Normal 2 5 7 4 2 3" xfId="39983"/>
    <cellStyle name="Normal 2 5 7 4 3" xfId="9898"/>
    <cellStyle name="Normal 2 5 7 4 3 2" xfId="39984"/>
    <cellStyle name="Normal 2 5 7 4 4" xfId="39985"/>
    <cellStyle name="Normal 2 5 7 5" xfId="9899"/>
    <cellStyle name="Normal 2 5 7 5 2" xfId="9900"/>
    <cellStyle name="Normal 2 5 7 5 2 2" xfId="39986"/>
    <cellStyle name="Normal 2 5 7 5 3" xfId="39987"/>
    <cellStyle name="Normal 2 5 7 6" xfId="9901"/>
    <cellStyle name="Normal 2 5 7 6 2" xfId="39988"/>
    <cellStyle name="Normal 2 5 7 7" xfId="9902"/>
    <cellStyle name="Normal 2 5 7 7 2" xfId="39989"/>
    <cellStyle name="Normal 2 5 7 8" xfId="39990"/>
    <cellStyle name="Normal 2 5 8" xfId="9903"/>
    <cellStyle name="Normal 2 5 8 2" xfId="9904"/>
    <cellStyle name="Normal 2 5 8 2 2" xfId="9905"/>
    <cellStyle name="Normal 2 5 8 2 2 2" xfId="9906"/>
    <cellStyle name="Normal 2 5 8 2 2 2 2" xfId="39991"/>
    <cellStyle name="Normal 2 5 8 2 2 3" xfId="39992"/>
    <cellStyle name="Normal 2 5 8 2 3" xfId="9907"/>
    <cellStyle name="Normal 2 5 8 2 3 2" xfId="39993"/>
    <cellStyle name="Normal 2 5 8 2 4" xfId="39994"/>
    <cellStyle name="Normal 2 5 8 3" xfId="9908"/>
    <cellStyle name="Normal 2 5 8 3 2" xfId="9909"/>
    <cellStyle name="Normal 2 5 8 3 2 2" xfId="9910"/>
    <cellStyle name="Normal 2 5 8 3 2 2 2" xfId="39995"/>
    <cellStyle name="Normal 2 5 8 3 2 3" xfId="39996"/>
    <cellStyle name="Normal 2 5 8 3 3" xfId="9911"/>
    <cellStyle name="Normal 2 5 8 3 3 2" xfId="39997"/>
    <cellStyle name="Normal 2 5 8 3 4" xfId="39998"/>
    <cellStyle name="Normal 2 5 8 4" xfId="9912"/>
    <cellStyle name="Normal 2 5 8 4 2" xfId="9913"/>
    <cellStyle name="Normal 2 5 8 4 2 2" xfId="9914"/>
    <cellStyle name="Normal 2 5 8 4 2 2 2" xfId="39999"/>
    <cellStyle name="Normal 2 5 8 4 2 3" xfId="40000"/>
    <cellStyle name="Normal 2 5 8 4 3" xfId="9915"/>
    <cellStyle name="Normal 2 5 8 4 3 2" xfId="40001"/>
    <cellStyle name="Normal 2 5 8 4 4" xfId="40002"/>
    <cellStyle name="Normal 2 5 8 5" xfId="9916"/>
    <cellStyle name="Normal 2 5 8 5 2" xfId="9917"/>
    <cellStyle name="Normal 2 5 8 5 2 2" xfId="40003"/>
    <cellStyle name="Normal 2 5 8 5 3" xfId="40004"/>
    <cellStyle name="Normal 2 5 8 6" xfId="9918"/>
    <cellStyle name="Normal 2 5 8 6 2" xfId="40005"/>
    <cellStyle name="Normal 2 5 8 7" xfId="9919"/>
    <cellStyle name="Normal 2 5 8 7 2" xfId="40006"/>
    <cellStyle name="Normal 2 5 8 8" xfId="40007"/>
    <cellStyle name="Normal 2 5 9" xfId="9920"/>
    <cellStyle name="Normal 2 5 9 2" xfId="9921"/>
    <cellStyle name="Normal 2 5 9 2 2" xfId="9922"/>
    <cellStyle name="Normal 2 5 9 2 2 2" xfId="9923"/>
    <cellStyle name="Normal 2 5 9 2 2 2 2" xfId="40008"/>
    <cellStyle name="Normal 2 5 9 2 2 3" xfId="40009"/>
    <cellStyle name="Normal 2 5 9 2 3" xfId="9924"/>
    <cellStyle name="Normal 2 5 9 2 3 2" xfId="40010"/>
    <cellStyle name="Normal 2 5 9 2 4" xfId="40011"/>
    <cellStyle name="Normal 2 5 9 3" xfId="9925"/>
    <cellStyle name="Normal 2 5 9 3 2" xfId="9926"/>
    <cellStyle name="Normal 2 5 9 3 2 2" xfId="9927"/>
    <cellStyle name="Normal 2 5 9 3 2 2 2" xfId="40012"/>
    <cellStyle name="Normal 2 5 9 3 2 3" xfId="40013"/>
    <cellStyle name="Normal 2 5 9 3 3" xfId="9928"/>
    <cellStyle name="Normal 2 5 9 3 3 2" xfId="40014"/>
    <cellStyle name="Normal 2 5 9 3 4" xfId="40015"/>
    <cellStyle name="Normal 2 5 9 4" xfId="9929"/>
    <cellStyle name="Normal 2 5 9 4 2" xfId="9930"/>
    <cellStyle name="Normal 2 5 9 4 2 2" xfId="9931"/>
    <cellStyle name="Normal 2 5 9 4 2 2 2" xfId="40016"/>
    <cellStyle name="Normal 2 5 9 4 2 3" xfId="40017"/>
    <cellStyle name="Normal 2 5 9 4 3" xfId="9932"/>
    <cellStyle name="Normal 2 5 9 4 3 2" xfId="40018"/>
    <cellStyle name="Normal 2 5 9 4 4" xfId="40019"/>
    <cellStyle name="Normal 2 5 9 5" xfId="9933"/>
    <cellStyle name="Normal 2 5 9 5 2" xfId="9934"/>
    <cellStyle name="Normal 2 5 9 5 2 2" xfId="40020"/>
    <cellStyle name="Normal 2 5 9 5 3" xfId="40021"/>
    <cellStyle name="Normal 2 5 9 6" xfId="9935"/>
    <cellStyle name="Normal 2 5 9 6 2" xfId="40022"/>
    <cellStyle name="Normal 2 5 9 7" xfId="9936"/>
    <cellStyle name="Normal 2 5 9 7 2" xfId="40023"/>
    <cellStyle name="Normal 2 5 9 8" xfId="40024"/>
    <cellStyle name="Normal 2 6" xfId="9937"/>
    <cellStyle name="Normal 2 6 10" xfId="9938"/>
    <cellStyle name="Normal 2 6 10 2" xfId="9939"/>
    <cellStyle name="Normal 2 6 10 2 2" xfId="9940"/>
    <cellStyle name="Normal 2 6 10 2 2 2" xfId="9941"/>
    <cellStyle name="Normal 2 6 10 2 2 2 2" xfId="40025"/>
    <cellStyle name="Normal 2 6 10 2 2 3" xfId="40026"/>
    <cellStyle name="Normal 2 6 10 2 3" xfId="9942"/>
    <cellStyle name="Normal 2 6 10 2 3 2" xfId="40027"/>
    <cellStyle name="Normal 2 6 10 2 4" xfId="40028"/>
    <cellStyle name="Normal 2 6 10 3" xfId="9943"/>
    <cellStyle name="Normal 2 6 10 3 2" xfId="9944"/>
    <cellStyle name="Normal 2 6 10 3 2 2" xfId="9945"/>
    <cellStyle name="Normal 2 6 10 3 2 2 2" xfId="40029"/>
    <cellStyle name="Normal 2 6 10 3 2 3" xfId="40030"/>
    <cellStyle name="Normal 2 6 10 3 3" xfId="9946"/>
    <cellStyle name="Normal 2 6 10 3 3 2" xfId="40031"/>
    <cellStyle name="Normal 2 6 10 3 4" xfId="40032"/>
    <cellStyle name="Normal 2 6 10 4" xfId="9947"/>
    <cellStyle name="Normal 2 6 10 4 2" xfId="9948"/>
    <cellStyle name="Normal 2 6 10 4 2 2" xfId="9949"/>
    <cellStyle name="Normal 2 6 10 4 2 2 2" xfId="40033"/>
    <cellStyle name="Normal 2 6 10 4 2 3" xfId="40034"/>
    <cellStyle name="Normal 2 6 10 4 3" xfId="9950"/>
    <cellStyle name="Normal 2 6 10 4 3 2" xfId="40035"/>
    <cellStyle name="Normal 2 6 10 4 4" xfId="40036"/>
    <cellStyle name="Normal 2 6 10 5" xfId="9951"/>
    <cellStyle name="Normal 2 6 10 5 2" xfId="9952"/>
    <cellStyle name="Normal 2 6 10 5 2 2" xfId="40037"/>
    <cellStyle name="Normal 2 6 10 5 3" xfId="40038"/>
    <cellStyle name="Normal 2 6 10 6" xfId="9953"/>
    <cellStyle name="Normal 2 6 10 6 2" xfId="40039"/>
    <cellStyle name="Normal 2 6 10 7" xfId="9954"/>
    <cellStyle name="Normal 2 6 10 7 2" xfId="40040"/>
    <cellStyle name="Normal 2 6 10 8" xfId="40041"/>
    <cellStyle name="Normal 2 6 11" xfId="9955"/>
    <cellStyle name="Normal 2 6 11 2" xfId="9956"/>
    <cellStyle name="Normal 2 6 11 2 2" xfId="9957"/>
    <cellStyle name="Normal 2 6 11 2 2 2" xfId="9958"/>
    <cellStyle name="Normal 2 6 11 2 2 2 2" xfId="40042"/>
    <cellStyle name="Normal 2 6 11 2 2 3" xfId="40043"/>
    <cellStyle name="Normal 2 6 11 2 3" xfId="9959"/>
    <cellStyle name="Normal 2 6 11 2 3 2" xfId="40044"/>
    <cellStyle name="Normal 2 6 11 2 4" xfId="40045"/>
    <cellStyle name="Normal 2 6 11 3" xfId="9960"/>
    <cellStyle name="Normal 2 6 11 3 2" xfId="9961"/>
    <cellStyle name="Normal 2 6 11 3 2 2" xfId="9962"/>
    <cellStyle name="Normal 2 6 11 3 2 2 2" xfId="40046"/>
    <cellStyle name="Normal 2 6 11 3 2 3" xfId="40047"/>
    <cellStyle name="Normal 2 6 11 3 3" xfId="9963"/>
    <cellStyle name="Normal 2 6 11 3 3 2" xfId="40048"/>
    <cellStyle name="Normal 2 6 11 3 4" xfId="40049"/>
    <cellStyle name="Normal 2 6 11 4" xfId="9964"/>
    <cellStyle name="Normal 2 6 11 4 2" xfId="9965"/>
    <cellStyle name="Normal 2 6 11 4 2 2" xfId="9966"/>
    <cellStyle name="Normal 2 6 11 4 2 2 2" xfId="40050"/>
    <cellStyle name="Normal 2 6 11 4 2 3" xfId="40051"/>
    <cellStyle name="Normal 2 6 11 4 3" xfId="9967"/>
    <cellStyle name="Normal 2 6 11 4 3 2" xfId="40052"/>
    <cellStyle name="Normal 2 6 11 4 4" xfId="40053"/>
    <cellStyle name="Normal 2 6 11 5" xfId="9968"/>
    <cellStyle name="Normal 2 6 11 5 2" xfId="9969"/>
    <cellStyle name="Normal 2 6 11 5 2 2" xfId="40054"/>
    <cellStyle name="Normal 2 6 11 5 3" xfId="40055"/>
    <cellStyle name="Normal 2 6 11 6" xfId="9970"/>
    <cellStyle name="Normal 2 6 11 6 2" xfId="40056"/>
    <cellStyle name="Normal 2 6 11 7" xfId="9971"/>
    <cellStyle name="Normal 2 6 11 7 2" xfId="40057"/>
    <cellStyle name="Normal 2 6 11 8" xfId="40058"/>
    <cellStyle name="Normal 2 6 12" xfId="9972"/>
    <cellStyle name="Normal 2 6 12 2" xfId="9973"/>
    <cellStyle name="Normal 2 6 12 2 2" xfId="9974"/>
    <cellStyle name="Normal 2 6 12 2 2 2" xfId="9975"/>
    <cellStyle name="Normal 2 6 12 2 2 2 2" xfId="40059"/>
    <cellStyle name="Normal 2 6 12 2 2 3" xfId="40060"/>
    <cellStyle name="Normal 2 6 12 2 3" xfId="9976"/>
    <cellStyle name="Normal 2 6 12 2 3 2" xfId="40061"/>
    <cellStyle name="Normal 2 6 12 2 4" xfId="40062"/>
    <cellStyle name="Normal 2 6 12 3" xfId="9977"/>
    <cellStyle name="Normal 2 6 12 3 2" xfId="9978"/>
    <cellStyle name="Normal 2 6 12 3 2 2" xfId="9979"/>
    <cellStyle name="Normal 2 6 12 3 2 2 2" xfId="40063"/>
    <cellStyle name="Normal 2 6 12 3 2 3" xfId="40064"/>
    <cellStyle name="Normal 2 6 12 3 3" xfId="9980"/>
    <cellStyle name="Normal 2 6 12 3 3 2" xfId="40065"/>
    <cellStyle name="Normal 2 6 12 3 4" xfId="40066"/>
    <cellStyle name="Normal 2 6 12 4" xfId="9981"/>
    <cellStyle name="Normal 2 6 12 4 2" xfId="9982"/>
    <cellStyle name="Normal 2 6 12 4 2 2" xfId="9983"/>
    <cellStyle name="Normal 2 6 12 4 2 2 2" xfId="40067"/>
    <cellStyle name="Normal 2 6 12 4 2 3" xfId="40068"/>
    <cellStyle name="Normal 2 6 12 4 3" xfId="9984"/>
    <cellStyle name="Normal 2 6 12 4 3 2" xfId="40069"/>
    <cellStyle name="Normal 2 6 12 4 4" xfId="40070"/>
    <cellStyle name="Normal 2 6 12 5" xfId="9985"/>
    <cellStyle name="Normal 2 6 12 5 2" xfId="9986"/>
    <cellStyle name="Normal 2 6 12 5 2 2" xfId="40071"/>
    <cellStyle name="Normal 2 6 12 5 3" xfId="40072"/>
    <cellStyle name="Normal 2 6 12 6" xfId="9987"/>
    <cellStyle name="Normal 2 6 12 6 2" xfId="40073"/>
    <cellStyle name="Normal 2 6 12 7" xfId="9988"/>
    <cellStyle name="Normal 2 6 12 7 2" xfId="40074"/>
    <cellStyle name="Normal 2 6 12 8" xfId="40075"/>
    <cellStyle name="Normal 2 6 13" xfId="9989"/>
    <cellStyle name="Normal 2 6 13 2" xfId="9990"/>
    <cellStyle name="Normal 2 6 13 2 2" xfId="9991"/>
    <cellStyle name="Normal 2 6 13 2 2 2" xfId="9992"/>
    <cellStyle name="Normal 2 6 13 2 2 2 2" xfId="40076"/>
    <cellStyle name="Normal 2 6 13 2 2 3" xfId="40077"/>
    <cellStyle name="Normal 2 6 13 2 3" xfId="9993"/>
    <cellStyle name="Normal 2 6 13 2 3 2" xfId="40078"/>
    <cellStyle name="Normal 2 6 13 2 4" xfId="40079"/>
    <cellStyle name="Normal 2 6 13 3" xfId="9994"/>
    <cellStyle name="Normal 2 6 13 3 2" xfId="9995"/>
    <cellStyle name="Normal 2 6 13 3 2 2" xfId="9996"/>
    <cellStyle name="Normal 2 6 13 3 2 2 2" xfId="40080"/>
    <cellStyle name="Normal 2 6 13 3 2 3" xfId="40081"/>
    <cellStyle name="Normal 2 6 13 3 3" xfId="9997"/>
    <cellStyle name="Normal 2 6 13 3 3 2" xfId="40082"/>
    <cellStyle name="Normal 2 6 13 3 4" xfId="40083"/>
    <cellStyle name="Normal 2 6 13 4" xfId="9998"/>
    <cellStyle name="Normal 2 6 13 4 2" xfId="9999"/>
    <cellStyle name="Normal 2 6 13 4 2 2" xfId="10000"/>
    <cellStyle name="Normal 2 6 13 4 2 2 2" xfId="40084"/>
    <cellStyle name="Normal 2 6 13 4 2 3" xfId="40085"/>
    <cellStyle name="Normal 2 6 13 4 3" xfId="10001"/>
    <cellStyle name="Normal 2 6 13 4 3 2" xfId="40086"/>
    <cellStyle name="Normal 2 6 13 4 4" xfId="40087"/>
    <cellStyle name="Normal 2 6 13 5" xfId="10002"/>
    <cellStyle name="Normal 2 6 13 5 2" xfId="10003"/>
    <cellStyle name="Normal 2 6 13 5 2 2" xfId="40088"/>
    <cellStyle name="Normal 2 6 13 5 3" xfId="40089"/>
    <cellStyle name="Normal 2 6 13 6" xfId="10004"/>
    <cellStyle name="Normal 2 6 13 6 2" xfId="40090"/>
    <cellStyle name="Normal 2 6 13 7" xfId="10005"/>
    <cellStyle name="Normal 2 6 13 7 2" xfId="40091"/>
    <cellStyle name="Normal 2 6 13 8" xfId="40092"/>
    <cellStyle name="Normal 2 6 14" xfId="10006"/>
    <cellStyle name="Normal 2 6 14 2" xfId="10007"/>
    <cellStyle name="Normal 2 6 14 2 2" xfId="10008"/>
    <cellStyle name="Normal 2 6 14 2 2 2" xfId="10009"/>
    <cellStyle name="Normal 2 6 14 2 2 2 2" xfId="40093"/>
    <cellStyle name="Normal 2 6 14 2 2 3" xfId="40094"/>
    <cellStyle name="Normal 2 6 14 2 3" xfId="10010"/>
    <cellStyle name="Normal 2 6 14 2 3 2" xfId="40095"/>
    <cellStyle name="Normal 2 6 14 2 4" xfId="40096"/>
    <cellStyle name="Normal 2 6 14 3" xfId="10011"/>
    <cellStyle name="Normal 2 6 14 3 2" xfId="10012"/>
    <cellStyle name="Normal 2 6 14 3 2 2" xfId="10013"/>
    <cellStyle name="Normal 2 6 14 3 2 2 2" xfId="40097"/>
    <cellStyle name="Normal 2 6 14 3 2 3" xfId="40098"/>
    <cellStyle name="Normal 2 6 14 3 3" xfId="10014"/>
    <cellStyle name="Normal 2 6 14 3 3 2" xfId="40099"/>
    <cellStyle name="Normal 2 6 14 3 4" xfId="40100"/>
    <cellStyle name="Normal 2 6 14 4" xfId="10015"/>
    <cellStyle name="Normal 2 6 14 4 2" xfId="10016"/>
    <cellStyle name="Normal 2 6 14 4 2 2" xfId="10017"/>
    <cellStyle name="Normal 2 6 14 4 2 2 2" xfId="40101"/>
    <cellStyle name="Normal 2 6 14 4 2 3" xfId="40102"/>
    <cellStyle name="Normal 2 6 14 4 3" xfId="10018"/>
    <cellStyle name="Normal 2 6 14 4 3 2" xfId="40103"/>
    <cellStyle name="Normal 2 6 14 4 4" xfId="40104"/>
    <cellStyle name="Normal 2 6 14 5" xfId="10019"/>
    <cellStyle name="Normal 2 6 14 5 2" xfId="10020"/>
    <cellStyle name="Normal 2 6 14 5 2 2" xfId="40105"/>
    <cellStyle name="Normal 2 6 14 5 3" xfId="40106"/>
    <cellStyle name="Normal 2 6 14 6" xfId="10021"/>
    <cellStyle name="Normal 2 6 14 6 2" xfId="40107"/>
    <cellStyle name="Normal 2 6 14 7" xfId="10022"/>
    <cellStyle name="Normal 2 6 14 7 2" xfId="40108"/>
    <cellStyle name="Normal 2 6 14 8" xfId="40109"/>
    <cellStyle name="Normal 2 6 15" xfId="10023"/>
    <cellStyle name="Normal 2 6 15 2" xfId="10024"/>
    <cellStyle name="Normal 2 6 15 2 2" xfId="10025"/>
    <cellStyle name="Normal 2 6 15 2 2 2" xfId="10026"/>
    <cellStyle name="Normal 2 6 15 2 2 2 2" xfId="40110"/>
    <cellStyle name="Normal 2 6 15 2 2 3" xfId="40111"/>
    <cellStyle name="Normal 2 6 15 2 3" xfId="10027"/>
    <cellStyle name="Normal 2 6 15 2 3 2" xfId="40112"/>
    <cellStyle name="Normal 2 6 15 2 4" xfId="40113"/>
    <cellStyle name="Normal 2 6 15 3" xfId="10028"/>
    <cellStyle name="Normal 2 6 15 3 2" xfId="10029"/>
    <cellStyle name="Normal 2 6 15 3 2 2" xfId="10030"/>
    <cellStyle name="Normal 2 6 15 3 2 2 2" xfId="40114"/>
    <cellStyle name="Normal 2 6 15 3 2 3" xfId="40115"/>
    <cellStyle name="Normal 2 6 15 3 3" xfId="10031"/>
    <cellStyle name="Normal 2 6 15 3 3 2" xfId="40116"/>
    <cellStyle name="Normal 2 6 15 3 4" xfId="40117"/>
    <cellStyle name="Normal 2 6 15 4" xfId="10032"/>
    <cellStyle name="Normal 2 6 15 4 2" xfId="10033"/>
    <cellStyle name="Normal 2 6 15 4 2 2" xfId="10034"/>
    <cellStyle name="Normal 2 6 15 4 2 2 2" xfId="40118"/>
    <cellStyle name="Normal 2 6 15 4 2 3" xfId="40119"/>
    <cellStyle name="Normal 2 6 15 4 3" xfId="10035"/>
    <cellStyle name="Normal 2 6 15 4 3 2" xfId="40120"/>
    <cellStyle name="Normal 2 6 15 4 4" xfId="40121"/>
    <cellStyle name="Normal 2 6 15 5" xfId="10036"/>
    <cellStyle name="Normal 2 6 15 5 2" xfId="10037"/>
    <cellStyle name="Normal 2 6 15 5 2 2" xfId="40122"/>
    <cellStyle name="Normal 2 6 15 5 3" xfId="40123"/>
    <cellStyle name="Normal 2 6 15 6" xfId="10038"/>
    <cellStyle name="Normal 2 6 15 6 2" xfId="40124"/>
    <cellStyle name="Normal 2 6 15 7" xfId="10039"/>
    <cellStyle name="Normal 2 6 15 7 2" xfId="40125"/>
    <cellStyle name="Normal 2 6 15 8" xfId="40126"/>
    <cellStyle name="Normal 2 6 16" xfId="10040"/>
    <cellStyle name="Normal 2 6 16 2" xfId="10041"/>
    <cellStyle name="Normal 2 6 16 2 2" xfId="10042"/>
    <cellStyle name="Normal 2 6 16 2 2 2" xfId="10043"/>
    <cellStyle name="Normal 2 6 16 2 2 2 2" xfId="40127"/>
    <cellStyle name="Normal 2 6 16 2 2 3" xfId="40128"/>
    <cellStyle name="Normal 2 6 16 2 3" xfId="10044"/>
    <cellStyle name="Normal 2 6 16 2 3 2" xfId="40129"/>
    <cellStyle name="Normal 2 6 16 2 4" xfId="40130"/>
    <cellStyle name="Normal 2 6 16 3" xfId="10045"/>
    <cellStyle name="Normal 2 6 16 3 2" xfId="10046"/>
    <cellStyle name="Normal 2 6 16 3 2 2" xfId="10047"/>
    <cellStyle name="Normal 2 6 16 3 2 2 2" xfId="40131"/>
    <cellStyle name="Normal 2 6 16 3 2 3" xfId="40132"/>
    <cellStyle name="Normal 2 6 16 3 3" xfId="10048"/>
    <cellStyle name="Normal 2 6 16 3 3 2" xfId="40133"/>
    <cellStyle name="Normal 2 6 16 3 4" xfId="40134"/>
    <cellStyle name="Normal 2 6 16 4" xfId="10049"/>
    <cellStyle name="Normal 2 6 16 4 2" xfId="10050"/>
    <cellStyle name="Normal 2 6 16 4 2 2" xfId="10051"/>
    <cellStyle name="Normal 2 6 16 4 2 2 2" xfId="40135"/>
    <cellStyle name="Normal 2 6 16 4 2 3" xfId="40136"/>
    <cellStyle name="Normal 2 6 16 4 3" xfId="10052"/>
    <cellStyle name="Normal 2 6 16 4 3 2" xfId="40137"/>
    <cellStyle name="Normal 2 6 16 4 4" xfId="40138"/>
    <cellStyle name="Normal 2 6 16 5" xfId="10053"/>
    <cellStyle name="Normal 2 6 16 5 2" xfId="10054"/>
    <cellStyle name="Normal 2 6 16 5 2 2" xfId="40139"/>
    <cellStyle name="Normal 2 6 16 5 3" xfId="40140"/>
    <cellStyle name="Normal 2 6 16 6" xfId="10055"/>
    <cellStyle name="Normal 2 6 16 6 2" xfId="40141"/>
    <cellStyle name="Normal 2 6 16 7" xfId="10056"/>
    <cellStyle name="Normal 2 6 16 7 2" xfId="40142"/>
    <cellStyle name="Normal 2 6 16 8" xfId="40143"/>
    <cellStyle name="Normal 2 6 17" xfId="10057"/>
    <cellStyle name="Normal 2 6 17 2" xfId="10058"/>
    <cellStyle name="Normal 2 6 17 2 2" xfId="10059"/>
    <cellStyle name="Normal 2 6 17 2 2 2" xfId="10060"/>
    <cellStyle name="Normal 2 6 17 2 2 2 2" xfId="40144"/>
    <cellStyle name="Normal 2 6 17 2 2 3" xfId="40145"/>
    <cellStyle name="Normal 2 6 17 2 3" xfId="10061"/>
    <cellStyle name="Normal 2 6 17 2 3 2" xfId="40146"/>
    <cellStyle name="Normal 2 6 17 2 4" xfId="40147"/>
    <cellStyle name="Normal 2 6 17 3" xfId="10062"/>
    <cellStyle name="Normal 2 6 17 3 2" xfId="10063"/>
    <cellStyle name="Normal 2 6 17 3 2 2" xfId="10064"/>
    <cellStyle name="Normal 2 6 17 3 2 2 2" xfId="40148"/>
    <cellStyle name="Normal 2 6 17 3 2 3" xfId="40149"/>
    <cellStyle name="Normal 2 6 17 3 3" xfId="10065"/>
    <cellStyle name="Normal 2 6 17 3 3 2" xfId="40150"/>
    <cellStyle name="Normal 2 6 17 3 4" xfId="40151"/>
    <cellStyle name="Normal 2 6 17 4" xfId="10066"/>
    <cellStyle name="Normal 2 6 17 4 2" xfId="10067"/>
    <cellStyle name="Normal 2 6 17 4 2 2" xfId="10068"/>
    <cellStyle name="Normal 2 6 17 4 2 2 2" xfId="40152"/>
    <cellStyle name="Normal 2 6 17 4 2 3" xfId="40153"/>
    <cellStyle name="Normal 2 6 17 4 3" xfId="10069"/>
    <cellStyle name="Normal 2 6 17 4 3 2" xfId="40154"/>
    <cellStyle name="Normal 2 6 17 4 4" xfId="40155"/>
    <cellStyle name="Normal 2 6 17 5" xfId="10070"/>
    <cellStyle name="Normal 2 6 17 5 2" xfId="10071"/>
    <cellStyle name="Normal 2 6 17 5 2 2" xfId="40156"/>
    <cellStyle name="Normal 2 6 17 5 3" xfId="40157"/>
    <cellStyle name="Normal 2 6 17 6" xfId="10072"/>
    <cellStyle name="Normal 2 6 17 6 2" xfId="40158"/>
    <cellStyle name="Normal 2 6 17 7" xfId="10073"/>
    <cellStyle name="Normal 2 6 17 7 2" xfId="40159"/>
    <cellStyle name="Normal 2 6 17 8" xfId="40160"/>
    <cellStyle name="Normal 2 6 18" xfId="10074"/>
    <cellStyle name="Normal 2 6 18 2" xfId="10075"/>
    <cellStyle name="Normal 2 6 18 2 2" xfId="10076"/>
    <cellStyle name="Normal 2 6 18 2 2 2" xfId="10077"/>
    <cellStyle name="Normal 2 6 18 2 2 2 2" xfId="40161"/>
    <cellStyle name="Normal 2 6 18 2 2 3" xfId="40162"/>
    <cellStyle name="Normal 2 6 18 2 3" xfId="10078"/>
    <cellStyle name="Normal 2 6 18 2 3 2" xfId="40163"/>
    <cellStyle name="Normal 2 6 18 2 4" xfId="40164"/>
    <cellStyle name="Normal 2 6 18 3" xfId="10079"/>
    <cellStyle name="Normal 2 6 18 3 2" xfId="10080"/>
    <cellStyle name="Normal 2 6 18 3 2 2" xfId="10081"/>
    <cellStyle name="Normal 2 6 18 3 2 2 2" xfId="40165"/>
    <cellStyle name="Normal 2 6 18 3 2 3" xfId="40166"/>
    <cellStyle name="Normal 2 6 18 3 3" xfId="10082"/>
    <cellStyle name="Normal 2 6 18 3 3 2" xfId="40167"/>
    <cellStyle name="Normal 2 6 18 3 4" xfId="40168"/>
    <cellStyle name="Normal 2 6 18 4" xfId="10083"/>
    <cellStyle name="Normal 2 6 18 4 2" xfId="10084"/>
    <cellStyle name="Normal 2 6 18 4 2 2" xfId="10085"/>
    <cellStyle name="Normal 2 6 18 4 2 2 2" xfId="40169"/>
    <cellStyle name="Normal 2 6 18 4 2 3" xfId="40170"/>
    <cellStyle name="Normal 2 6 18 4 3" xfId="10086"/>
    <cellStyle name="Normal 2 6 18 4 3 2" xfId="40171"/>
    <cellStyle name="Normal 2 6 18 4 4" xfId="40172"/>
    <cellStyle name="Normal 2 6 18 5" xfId="10087"/>
    <cellStyle name="Normal 2 6 18 5 2" xfId="10088"/>
    <cellStyle name="Normal 2 6 18 5 2 2" xfId="40173"/>
    <cellStyle name="Normal 2 6 18 5 3" xfId="40174"/>
    <cellStyle name="Normal 2 6 18 6" xfId="10089"/>
    <cellStyle name="Normal 2 6 18 6 2" xfId="40175"/>
    <cellStyle name="Normal 2 6 18 7" xfId="10090"/>
    <cellStyle name="Normal 2 6 18 7 2" xfId="40176"/>
    <cellStyle name="Normal 2 6 18 8" xfId="40177"/>
    <cellStyle name="Normal 2 6 19" xfId="10091"/>
    <cellStyle name="Normal 2 6 19 2" xfId="10092"/>
    <cellStyle name="Normal 2 6 19 2 2" xfId="10093"/>
    <cellStyle name="Normal 2 6 19 2 2 2" xfId="10094"/>
    <cellStyle name="Normal 2 6 19 2 2 2 2" xfId="40178"/>
    <cellStyle name="Normal 2 6 19 2 2 3" xfId="40179"/>
    <cellStyle name="Normal 2 6 19 2 3" xfId="10095"/>
    <cellStyle name="Normal 2 6 19 2 3 2" xfId="40180"/>
    <cellStyle name="Normal 2 6 19 2 4" xfId="40181"/>
    <cellStyle name="Normal 2 6 19 3" xfId="10096"/>
    <cellStyle name="Normal 2 6 19 3 2" xfId="10097"/>
    <cellStyle name="Normal 2 6 19 3 2 2" xfId="10098"/>
    <cellStyle name="Normal 2 6 19 3 2 2 2" xfId="40182"/>
    <cellStyle name="Normal 2 6 19 3 2 3" xfId="40183"/>
    <cellStyle name="Normal 2 6 19 3 3" xfId="10099"/>
    <cellStyle name="Normal 2 6 19 3 3 2" xfId="40184"/>
    <cellStyle name="Normal 2 6 19 3 4" xfId="40185"/>
    <cellStyle name="Normal 2 6 19 4" xfId="10100"/>
    <cellStyle name="Normal 2 6 19 4 2" xfId="10101"/>
    <cellStyle name="Normal 2 6 19 4 2 2" xfId="10102"/>
    <cellStyle name="Normal 2 6 19 4 2 2 2" xfId="40186"/>
    <cellStyle name="Normal 2 6 19 4 2 3" xfId="40187"/>
    <cellStyle name="Normal 2 6 19 4 3" xfId="10103"/>
    <cellStyle name="Normal 2 6 19 4 3 2" xfId="40188"/>
    <cellStyle name="Normal 2 6 19 4 4" xfId="40189"/>
    <cellStyle name="Normal 2 6 19 5" xfId="10104"/>
    <cellStyle name="Normal 2 6 19 5 2" xfId="10105"/>
    <cellStyle name="Normal 2 6 19 5 2 2" xfId="40190"/>
    <cellStyle name="Normal 2 6 19 5 3" xfId="40191"/>
    <cellStyle name="Normal 2 6 19 6" xfId="10106"/>
    <cellStyle name="Normal 2 6 19 6 2" xfId="40192"/>
    <cellStyle name="Normal 2 6 19 7" xfId="10107"/>
    <cellStyle name="Normal 2 6 19 7 2" xfId="40193"/>
    <cellStyle name="Normal 2 6 19 8" xfId="40194"/>
    <cellStyle name="Normal 2 6 2" xfId="10108"/>
    <cellStyle name="Normal 2 6 2 2" xfId="10109"/>
    <cellStyle name="Normal 2 6 2 2 2" xfId="10110"/>
    <cellStyle name="Normal 2 6 2 2 2 2" xfId="10111"/>
    <cellStyle name="Normal 2 6 2 2 2 2 2" xfId="40195"/>
    <cellStyle name="Normal 2 6 2 2 2 3" xfId="40196"/>
    <cellStyle name="Normal 2 6 2 2 3" xfId="10112"/>
    <cellStyle name="Normal 2 6 2 2 3 2" xfId="40197"/>
    <cellStyle name="Normal 2 6 2 2 4" xfId="40198"/>
    <cellStyle name="Normal 2 6 2 3" xfId="10113"/>
    <cellStyle name="Normal 2 6 2 3 2" xfId="10114"/>
    <cellStyle name="Normal 2 6 2 3 2 2" xfId="10115"/>
    <cellStyle name="Normal 2 6 2 3 2 2 2" xfId="40199"/>
    <cellStyle name="Normal 2 6 2 3 2 3" xfId="40200"/>
    <cellStyle name="Normal 2 6 2 3 3" xfId="10116"/>
    <cellStyle name="Normal 2 6 2 3 3 2" xfId="40201"/>
    <cellStyle name="Normal 2 6 2 3 4" xfId="40202"/>
    <cellStyle name="Normal 2 6 2 4" xfId="10117"/>
    <cellStyle name="Normal 2 6 2 4 2" xfId="10118"/>
    <cellStyle name="Normal 2 6 2 4 2 2" xfId="10119"/>
    <cellStyle name="Normal 2 6 2 4 2 2 2" xfId="40203"/>
    <cellStyle name="Normal 2 6 2 4 2 3" xfId="40204"/>
    <cellStyle name="Normal 2 6 2 4 3" xfId="10120"/>
    <cellStyle name="Normal 2 6 2 4 3 2" xfId="40205"/>
    <cellStyle name="Normal 2 6 2 4 4" xfId="40206"/>
    <cellStyle name="Normal 2 6 2 5" xfId="10121"/>
    <cellStyle name="Normal 2 6 2 5 2" xfId="10122"/>
    <cellStyle name="Normal 2 6 2 5 2 2" xfId="40207"/>
    <cellStyle name="Normal 2 6 2 5 3" xfId="40208"/>
    <cellStyle name="Normal 2 6 2 6" xfId="10123"/>
    <cellStyle name="Normal 2 6 2 6 2" xfId="40209"/>
    <cellStyle name="Normal 2 6 2 7" xfId="10124"/>
    <cellStyle name="Normal 2 6 2 7 2" xfId="40210"/>
    <cellStyle name="Normal 2 6 2 8" xfId="40211"/>
    <cellStyle name="Normal 2 6 20" xfId="10125"/>
    <cellStyle name="Normal 2 6 20 2" xfId="10126"/>
    <cellStyle name="Normal 2 6 20 2 2" xfId="10127"/>
    <cellStyle name="Normal 2 6 20 2 2 2" xfId="10128"/>
    <cellStyle name="Normal 2 6 20 2 2 2 2" xfId="40212"/>
    <cellStyle name="Normal 2 6 20 2 2 3" xfId="40213"/>
    <cellStyle name="Normal 2 6 20 2 3" xfId="10129"/>
    <cellStyle name="Normal 2 6 20 2 3 2" xfId="40214"/>
    <cellStyle name="Normal 2 6 20 2 4" xfId="40215"/>
    <cellStyle name="Normal 2 6 20 3" xfId="10130"/>
    <cellStyle name="Normal 2 6 20 3 2" xfId="10131"/>
    <cellStyle name="Normal 2 6 20 3 2 2" xfId="10132"/>
    <cellStyle name="Normal 2 6 20 3 2 2 2" xfId="40216"/>
    <cellStyle name="Normal 2 6 20 3 2 3" xfId="40217"/>
    <cellStyle name="Normal 2 6 20 3 3" xfId="10133"/>
    <cellStyle name="Normal 2 6 20 3 3 2" xfId="40218"/>
    <cellStyle name="Normal 2 6 20 3 4" xfId="40219"/>
    <cellStyle name="Normal 2 6 20 4" xfId="10134"/>
    <cellStyle name="Normal 2 6 20 4 2" xfId="10135"/>
    <cellStyle name="Normal 2 6 20 4 2 2" xfId="10136"/>
    <cellStyle name="Normal 2 6 20 4 2 2 2" xfId="40220"/>
    <cellStyle name="Normal 2 6 20 4 2 3" xfId="40221"/>
    <cellStyle name="Normal 2 6 20 4 3" xfId="10137"/>
    <cellStyle name="Normal 2 6 20 4 3 2" xfId="40222"/>
    <cellStyle name="Normal 2 6 20 4 4" xfId="40223"/>
    <cellStyle name="Normal 2 6 20 5" xfId="10138"/>
    <cellStyle name="Normal 2 6 20 5 2" xfId="10139"/>
    <cellStyle name="Normal 2 6 20 5 2 2" xfId="40224"/>
    <cellStyle name="Normal 2 6 20 5 3" xfId="40225"/>
    <cellStyle name="Normal 2 6 20 6" xfId="10140"/>
    <cellStyle name="Normal 2 6 20 6 2" xfId="40226"/>
    <cellStyle name="Normal 2 6 20 7" xfId="10141"/>
    <cellStyle name="Normal 2 6 20 7 2" xfId="40227"/>
    <cellStyle name="Normal 2 6 20 8" xfId="40228"/>
    <cellStyle name="Normal 2 6 21" xfId="10142"/>
    <cellStyle name="Normal 2 6 21 2" xfId="10143"/>
    <cellStyle name="Normal 2 6 21 2 2" xfId="10144"/>
    <cellStyle name="Normal 2 6 21 2 2 2" xfId="10145"/>
    <cellStyle name="Normal 2 6 21 2 2 2 2" xfId="40229"/>
    <cellStyle name="Normal 2 6 21 2 2 3" xfId="40230"/>
    <cellStyle name="Normal 2 6 21 2 3" xfId="10146"/>
    <cellStyle name="Normal 2 6 21 2 3 2" xfId="40231"/>
    <cellStyle name="Normal 2 6 21 2 4" xfId="40232"/>
    <cellStyle name="Normal 2 6 21 3" xfId="10147"/>
    <cellStyle name="Normal 2 6 21 3 2" xfId="10148"/>
    <cellStyle name="Normal 2 6 21 3 2 2" xfId="10149"/>
    <cellStyle name="Normal 2 6 21 3 2 2 2" xfId="40233"/>
    <cellStyle name="Normal 2 6 21 3 2 3" xfId="40234"/>
    <cellStyle name="Normal 2 6 21 3 3" xfId="10150"/>
    <cellStyle name="Normal 2 6 21 3 3 2" xfId="40235"/>
    <cellStyle name="Normal 2 6 21 3 4" xfId="40236"/>
    <cellStyle name="Normal 2 6 21 4" xfId="10151"/>
    <cellStyle name="Normal 2 6 21 4 2" xfId="10152"/>
    <cellStyle name="Normal 2 6 21 4 2 2" xfId="10153"/>
    <cellStyle name="Normal 2 6 21 4 2 2 2" xfId="40237"/>
    <cellStyle name="Normal 2 6 21 4 2 3" xfId="40238"/>
    <cellStyle name="Normal 2 6 21 4 3" xfId="10154"/>
    <cellStyle name="Normal 2 6 21 4 3 2" xfId="40239"/>
    <cellStyle name="Normal 2 6 21 4 4" xfId="40240"/>
    <cellStyle name="Normal 2 6 21 5" xfId="10155"/>
    <cellStyle name="Normal 2 6 21 5 2" xfId="10156"/>
    <cellStyle name="Normal 2 6 21 5 2 2" xfId="40241"/>
    <cellStyle name="Normal 2 6 21 5 3" xfId="40242"/>
    <cellStyle name="Normal 2 6 21 6" xfId="10157"/>
    <cellStyle name="Normal 2 6 21 6 2" xfId="40243"/>
    <cellStyle name="Normal 2 6 21 7" xfId="10158"/>
    <cellStyle name="Normal 2 6 21 7 2" xfId="40244"/>
    <cellStyle name="Normal 2 6 21 8" xfId="40245"/>
    <cellStyle name="Normal 2 6 22" xfId="10159"/>
    <cellStyle name="Normal 2 6 22 2" xfId="10160"/>
    <cellStyle name="Normal 2 6 22 2 2" xfId="10161"/>
    <cellStyle name="Normal 2 6 22 2 2 2" xfId="10162"/>
    <cellStyle name="Normal 2 6 22 2 2 2 2" xfId="40246"/>
    <cellStyle name="Normal 2 6 22 2 2 3" xfId="40247"/>
    <cellStyle name="Normal 2 6 22 2 3" xfId="10163"/>
    <cellStyle name="Normal 2 6 22 2 3 2" xfId="40248"/>
    <cellStyle name="Normal 2 6 22 2 4" xfId="40249"/>
    <cellStyle name="Normal 2 6 22 3" xfId="10164"/>
    <cellStyle name="Normal 2 6 22 3 2" xfId="10165"/>
    <cellStyle name="Normal 2 6 22 3 2 2" xfId="10166"/>
    <cellStyle name="Normal 2 6 22 3 2 2 2" xfId="40250"/>
    <cellStyle name="Normal 2 6 22 3 2 3" xfId="40251"/>
    <cellStyle name="Normal 2 6 22 3 3" xfId="10167"/>
    <cellStyle name="Normal 2 6 22 3 3 2" xfId="40252"/>
    <cellStyle name="Normal 2 6 22 3 4" xfId="40253"/>
    <cellStyle name="Normal 2 6 22 4" xfId="10168"/>
    <cellStyle name="Normal 2 6 22 4 2" xfId="10169"/>
    <cellStyle name="Normal 2 6 22 4 2 2" xfId="10170"/>
    <cellStyle name="Normal 2 6 22 4 2 2 2" xfId="40254"/>
    <cellStyle name="Normal 2 6 22 4 2 3" xfId="40255"/>
    <cellStyle name="Normal 2 6 22 4 3" xfId="10171"/>
    <cellStyle name="Normal 2 6 22 4 3 2" xfId="40256"/>
    <cellStyle name="Normal 2 6 22 4 4" xfId="40257"/>
    <cellStyle name="Normal 2 6 22 5" xfId="10172"/>
    <cellStyle name="Normal 2 6 22 5 2" xfId="10173"/>
    <cellStyle name="Normal 2 6 22 5 2 2" xfId="40258"/>
    <cellStyle name="Normal 2 6 22 5 3" xfId="40259"/>
    <cellStyle name="Normal 2 6 22 6" xfId="10174"/>
    <cellStyle name="Normal 2 6 22 6 2" xfId="40260"/>
    <cellStyle name="Normal 2 6 22 7" xfId="10175"/>
    <cellStyle name="Normal 2 6 22 7 2" xfId="40261"/>
    <cellStyle name="Normal 2 6 22 8" xfId="40262"/>
    <cellStyle name="Normal 2 6 23" xfId="10176"/>
    <cellStyle name="Normal 2 6 23 2" xfId="10177"/>
    <cellStyle name="Normal 2 6 23 2 2" xfId="10178"/>
    <cellStyle name="Normal 2 6 23 2 2 2" xfId="10179"/>
    <cellStyle name="Normal 2 6 23 2 2 2 2" xfId="40263"/>
    <cellStyle name="Normal 2 6 23 2 2 3" xfId="40264"/>
    <cellStyle name="Normal 2 6 23 2 3" xfId="10180"/>
    <cellStyle name="Normal 2 6 23 2 3 2" xfId="40265"/>
    <cellStyle name="Normal 2 6 23 2 4" xfId="40266"/>
    <cellStyle name="Normal 2 6 23 3" xfId="10181"/>
    <cellStyle name="Normal 2 6 23 3 2" xfId="10182"/>
    <cellStyle name="Normal 2 6 23 3 2 2" xfId="10183"/>
    <cellStyle name="Normal 2 6 23 3 2 2 2" xfId="40267"/>
    <cellStyle name="Normal 2 6 23 3 2 3" xfId="40268"/>
    <cellStyle name="Normal 2 6 23 3 3" xfId="10184"/>
    <cellStyle name="Normal 2 6 23 3 3 2" xfId="40269"/>
    <cellStyle name="Normal 2 6 23 3 4" xfId="40270"/>
    <cellStyle name="Normal 2 6 23 4" xfId="10185"/>
    <cellStyle name="Normal 2 6 23 4 2" xfId="10186"/>
    <cellStyle name="Normal 2 6 23 4 2 2" xfId="10187"/>
    <cellStyle name="Normal 2 6 23 4 2 2 2" xfId="40271"/>
    <cellStyle name="Normal 2 6 23 4 2 3" xfId="40272"/>
    <cellStyle name="Normal 2 6 23 4 3" xfId="10188"/>
    <cellStyle name="Normal 2 6 23 4 3 2" xfId="40273"/>
    <cellStyle name="Normal 2 6 23 4 4" xfId="40274"/>
    <cellStyle name="Normal 2 6 23 5" xfId="10189"/>
    <cellStyle name="Normal 2 6 23 5 2" xfId="10190"/>
    <cellStyle name="Normal 2 6 23 5 2 2" xfId="40275"/>
    <cellStyle name="Normal 2 6 23 5 3" xfId="40276"/>
    <cellStyle name="Normal 2 6 23 6" xfId="10191"/>
    <cellStyle name="Normal 2 6 23 6 2" xfId="40277"/>
    <cellStyle name="Normal 2 6 23 7" xfId="10192"/>
    <cellStyle name="Normal 2 6 23 7 2" xfId="40278"/>
    <cellStyle name="Normal 2 6 23 8" xfId="40279"/>
    <cellStyle name="Normal 2 6 24" xfId="10193"/>
    <cellStyle name="Normal 2 6 24 2" xfId="10194"/>
    <cellStyle name="Normal 2 6 24 2 2" xfId="10195"/>
    <cellStyle name="Normal 2 6 24 2 2 2" xfId="10196"/>
    <cellStyle name="Normal 2 6 24 2 2 2 2" xfId="40280"/>
    <cellStyle name="Normal 2 6 24 2 2 3" xfId="40281"/>
    <cellStyle name="Normal 2 6 24 2 3" xfId="10197"/>
    <cellStyle name="Normal 2 6 24 2 3 2" xfId="40282"/>
    <cellStyle name="Normal 2 6 24 2 4" xfId="40283"/>
    <cellStyle name="Normal 2 6 24 3" xfId="10198"/>
    <cellStyle name="Normal 2 6 24 3 2" xfId="10199"/>
    <cellStyle name="Normal 2 6 24 3 2 2" xfId="10200"/>
    <cellStyle name="Normal 2 6 24 3 2 2 2" xfId="40284"/>
    <cellStyle name="Normal 2 6 24 3 2 3" xfId="40285"/>
    <cellStyle name="Normal 2 6 24 3 3" xfId="10201"/>
    <cellStyle name="Normal 2 6 24 3 3 2" xfId="40286"/>
    <cellStyle name="Normal 2 6 24 3 4" xfId="40287"/>
    <cellStyle name="Normal 2 6 24 4" xfId="10202"/>
    <cellStyle name="Normal 2 6 24 4 2" xfId="10203"/>
    <cellStyle name="Normal 2 6 24 4 2 2" xfId="10204"/>
    <cellStyle name="Normal 2 6 24 4 2 2 2" xfId="40288"/>
    <cellStyle name="Normal 2 6 24 4 2 3" xfId="40289"/>
    <cellStyle name="Normal 2 6 24 4 3" xfId="10205"/>
    <cellStyle name="Normal 2 6 24 4 3 2" xfId="40290"/>
    <cellStyle name="Normal 2 6 24 4 4" xfId="40291"/>
    <cellStyle name="Normal 2 6 24 5" xfId="10206"/>
    <cellStyle name="Normal 2 6 24 5 2" xfId="10207"/>
    <cellStyle name="Normal 2 6 24 5 2 2" xfId="40292"/>
    <cellStyle name="Normal 2 6 24 5 3" xfId="40293"/>
    <cellStyle name="Normal 2 6 24 6" xfId="10208"/>
    <cellStyle name="Normal 2 6 24 6 2" xfId="40294"/>
    <cellStyle name="Normal 2 6 24 7" xfId="10209"/>
    <cellStyle name="Normal 2 6 24 7 2" xfId="40295"/>
    <cellStyle name="Normal 2 6 24 8" xfId="40296"/>
    <cellStyle name="Normal 2 6 25" xfId="10210"/>
    <cellStyle name="Normal 2 6 25 2" xfId="10211"/>
    <cellStyle name="Normal 2 6 25 2 2" xfId="10212"/>
    <cellStyle name="Normal 2 6 25 2 2 2" xfId="10213"/>
    <cellStyle name="Normal 2 6 25 2 2 2 2" xfId="40297"/>
    <cellStyle name="Normal 2 6 25 2 2 3" xfId="40298"/>
    <cellStyle name="Normal 2 6 25 2 3" xfId="10214"/>
    <cellStyle name="Normal 2 6 25 2 3 2" xfId="40299"/>
    <cellStyle name="Normal 2 6 25 2 4" xfId="40300"/>
    <cellStyle name="Normal 2 6 25 3" xfId="10215"/>
    <cellStyle name="Normal 2 6 25 3 2" xfId="10216"/>
    <cellStyle name="Normal 2 6 25 3 2 2" xfId="10217"/>
    <cellStyle name="Normal 2 6 25 3 2 2 2" xfId="40301"/>
    <cellStyle name="Normal 2 6 25 3 2 3" xfId="40302"/>
    <cellStyle name="Normal 2 6 25 3 3" xfId="10218"/>
    <cellStyle name="Normal 2 6 25 3 3 2" xfId="40303"/>
    <cellStyle name="Normal 2 6 25 3 4" xfId="40304"/>
    <cellStyle name="Normal 2 6 25 4" xfId="10219"/>
    <cellStyle name="Normal 2 6 25 4 2" xfId="10220"/>
    <cellStyle name="Normal 2 6 25 4 2 2" xfId="10221"/>
    <cellStyle name="Normal 2 6 25 4 2 2 2" xfId="40305"/>
    <cellStyle name="Normal 2 6 25 4 2 3" xfId="40306"/>
    <cellStyle name="Normal 2 6 25 4 3" xfId="10222"/>
    <cellStyle name="Normal 2 6 25 4 3 2" xfId="40307"/>
    <cellStyle name="Normal 2 6 25 4 4" xfId="40308"/>
    <cellStyle name="Normal 2 6 25 5" xfId="10223"/>
    <cellStyle name="Normal 2 6 25 5 2" xfId="10224"/>
    <cellStyle name="Normal 2 6 25 5 2 2" xfId="40309"/>
    <cellStyle name="Normal 2 6 25 5 3" xfId="40310"/>
    <cellStyle name="Normal 2 6 25 6" xfId="10225"/>
    <cellStyle name="Normal 2 6 25 6 2" xfId="40311"/>
    <cellStyle name="Normal 2 6 25 7" xfId="10226"/>
    <cellStyle name="Normal 2 6 25 7 2" xfId="40312"/>
    <cellStyle name="Normal 2 6 25 8" xfId="40313"/>
    <cellStyle name="Normal 2 6 26" xfId="10227"/>
    <cellStyle name="Normal 2 6 26 2" xfId="10228"/>
    <cellStyle name="Normal 2 6 26 2 2" xfId="10229"/>
    <cellStyle name="Normal 2 6 26 2 2 2" xfId="10230"/>
    <cellStyle name="Normal 2 6 26 2 2 2 2" xfId="40314"/>
    <cellStyle name="Normal 2 6 26 2 2 3" xfId="40315"/>
    <cellStyle name="Normal 2 6 26 2 3" xfId="10231"/>
    <cellStyle name="Normal 2 6 26 2 3 2" xfId="40316"/>
    <cellStyle name="Normal 2 6 26 2 4" xfId="40317"/>
    <cellStyle name="Normal 2 6 26 3" xfId="10232"/>
    <cellStyle name="Normal 2 6 26 3 2" xfId="10233"/>
    <cellStyle name="Normal 2 6 26 3 2 2" xfId="10234"/>
    <cellStyle name="Normal 2 6 26 3 2 2 2" xfId="40318"/>
    <cellStyle name="Normal 2 6 26 3 2 3" xfId="40319"/>
    <cellStyle name="Normal 2 6 26 3 3" xfId="10235"/>
    <cellStyle name="Normal 2 6 26 3 3 2" xfId="40320"/>
    <cellStyle name="Normal 2 6 26 3 4" xfId="40321"/>
    <cellStyle name="Normal 2 6 26 4" xfId="10236"/>
    <cellStyle name="Normal 2 6 26 4 2" xfId="10237"/>
    <cellStyle name="Normal 2 6 26 4 2 2" xfId="10238"/>
    <cellStyle name="Normal 2 6 26 4 2 2 2" xfId="40322"/>
    <cellStyle name="Normal 2 6 26 4 2 3" xfId="40323"/>
    <cellStyle name="Normal 2 6 26 4 3" xfId="10239"/>
    <cellStyle name="Normal 2 6 26 4 3 2" xfId="40324"/>
    <cellStyle name="Normal 2 6 26 4 4" xfId="40325"/>
    <cellStyle name="Normal 2 6 26 5" xfId="10240"/>
    <cellStyle name="Normal 2 6 26 5 2" xfId="10241"/>
    <cellStyle name="Normal 2 6 26 5 2 2" xfId="40326"/>
    <cellStyle name="Normal 2 6 26 5 3" xfId="40327"/>
    <cellStyle name="Normal 2 6 26 6" xfId="10242"/>
    <cellStyle name="Normal 2 6 26 6 2" xfId="40328"/>
    <cellStyle name="Normal 2 6 26 7" xfId="10243"/>
    <cellStyle name="Normal 2 6 26 7 2" xfId="40329"/>
    <cellStyle name="Normal 2 6 26 8" xfId="40330"/>
    <cellStyle name="Normal 2 6 27" xfId="10244"/>
    <cellStyle name="Normal 2 6 27 2" xfId="10245"/>
    <cellStyle name="Normal 2 6 27 2 2" xfId="10246"/>
    <cellStyle name="Normal 2 6 27 2 2 2" xfId="10247"/>
    <cellStyle name="Normal 2 6 27 2 2 2 2" xfId="40331"/>
    <cellStyle name="Normal 2 6 27 2 2 3" xfId="40332"/>
    <cellStyle name="Normal 2 6 27 2 3" xfId="10248"/>
    <cellStyle name="Normal 2 6 27 2 3 2" xfId="40333"/>
    <cellStyle name="Normal 2 6 27 2 4" xfId="40334"/>
    <cellStyle name="Normal 2 6 27 3" xfId="10249"/>
    <cellStyle name="Normal 2 6 27 3 2" xfId="10250"/>
    <cellStyle name="Normal 2 6 27 3 2 2" xfId="10251"/>
    <cellStyle name="Normal 2 6 27 3 2 2 2" xfId="40335"/>
    <cellStyle name="Normal 2 6 27 3 2 3" xfId="40336"/>
    <cellStyle name="Normal 2 6 27 3 3" xfId="10252"/>
    <cellStyle name="Normal 2 6 27 3 3 2" xfId="40337"/>
    <cellStyle name="Normal 2 6 27 3 4" xfId="40338"/>
    <cellStyle name="Normal 2 6 27 4" xfId="10253"/>
    <cellStyle name="Normal 2 6 27 4 2" xfId="10254"/>
    <cellStyle name="Normal 2 6 27 4 2 2" xfId="10255"/>
    <cellStyle name="Normal 2 6 27 4 2 2 2" xfId="40339"/>
    <cellStyle name="Normal 2 6 27 4 2 3" xfId="40340"/>
    <cellStyle name="Normal 2 6 27 4 3" xfId="10256"/>
    <cellStyle name="Normal 2 6 27 4 3 2" xfId="40341"/>
    <cellStyle name="Normal 2 6 27 4 4" xfId="40342"/>
    <cellStyle name="Normal 2 6 27 5" xfId="10257"/>
    <cellStyle name="Normal 2 6 27 5 2" xfId="10258"/>
    <cellStyle name="Normal 2 6 27 5 2 2" xfId="40343"/>
    <cellStyle name="Normal 2 6 27 5 3" xfId="40344"/>
    <cellStyle name="Normal 2 6 27 6" xfId="10259"/>
    <cellStyle name="Normal 2 6 27 6 2" xfId="40345"/>
    <cellStyle name="Normal 2 6 27 7" xfId="10260"/>
    <cellStyle name="Normal 2 6 27 7 2" xfId="40346"/>
    <cellStyle name="Normal 2 6 27 8" xfId="40347"/>
    <cellStyle name="Normal 2 6 28" xfId="10261"/>
    <cellStyle name="Normal 2 6 28 2" xfId="10262"/>
    <cellStyle name="Normal 2 6 28 2 2" xfId="10263"/>
    <cellStyle name="Normal 2 6 28 2 2 2" xfId="10264"/>
    <cellStyle name="Normal 2 6 28 2 2 2 2" xfId="40348"/>
    <cellStyle name="Normal 2 6 28 2 2 3" xfId="40349"/>
    <cellStyle name="Normal 2 6 28 2 3" xfId="10265"/>
    <cellStyle name="Normal 2 6 28 2 3 2" xfId="40350"/>
    <cellStyle name="Normal 2 6 28 2 4" xfId="40351"/>
    <cellStyle name="Normal 2 6 28 3" xfId="10266"/>
    <cellStyle name="Normal 2 6 28 3 2" xfId="10267"/>
    <cellStyle name="Normal 2 6 28 3 2 2" xfId="10268"/>
    <cellStyle name="Normal 2 6 28 3 2 2 2" xfId="40352"/>
    <cellStyle name="Normal 2 6 28 3 2 3" xfId="40353"/>
    <cellStyle name="Normal 2 6 28 3 3" xfId="10269"/>
    <cellStyle name="Normal 2 6 28 3 3 2" xfId="40354"/>
    <cellStyle name="Normal 2 6 28 3 4" xfId="40355"/>
    <cellStyle name="Normal 2 6 28 4" xfId="10270"/>
    <cellStyle name="Normal 2 6 28 4 2" xfId="10271"/>
    <cellStyle name="Normal 2 6 28 4 2 2" xfId="10272"/>
    <cellStyle name="Normal 2 6 28 4 2 2 2" xfId="40356"/>
    <cellStyle name="Normal 2 6 28 4 2 3" xfId="40357"/>
    <cellStyle name="Normal 2 6 28 4 3" xfId="10273"/>
    <cellStyle name="Normal 2 6 28 4 3 2" xfId="40358"/>
    <cellStyle name="Normal 2 6 28 4 4" xfId="40359"/>
    <cellStyle name="Normal 2 6 28 5" xfId="10274"/>
    <cellStyle name="Normal 2 6 28 5 2" xfId="10275"/>
    <cellStyle name="Normal 2 6 28 5 2 2" xfId="40360"/>
    <cellStyle name="Normal 2 6 28 5 3" xfId="40361"/>
    <cellStyle name="Normal 2 6 28 6" xfId="10276"/>
    <cellStyle name="Normal 2 6 28 6 2" xfId="40362"/>
    <cellStyle name="Normal 2 6 28 7" xfId="10277"/>
    <cellStyle name="Normal 2 6 28 7 2" xfId="40363"/>
    <cellStyle name="Normal 2 6 28 8" xfId="40364"/>
    <cellStyle name="Normal 2 6 29" xfId="10278"/>
    <cellStyle name="Normal 2 6 29 2" xfId="10279"/>
    <cellStyle name="Normal 2 6 29 2 2" xfId="10280"/>
    <cellStyle name="Normal 2 6 29 2 2 2" xfId="10281"/>
    <cellStyle name="Normal 2 6 29 2 2 2 2" xfId="40365"/>
    <cellStyle name="Normal 2 6 29 2 2 3" xfId="40366"/>
    <cellStyle name="Normal 2 6 29 2 3" xfId="10282"/>
    <cellStyle name="Normal 2 6 29 2 3 2" xfId="40367"/>
    <cellStyle name="Normal 2 6 29 2 4" xfId="40368"/>
    <cellStyle name="Normal 2 6 29 3" xfId="10283"/>
    <cellStyle name="Normal 2 6 29 3 2" xfId="10284"/>
    <cellStyle name="Normal 2 6 29 3 2 2" xfId="10285"/>
    <cellStyle name="Normal 2 6 29 3 2 2 2" xfId="40369"/>
    <cellStyle name="Normal 2 6 29 3 2 3" xfId="40370"/>
    <cellStyle name="Normal 2 6 29 3 3" xfId="10286"/>
    <cellStyle name="Normal 2 6 29 3 3 2" xfId="40371"/>
    <cellStyle name="Normal 2 6 29 3 4" xfId="40372"/>
    <cellStyle name="Normal 2 6 29 4" xfId="10287"/>
    <cellStyle name="Normal 2 6 29 4 2" xfId="10288"/>
    <cellStyle name="Normal 2 6 29 4 2 2" xfId="10289"/>
    <cellStyle name="Normal 2 6 29 4 2 2 2" xfId="40373"/>
    <cellStyle name="Normal 2 6 29 4 2 3" xfId="40374"/>
    <cellStyle name="Normal 2 6 29 4 3" xfId="10290"/>
    <cellStyle name="Normal 2 6 29 4 3 2" xfId="40375"/>
    <cellStyle name="Normal 2 6 29 4 4" xfId="40376"/>
    <cellStyle name="Normal 2 6 29 5" xfId="10291"/>
    <cellStyle name="Normal 2 6 29 5 2" xfId="10292"/>
    <cellStyle name="Normal 2 6 29 5 2 2" xfId="40377"/>
    <cellStyle name="Normal 2 6 29 5 3" xfId="40378"/>
    <cellStyle name="Normal 2 6 29 6" xfId="10293"/>
    <cellStyle name="Normal 2 6 29 6 2" xfId="40379"/>
    <cellStyle name="Normal 2 6 29 7" xfId="10294"/>
    <cellStyle name="Normal 2 6 29 7 2" xfId="40380"/>
    <cellStyle name="Normal 2 6 29 8" xfId="40381"/>
    <cellStyle name="Normal 2 6 3" xfId="10295"/>
    <cellStyle name="Normal 2 6 3 2" xfId="10296"/>
    <cellStyle name="Normal 2 6 3 2 2" xfId="10297"/>
    <cellStyle name="Normal 2 6 3 2 2 2" xfId="10298"/>
    <cellStyle name="Normal 2 6 3 2 2 2 2" xfId="40382"/>
    <cellStyle name="Normal 2 6 3 2 2 3" xfId="40383"/>
    <cellStyle name="Normal 2 6 3 2 3" xfId="10299"/>
    <cellStyle name="Normal 2 6 3 2 3 2" xfId="40384"/>
    <cellStyle name="Normal 2 6 3 2 4" xfId="40385"/>
    <cellStyle name="Normal 2 6 3 3" xfId="10300"/>
    <cellStyle name="Normal 2 6 3 3 2" xfId="10301"/>
    <cellStyle name="Normal 2 6 3 3 2 2" xfId="10302"/>
    <cellStyle name="Normal 2 6 3 3 2 2 2" xfId="40386"/>
    <cellStyle name="Normal 2 6 3 3 2 3" xfId="40387"/>
    <cellStyle name="Normal 2 6 3 3 3" xfId="10303"/>
    <cellStyle name="Normal 2 6 3 3 3 2" xfId="40388"/>
    <cellStyle name="Normal 2 6 3 3 4" xfId="40389"/>
    <cellStyle name="Normal 2 6 3 4" xfId="10304"/>
    <cellStyle name="Normal 2 6 3 4 2" xfId="10305"/>
    <cellStyle name="Normal 2 6 3 4 2 2" xfId="10306"/>
    <cellStyle name="Normal 2 6 3 4 2 2 2" xfId="40390"/>
    <cellStyle name="Normal 2 6 3 4 2 3" xfId="40391"/>
    <cellStyle name="Normal 2 6 3 4 3" xfId="10307"/>
    <cellStyle name="Normal 2 6 3 4 3 2" xfId="40392"/>
    <cellStyle name="Normal 2 6 3 4 4" xfId="40393"/>
    <cellStyle name="Normal 2 6 3 5" xfId="10308"/>
    <cellStyle name="Normal 2 6 3 5 2" xfId="10309"/>
    <cellStyle name="Normal 2 6 3 5 2 2" xfId="40394"/>
    <cellStyle name="Normal 2 6 3 5 3" xfId="40395"/>
    <cellStyle name="Normal 2 6 3 6" xfId="10310"/>
    <cellStyle name="Normal 2 6 3 6 2" xfId="40396"/>
    <cellStyle name="Normal 2 6 3 7" xfId="10311"/>
    <cellStyle name="Normal 2 6 3 7 2" xfId="40397"/>
    <cellStyle name="Normal 2 6 3 8" xfId="40398"/>
    <cellStyle name="Normal 2 6 30" xfId="10312"/>
    <cellStyle name="Normal 2 6 30 2" xfId="10313"/>
    <cellStyle name="Normal 2 6 30 2 2" xfId="10314"/>
    <cellStyle name="Normal 2 6 30 2 2 2" xfId="40399"/>
    <cellStyle name="Normal 2 6 30 2 3" xfId="40400"/>
    <cellStyle name="Normal 2 6 30 3" xfId="10315"/>
    <cellStyle name="Normal 2 6 30 3 2" xfId="40401"/>
    <cellStyle name="Normal 2 6 30 4" xfId="40402"/>
    <cellStyle name="Normal 2 6 31" xfId="10316"/>
    <cellStyle name="Normal 2 6 31 2" xfId="10317"/>
    <cellStyle name="Normal 2 6 31 2 2" xfId="10318"/>
    <cellStyle name="Normal 2 6 31 2 2 2" xfId="40403"/>
    <cellStyle name="Normal 2 6 31 2 3" xfId="40404"/>
    <cellStyle name="Normal 2 6 31 3" xfId="10319"/>
    <cellStyle name="Normal 2 6 31 3 2" xfId="40405"/>
    <cellStyle name="Normal 2 6 31 4" xfId="40406"/>
    <cellStyle name="Normal 2 6 32" xfId="10320"/>
    <cellStyle name="Normal 2 6 32 2" xfId="10321"/>
    <cellStyle name="Normal 2 6 32 2 2" xfId="10322"/>
    <cellStyle name="Normal 2 6 32 2 2 2" xfId="40407"/>
    <cellStyle name="Normal 2 6 32 2 3" xfId="40408"/>
    <cellStyle name="Normal 2 6 32 3" xfId="10323"/>
    <cellStyle name="Normal 2 6 32 3 2" xfId="40409"/>
    <cellStyle name="Normal 2 6 32 4" xfId="40410"/>
    <cellStyle name="Normal 2 6 33" xfId="10324"/>
    <cellStyle name="Normal 2 6 33 2" xfId="10325"/>
    <cellStyle name="Normal 2 6 33 2 2" xfId="40411"/>
    <cellStyle name="Normal 2 6 33 3" xfId="40412"/>
    <cellStyle name="Normal 2 6 34" xfId="10326"/>
    <cellStyle name="Normal 2 6 34 2" xfId="40413"/>
    <cellStyle name="Normal 2 6 35" xfId="10327"/>
    <cellStyle name="Normal 2 6 35 2" xfId="40414"/>
    <cellStyle name="Normal 2 6 36" xfId="40415"/>
    <cellStyle name="Normal 2 6 4" xfId="10328"/>
    <cellStyle name="Normal 2 6 4 2" xfId="10329"/>
    <cellStyle name="Normal 2 6 4 2 2" xfId="10330"/>
    <cellStyle name="Normal 2 6 4 2 2 2" xfId="10331"/>
    <cellStyle name="Normal 2 6 4 2 2 2 2" xfId="40416"/>
    <cellStyle name="Normal 2 6 4 2 2 3" xfId="40417"/>
    <cellStyle name="Normal 2 6 4 2 3" xfId="10332"/>
    <cellStyle name="Normal 2 6 4 2 3 2" xfId="40418"/>
    <cellStyle name="Normal 2 6 4 2 4" xfId="40419"/>
    <cellStyle name="Normal 2 6 4 3" xfId="10333"/>
    <cellStyle name="Normal 2 6 4 3 2" xfId="10334"/>
    <cellStyle name="Normal 2 6 4 3 2 2" xfId="10335"/>
    <cellStyle name="Normal 2 6 4 3 2 2 2" xfId="40420"/>
    <cellStyle name="Normal 2 6 4 3 2 3" xfId="40421"/>
    <cellStyle name="Normal 2 6 4 3 3" xfId="10336"/>
    <cellStyle name="Normal 2 6 4 3 3 2" xfId="40422"/>
    <cellStyle name="Normal 2 6 4 3 4" xfId="40423"/>
    <cellStyle name="Normal 2 6 4 4" xfId="10337"/>
    <cellStyle name="Normal 2 6 4 4 2" xfId="10338"/>
    <cellStyle name="Normal 2 6 4 4 2 2" xfId="10339"/>
    <cellStyle name="Normal 2 6 4 4 2 2 2" xfId="40424"/>
    <cellStyle name="Normal 2 6 4 4 2 3" xfId="40425"/>
    <cellStyle name="Normal 2 6 4 4 3" xfId="10340"/>
    <cellStyle name="Normal 2 6 4 4 3 2" xfId="40426"/>
    <cellStyle name="Normal 2 6 4 4 4" xfId="40427"/>
    <cellStyle name="Normal 2 6 4 5" xfId="10341"/>
    <cellStyle name="Normal 2 6 4 5 2" xfId="10342"/>
    <cellStyle name="Normal 2 6 4 5 2 2" xfId="40428"/>
    <cellStyle name="Normal 2 6 4 5 3" xfId="40429"/>
    <cellStyle name="Normal 2 6 4 6" xfId="10343"/>
    <cellStyle name="Normal 2 6 4 6 2" xfId="40430"/>
    <cellStyle name="Normal 2 6 4 7" xfId="10344"/>
    <cellStyle name="Normal 2 6 4 7 2" xfId="40431"/>
    <cellStyle name="Normal 2 6 4 8" xfId="40432"/>
    <cellStyle name="Normal 2 6 5" xfId="10345"/>
    <cellStyle name="Normal 2 6 5 2" xfId="10346"/>
    <cellStyle name="Normal 2 6 5 2 2" xfId="10347"/>
    <cellStyle name="Normal 2 6 5 2 2 2" xfId="10348"/>
    <cellStyle name="Normal 2 6 5 2 2 2 2" xfId="40433"/>
    <cellStyle name="Normal 2 6 5 2 2 3" xfId="40434"/>
    <cellStyle name="Normal 2 6 5 2 3" xfId="10349"/>
    <cellStyle name="Normal 2 6 5 2 3 2" xfId="40435"/>
    <cellStyle name="Normal 2 6 5 2 4" xfId="40436"/>
    <cellStyle name="Normal 2 6 5 3" xfId="10350"/>
    <cellStyle name="Normal 2 6 5 3 2" xfId="10351"/>
    <cellStyle name="Normal 2 6 5 3 2 2" xfId="10352"/>
    <cellStyle name="Normal 2 6 5 3 2 2 2" xfId="40437"/>
    <cellStyle name="Normal 2 6 5 3 2 3" xfId="40438"/>
    <cellStyle name="Normal 2 6 5 3 3" xfId="10353"/>
    <cellStyle name="Normal 2 6 5 3 3 2" xfId="40439"/>
    <cellStyle name="Normal 2 6 5 3 4" xfId="40440"/>
    <cellStyle name="Normal 2 6 5 4" xfId="10354"/>
    <cellStyle name="Normal 2 6 5 4 2" xfId="10355"/>
    <cellStyle name="Normal 2 6 5 4 2 2" xfId="10356"/>
    <cellStyle name="Normal 2 6 5 4 2 2 2" xfId="40441"/>
    <cellStyle name="Normal 2 6 5 4 2 3" xfId="40442"/>
    <cellStyle name="Normal 2 6 5 4 3" xfId="10357"/>
    <cellStyle name="Normal 2 6 5 4 3 2" xfId="40443"/>
    <cellStyle name="Normal 2 6 5 4 4" xfId="40444"/>
    <cellStyle name="Normal 2 6 5 5" xfId="10358"/>
    <cellStyle name="Normal 2 6 5 5 2" xfId="10359"/>
    <cellStyle name="Normal 2 6 5 5 2 2" xfId="40445"/>
    <cellStyle name="Normal 2 6 5 5 3" xfId="40446"/>
    <cellStyle name="Normal 2 6 5 6" xfId="10360"/>
    <cellStyle name="Normal 2 6 5 6 2" xfId="40447"/>
    <cellStyle name="Normal 2 6 5 7" xfId="10361"/>
    <cellStyle name="Normal 2 6 5 7 2" xfId="40448"/>
    <cellStyle name="Normal 2 6 5 8" xfId="40449"/>
    <cellStyle name="Normal 2 6 6" xfId="10362"/>
    <cellStyle name="Normal 2 6 6 2" xfId="10363"/>
    <cellStyle name="Normal 2 6 6 2 2" xfId="10364"/>
    <cellStyle name="Normal 2 6 6 2 2 2" xfId="10365"/>
    <cellStyle name="Normal 2 6 6 2 2 2 2" xfId="40450"/>
    <cellStyle name="Normal 2 6 6 2 2 3" xfId="40451"/>
    <cellStyle name="Normal 2 6 6 2 3" xfId="10366"/>
    <cellStyle name="Normal 2 6 6 2 3 2" xfId="40452"/>
    <cellStyle name="Normal 2 6 6 2 4" xfId="40453"/>
    <cellStyle name="Normal 2 6 6 3" xfId="10367"/>
    <cellStyle name="Normal 2 6 6 3 2" xfId="10368"/>
    <cellStyle name="Normal 2 6 6 3 2 2" xfId="10369"/>
    <cellStyle name="Normal 2 6 6 3 2 2 2" xfId="40454"/>
    <cellStyle name="Normal 2 6 6 3 2 3" xfId="40455"/>
    <cellStyle name="Normal 2 6 6 3 3" xfId="10370"/>
    <cellStyle name="Normal 2 6 6 3 3 2" xfId="40456"/>
    <cellStyle name="Normal 2 6 6 3 4" xfId="40457"/>
    <cellStyle name="Normal 2 6 6 4" xfId="10371"/>
    <cellStyle name="Normal 2 6 6 4 2" xfId="10372"/>
    <cellStyle name="Normal 2 6 6 4 2 2" xfId="10373"/>
    <cellStyle name="Normal 2 6 6 4 2 2 2" xfId="40458"/>
    <cellStyle name="Normal 2 6 6 4 2 3" xfId="40459"/>
    <cellStyle name="Normal 2 6 6 4 3" xfId="10374"/>
    <cellStyle name="Normal 2 6 6 4 3 2" xfId="40460"/>
    <cellStyle name="Normal 2 6 6 4 4" xfId="40461"/>
    <cellStyle name="Normal 2 6 6 5" xfId="10375"/>
    <cellStyle name="Normal 2 6 6 5 2" xfId="10376"/>
    <cellStyle name="Normal 2 6 6 5 2 2" xfId="40462"/>
    <cellStyle name="Normal 2 6 6 5 3" xfId="40463"/>
    <cellStyle name="Normal 2 6 6 6" xfId="10377"/>
    <cellStyle name="Normal 2 6 6 6 2" xfId="40464"/>
    <cellStyle name="Normal 2 6 6 7" xfId="10378"/>
    <cellStyle name="Normal 2 6 6 7 2" xfId="40465"/>
    <cellStyle name="Normal 2 6 6 8" xfId="40466"/>
    <cellStyle name="Normal 2 6 7" xfId="10379"/>
    <cellStyle name="Normal 2 6 7 2" xfId="10380"/>
    <cellStyle name="Normal 2 6 7 2 2" xfId="10381"/>
    <cellStyle name="Normal 2 6 7 2 2 2" xfId="10382"/>
    <cellStyle name="Normal 2 6 7 2 2 2 2" xfId="40467"/>
    <cellStyle name="Normal 2 6 7 2 2 3" xfId="40468"/>
    <cellStyle name="Normal 2 6 7 2 3" xfId="10383"/>
    <cellStyle name="Normal 2 6 7 2 3 2" xfId="40469"/>
    <cellStyle name="Normal 2 6 7 2 4" xfId="40470"/>
    <cellStyle name="Normal 2 6 7 3" xfId="10384"/>
    <cellStyle name="Normal 2 6 7 3 2" xfId="10385"/>
    <cellStyle name="Normal 2 6 7 3 2 2" xfId="10386"/>
    <cellStyle name="Normal 2 6 7 3 2 2 2" xfId="40471"/>
    <cellStyle name="Normal 2 6 7 3 2 3" xfId="40472"/>
    <cellStyle name="Normal 2 6 7 3 3" xfId="10387"/>
    <cellStyle name="Normal 2 6 7 3 3 2" xfId="40473"/>
    <cellStyle name="Normal 2 6 7 3 4" xfId="40474"/>
    <cellStyle name="Normal 2 6 7 4" xfId="10388"/>
    <cellStyle name="Normal 2 6 7 4 2" xfId="10389"/>
    <cellStyle name="Normal 2 6 7 4 2 2" xfId="10390"/>
    <cellStyle name="Normal 2 6 7 4 2 2 2" xfId="40475"/>
    <cellStyle name="Normal 2 6 7 4 2 3" xfId="40476"/>
    <cellStyle name="Normal 2 6 7 4 3" xfId="10391"/>
    <cellStyle name="Normal 2 6 7 4 3 2" xfId="40477"/>
    <cellStyle name="Normal 2 6 7 4 4" xfId="40478"/>
    <cellStyle name="Normal 2 6 7 5" xfId="10392"/>
    <cellStyle name="Normal 2 6 7 5 2" xfId="10393"/>
    <cellStyle name="Normal 2 6 7 5 2 2" xfId="40479"/>
    <cellStyle name="Normal 2 6 7 5 3" xfId="40480"/>
    <cellStyle name="Normal 2 6 7 6" xfId="10394"/>
    <cellStyle name="Normal 2 6 7 6 2" xfId="40481"/>
    <cellStyle name="Normal 2 6 7 7" xfId="10395"/>
    <cellStyle name="Normal 2 6 7 7 2" xfId="40482"/>
    <cellStyle name="Normal 2 6 7 8" xfId="40483"/>
    <cellStyle name="Normal 2 6 8" xfId="10396"/>
    <cellStyle name="Normal 2 6 8 2" xfId="10397"/>
    <cellStyle name="Normal 2 6 8 2 2" xfId="10398"/>
    <cellStyle name="Normal 2 6 8 2 2 2" xfId="10399"/>
    <cellStyle name="Normal 2 6 8 2 2 2 2" xfId="40484"/>
    <cellStyle name="Normal 2 6 8 2 2 3" xfId="40485"/>
    <cellStyle name="Normal 2 6 8 2 3" xfId="10400"/>
    <cellStyle name="Normal 2 6 8 2 3 2" xfId="40486"/>
    <cellStyle name="Normal 2 6 8 2 4" xfId="40487"/>
    <cellStyle name="Normal 2 6 8 3" xfId="10401"/>
    <cellStyle name="Normal 2 6 8 3 2" xfId="10402"/>
    <cellStyle name="Normal 2 6 8 3 2 2" xfId="10403"/>
    <cellStyle name="Normal 2 6 8 3 2 2 2" xfId="40488"/>
    <cellStyle name="Normal 2 6 8 3 2 3" xfId="40489"/>
    <cellStyle name="Normal 2 6 8 3 3" xfId="10404"/>
    <cellStyle name="Normal 2 6 8 3 3 2" xfId="40490"/>
    <cellStyle name="Normal 2 6 8 3 4" xfId="40491"/>
    <cellStyle name="Normal 2 6 8 4" xfId="10405"/>
    <cellStyle name="Normal 2 6 8 4 2" xfId="10406"/>
    <cellStyle name="Normal 2 6 8 4 2 2" xfId="10407"/>
    <cellStyle name="Normal 2 6 8 4 2 2 2" xfId="40492"/>
    <cellStyle name="Normal 2 6 8 4 2 3" xfId="40493"/>
    <cellStyle name="Normal 2 6 8 4 3" xfId="10408"/>
    <cellStyle name="Normal 2 6 8 4 3 2" xfId="40494"/>
    <cellStyle name="Normal 2 6 8 4 4" xfId="40495"/>
    <cellStyle name="Normal 2 6 8 5" xfId="10409"/>
    <cellStyle name="Normal 2 6 8 5 2" xfId="10410"/>
    <cellStyle name="Normal 2 6 8 5 2 2" xfId="40496"/>
    <cellStyle name="Normal 2 6 8 5 3" xfId="40497"/>
    <cellStyle name="Normal 2 6 8 6" xfId="10411"/>
    <cellStyle name="Normal 2 6 8 6 2" xfId="40498"/>
    <cellStyle name="Normal 2 6 8 7" xfId="10412"/>
    <cellStyle name="Normal 2 6 8 7 2" xfId="40499"/>
    <cellStyle name="Normal 2 6 8 8" xfId="40500"/>
    <cellStyle name="Normal 2 6 9" xfId="10413"/>
    <cellStyle name="Normal 2 6 9 2" xfId="10414"/>
    <cellStyle name="Normal 2 6 9 2 2" xfId="10415"/>
    <cellStyle name="Normal 2 6 9 2 2 2" xfId="10416"/>
    <cellStyle name="Normal 2 6 9 2 2 2 2" xfId="40501"/>
    <cellStyle name="Normal 2 6 9 2 2 3" xfId="40502"/>
    <cellStyle name="Normal 2 6 9 2 3" xfId="10417"/>
    <cellStyle name="Normal 2 6 9 2 3 2" xfId="40503"/>
    <cellStyle name="Normal 2 6 9 2 4" xfId="40504"/>
    <cellStyle name="Normal 2 6 9 3" xfId="10418"/>
    <cellStyle name="Normal 2 6 9 3 2" xfId="10419"/>
    <cellStyle name="Normal 2 6 9 3 2 2" xfId="10420"/>
    <cellStyle name="Normal 2 6 9 3 2 2 2" xfId="40505"/>
    <cellStyle name="Normal 2 6 9 3 2 3" xfId="40506"/>
    <cellStyle name="Normal 2 6 9 3 3" xfId="10421"/>
    <cellStyle name="Normal 2 6 9 3 3 2" xfId="40507"/>
    <cellStyle name="Normal 2 6 9 3 4" xfId="40508"/>
    <cellStyle name="Normal 2 6 9 4" xfId="10422"/>
    <cellStyle name="Normal 2 6 9 4 2" xfId="10423"/>
    <cellStyle name="Normal 2 6 9 4 2 2" xfId="10424"/>
    <cellStyle name="Normal 2 6 9 4 2 2 2" xfId="40509"/>
    <cellStyle name="Normal 2 6 9 4 2 3" xfId="40510"/>
    <cellStyle name="Normal 2 6 9 4 3" xfId="10425"/>
    <cellStyle name="Normal 2 6 9 4 3 2" xfId="40511"/>
    <cellStyle name="Normal 2 6 9 4 4" xfId="40512"/>
    <cellStyle name="Normal 2 6 9 5" xfId="10426"/>
    <cellStyle name="Normal 2 6 9 5 2" xfId="10427"/>
    <cellStyle name="Normal 2 6 9 5 2 2" xfId="40513"/>
    <cellStyle name="Normal 2 6 9 5 3" xfId="40514"/>
    <cellStyle name="Normal 2 6 9 6" xfId="10428"/>
    <cellStyle name="Normal 2 6 9 6 2" xfId="40515"/>
    <cellStyle name="Normal 2 6 9 7" xfId="10429"/>
    <cellStyle name="Normal 2 6 9 7 2" xfId="40516"/>
    <cellStyle name="Normal 2 6 9 8" xfId="40517"/>
    <cellStyle name="Normal 2 7" xfId="10430"/>
    <cellStyle name="Normal 2 7 10" xfId="10431"/>
    <cellStyle name="Normal 2 7 10 2" xfId="10432"/>
    <cellStyle name="Normal 2 7 10 2 2" xfId="10433"/>
    <cellStyle name="Normal 2 7 10 2 2 2" xfId="10434"/>
    <cellStyle name="Normal 2 7 10 2 2 2 2" xfId="40518"/>
    <cellStyle name="Normal 2 7 10 2 2 3" xfId="40519"/>
    <cellStyle name="Normal 2 7 10 2 3" xfId="10435"/>
    <cellStyle name="Normal 2 7 10 2 3 2" xfId="40520"/>
    <cellStyle name="Normal 2 7 10 2 4" xfId="40521"/>
    <cellStyle name="Normal 2 7 10 3" xfId="10436"/>
    <cellStyle name="Normal 2 7 10 3 2" xfId="10437"/>
    <cellStyle name="Normal 2 7 10 3 2 2" xfId="10438"/>
    <cellStyle name="Normal 2 7 10 3 2 2 2" xfId="40522"/>
    <cellStyle name="Normal 2 7 10 3 2 3" xfId="40523"/>
    <cellStyle name="Normal 2 7 10 3 3" xfId="10439"/>
    <cellStyle name="Normal 2 7 10 3 3 2" xfId="40524"/>
    <cellStyle name="Normal 2 7 10 3 4" xfId="40525"/>
    <cellStyle name="Normal 2 7 10 4" xfId="10440"/>
    <cellStyle name="Normal 2 7 10 4 2" xfId="10441"/>
    <cellStyle name="Normal 2 7 10 4 2 2" xfId="10442"/>
    <cellStyle name="Normal 2 7 10 4 2 2 2" xfId="40526"/>
    <cellStyle name="Normal 2 7 10 4 2 3" xfId="40527"/>
    <cellStyle name="Normal 2 7 10 4 3" xfId="10443"/>
    <cellStyle name="Normal 2 7 10 4 3 2" xfId="40528"/>
    <cellStyle name="Normal 2 7 10 4 4" xfId="40529"/>
    <cellStyle name="Normal 2 7 10 5" xfId="10444"/>
    <cellStyle name="Normal 2 7 10 5 2" xfId="10445"/>
    <cellStyle name="Normal 2 7 10 5 2 2" xfId="40530"/>
    <cellStyle name="Normal 2 7 10 5 3" xfId="40531"/>
    <cellStyle name="Normal 2 7 10 6" xfId="10446"/>
    <cellStyle name="Normal 2 7 10 6 2" xfId="40532"/>
    <cellStyle name="Normal 2 7 10 7" xfId="10447"/>
    <cellStyle name="Normal 2 7 10 7 2" xfId="40533"/>
    <cellStyle name="Normal 2 7 10 8" xfId="40534"/>
    <cellStyle name="Normal 2 7 11" xfId="10448"/>
    <cellStyle name="Normal 2 7 11 2" xfId="10449"/>
    <cellStyle name="Normal 2 7 11 2 2" xfId="10450"/>
    <cellStyle name="Normal 2 7 11 2 2 2" xfId="10451"/>
    <cellStyle name="Normal 2 7 11 2 2 2 2" xfId="40535"/>
    <cellStyle name="Normal 2 7 11 2 2 3" xfId="40536"/>
    <cellStyle name="Normal 2 7 11 2 3" xfId="10452"/>
    <cellStyle name="Normal 2 7 11 2 3 2" xfId="40537"/>
    <cellStyle name="Normal 2 7 11 2 4" xfId="40538"/>
    <cellStyle name="Normal 2 7 11 3" xfId="10453"/>
    <cellStyle name="Normal 2 7 11 3 2" xfId="10454"/>
    <cellStyle name="Normal 2 7 11 3 2 2" xfId="10455"/>
    <cellStyle name="Normal 2 7 11 3 2 2 2" xfId="40539"/>
    <cellStyle name="Normal 2 7 11 3 2 3" xfId="40540"/>
    <cellStyle name="Normal 2 7 11 3 3" xfId="10456"/>
    <cellStyle name="Normal 2 7 11 3 3 2" xfId="40541"/>
    <cellStyle name="Normal 2 7 11 3 4" xfId="40542"/>
    <cellStyle name="Normal 2 7 11 4" xfId="10457"/>
    <cellStyle name="Normal 2 7 11 4 2" xfId="10458"/>
    <cellStyle name="Normal 2 7 11 4 2 2" xfId="10459"/>
    <cellStyle name="Normal 2 7 11 4 2 2 2" xfId="40543"/>
    <cellStyle name="Normal 2 7 11 4 2 3" xfId="40544"/>
    <cellStyle name="Normal 2 7 11 4 3" xfId="10460"/>
    <cellStyle name="Normal 2 7 11 4 3 2" xfId="40545"/>
    <cellStyle name="Normal 2 7 11 4 4" xfId="40546"/>
    <cellStyle name="Normal 2 7 11 5" xfId="10461"/>
    <cellStyle name="Normal 2 7 11 5 2" xfId="10462"/>
    <cellStyle name="Normal 2 7 11 5 2 2" xfId="40547"/>
    <cellStyle name="Normal 2 7 11 5 3" xfId="40548"/>
    <cellStyle name="Normal 2 7 11 6" xfId="10463"/>
    <cellStyle name="Normal 2 7 11 6 2" xfId="40549"/>
    <cellStyle name="Normal 2 7 11 7" xfId="10464"/>
    <cellStyle name="Normal 2 7 11 7 2" xfId="40550"/>
    <cellStyle name="Normal 2 7 11 8" xfId="40551"/>
    <cellStyle name="Normal 2 7 12" xfId="10465"/>
    <cellStyle name="Normal 2 7 12 2" xfId="10466"/>
    <cellStyle name="Normal 2 7 12 2 2" xfId="10467"/>
    <cellStyle name="Normal 2 7 12 2 2 2" xfId="10468"/>
    <cellStyle name="Normal 2 7 12 2 2 2 2" xfId="40552"/>
    <cellStyle name="Normal 2 7 12 2 2 3" xfId="40553"/>
    <cellStyle name="Normal 2 7 12 2 3" xfId="10469"/>
    <cellStyle name="Normal 2 7 12 2 3 2" xfId="40554"/>
    <cellStyle name="Normal 2 7 12 2 4" xfId="40555"/>
    <cellStyle name="Normal 2 7 12 3" xfId="10470"/>
    <cellStyle name="Normal 2 7 12 3 2" xfId="10471"/>
    <cellStyle name="Normal 2 7 12 3 2 2" xfId="10472"/>
    <cellStyle name="Normal 2 7 12 3 2 2 2" xfId="40556"/>
    <cellStyle name="Normal 2 7 12 3 2 3" xfId="40557"/>
    <cellStyle name="Normal 2 7 12 3 3" xfId="10473"/>
    <cellStyle name="Normal 2 7 12 3 3 2" xfId="40558"/>
    <cellStyle name="Normal 2 7 12 3 4" xfId="40559"/>
    <cellStyle name="Normal 2 7 12 4" xfId="10474"/>
    <cellStyle name="Normal 2 7 12 4 2" xfId="10475"/>
    <cellStyle name="Normal 2 7 12 4 2 2" xfId="10476"/>
    <cellStyle name="Normal 2 7 12 4 2 2 2" xfId="40560"/>
    <cellStyle name="Normal 2 7 12 4 2 3" xfId="40561"/>
    <cellStyle name="Normal 2 7 12 4 3" xfId="10477"/>
    <cellStyle name="Normal 2 7 12 4 3 2" xfId="40562"/>
    <cellStyle name="Normal 2 7 12 4 4" xfId="40563"/>
    <cellStyle name="Normal 2 7 12 5" xfId="10478"/>
    <cellStyle name="Normal 2 7 12 5 2" xfId="10479"/>
    <cellStyle name="Normal 2 7 12 5 2 2" xfId="40564"/>
    <cellStyle name="Normal 2 7 12 5 3" xfId="40565"/>
    <cellStyle name="Normal 2 7 12 6" xfId="10480"/>
    <cellStyle name="Normal 2 7 12 6 2" xfId="40566"/>
    <cellStyle name="Normal 2 7 12 7" xfId="10481"/>
    <cellStyle name="Normal 2 7 12 7 2" xfId="40567"/>
    <cellStyle name="Normal 2 7 12 8" xfId="40568"/>
    <cellStyle name="Normal 2 7 13" xfId="10482"/>
    <cellStyle name="Normal 2 7 13 2" xfId="10483"/>
    <cellStyle name="Normal 2 7 13 2 2" xfId="10484"/>
    <cellStyle name="Normal 2 7 13 2 2 2" xfId="10485"/>
    <cellStyle name="Normal 2 7 13 2 2 2 2" xfId="40569"/>
    <cellStyle name="Normal 2 7 13 2 2 3" xfId="40570"/>
    <cellStyle name="Normal 2 7 13 2 3" xfId="10486"/>
    <cellStyle name="Normal 2 7 13 2 3 2" xfId="40571"/>
    <cellStyle name="Normal 2 7 13 2 4" xfId="40572"/>
    <cellStyle name="Normal 2 7 13 3" xfId="10487"/>
    <cellStyle name="Normal 2 7 13 3 2" xfId="10488"/>
    <cellStyle name="Normal 2 7 13 3 2 2" xfId="10489"/>
    <cellStyle name="Normal 2 7 13 3 2 2 2" xfId="40573"/>
    <cellStyle name="Normal 2 7 13 3 2 3" xfId="40574"/>
    <cellStyle name="Normal 2 7 13 3 3" xfId="10490"/>
    <cellStyle name="Normal 2 7 13 3 3 2" xfId="40575"/>
    <cellStyle name="Normal 2 7 13 3 4" xfId="40576"/>
    <cellStyle name="Normal 2 7 13 4" xfId="10491"/>
    <cellStyle name="Normal 2 7 13 4 2" xfId="10492"/>
    <cellStyle name="Normal 2 7 13 4 2 2" xfId="10493"/>
    <cellStyle name="Normal 2 7 13 4 2 2 2" xfId="40577"/>
    <cellStyle name="Normal 2 7 13 4 2 3" xfId="40578"/>
    <cellStyle name="Normal 2 7 13 4 3" xfId="10494"/>
    <cellStyle name="Normal 2 7 13 4 3 2" xfId="40579"/>
    <cellStyle name="Normal 2 7 13 4 4" xfId="40580"/>
    <cellStyle name="Normal 2 7 13 5" xfId="10495"/>
    <cellStyle name="Normal 2 7 13 5 2" xfId="10496"/>
    <cellStyle name="Normal 2 7 13 5 2 2" xfId="40581"/>
    <cellStyle name="Normal 2 7 13 5 3" xfId="40582"/>
    <cellStyle name="Normal 2 7 13 6" xfId="10497"/>
    <cellStyle name="Normal 2 7 13 6 2" xfId="40583"/>
    <cellStyle name="Normal 2 7 13 7" xfId="10498"/>
    <cellStyle name="Normal 2 7 13 7 2" xfId="40584"/>
    <cellStyle name="Normal 2 7 13 8" xfId="40585"/>
    <cellStyle name="Normal 2 7 14" xfId="10499"/>
    <cellStyle name="Normal 2 7 14 2" xfId="10500"/>
    <cellStyle name="Normal 2 7 14 2 2" xfId="10501"/>
    <cellStyle name="Normal 2 7 14 2 2 2" xfId="10502"/>
    <cellStyle name="Normal 2 7 14 2 2 2 2" xfId="40586"/>
    <cellStyle name="Normal 2 7 14 2 2 3" xfId="40587"/>
    <cellStyle name="Normal 2 7 14 2 3" xfId="10503"/>
    <cellStyle name="Normal 2 7 14 2 3 2" xfId="40588"/>
    <cellStyle name="Normal 2 7 14 2 4" xfId="40589"/>
    <cellStyle name="Normal 2 7 14 3" xfId="10504"/>
    <cellStyle name="Normal 2 7 14 3 2" xfId="10505"/>
    <cellStyle name="Normal 2 7 14 3 2 2" xfId="10506"/>
    <cellStyle name="Normal 2 7 14 3 2 2 2" xfId="40590"/>
    <cellStyle name="Normal 2 7 14 3 2 3" xfId="40591"/>
    <cellStyle name="Normal 2 7 14 3 3" xfId="10507"/>
    <cellStyle name="Normal 2 7 14 3 3 2" xfId="40592"/>
    <cellStyle name="Normal 2 7 14 3 4" xfId="40593"/>
    <cellStyle name="Normal 2 7 14 4" xfId="10508"/>
    <cellStyle name="Normal 2 7 14 4 2" xfId="10509"/>
    <cellStyle name="Normal 2 7 14 4 2 2" xfId="10510"/>
    <cellStyle name="Normal 2 7 14 4 2 2 2" xfId="40594"/>
    <cellStyle name="Normal 2 7 14 4 2 3" xfId="40595"/>
    <cellStyle name="Normal 2 7 14 4 3" xfId="10511"/>
    <cellStyle name="Normal 2 7 14 4 3 2" xfId="40596"/>
    <cellStyle name="Normal 2 7 14 4 4" xfId="40597"/>
    <cellStyle name="Normal 2 7 14 5" xfId="10512"/>
    <cellStyle name="Normal 2 7 14 5 2" xfId="10513"/>
    <cellStyle name="Normal 2 7 14 5 2 2" xfId="40598"/>
    <cellStyle name="Normal 2 7 14 5 3" xfId="40599"/>
    <cellStyle name="Normal 2 7 14 6" xfId="10514"/>
    <cellStyle name="Normal 2 7 14 6 2" xfId="40600"/>
    <cellStyle name="Normal 2 7 14 7" xfId="10515"/>
    <cellStyle name="Normal 2 7 14 7 2" xfId="40601"/>
    <cellStyle name="Normal 2 7 14 8" xfId="40602"/>
    <cellStyle name="Normal 2 7 15" xfId="10516"/>
    <cellStyle name="Normal 2 7 15 2" xfId="10517"/>
    <cellStyle name="Normal 2 7 15 2 2" xfId="10518"/>
    <cellStyle name="Normal 2 7 15 2 2 2" xfId="10519"/>
    <cellStyle name="Normal 2 7 15 2 2 2 2" xfId="40603"/>
    <cellStyle name="Normal 2 7 15 2 2 3" xfId="40604"/>
    <cellStyle name="Normal 2 7 15 2 3" xfId="10520"/>
    <cellStyle name="Normal 2 7 15 2 3 2" xfId="40605"/>
    <cellStyle name="Normal 2 7 15 2 4" xfId="40606"/>
    <cellStyle name="Normal 2 7 15 3" xfId="10521"/>
    <cellStyle name="Normal 2 7 15 3 2" xfId="10522"/>
    <cellStyle name="Normal 2 7 15 3 2 2" xfId="10523"/>
    <cellStyle name="Normal 2 7 15 3 2 2 2" xfId="40607"/>
    <cellStyle name="Normal 2 7 15 3 2 3" xfId="40608"/>
    <cellStyle name="Normal 2 7 15 3 3" xfId="10524"/>
    <cellStyle name="Normal 2 7 15 3 3 2" xfId="40609"/>
    <cellStyle name="Normal 2 7 15 3 4" xfId="40610"/>
    <cellStyle name="Normal 2 7 15 4" xfId="10525"/>
    <cellStyle name="Normal 2 7 15 4 2" xfId="10526"/>
    <cellStyle name="Normal 2 7 15 4 2 2" xfId="10527"/>
    <cellStyle name="Normal 2 7 15 4 2 2 2" xfId="40611"/>
    <cellStyle name="Normal 2 7 15 4 2 3" xfId="40612"/>
    <cellStyle name="Normal 2 7 15 4 3" xfId="10528"/>
    <cellStyle name="Normal 2 7 15 4 3 2" xfId="40613"/>
    <cellStyle name="Normal 2 7 15 4 4" xfId="40614"/>
    <cellStyle name="Normal 2 7 15 5" xfId="10529"/>
    <cellStyle name="Normal 2 7 15 5 2" xfId="10530"/>
    <cellStyle name="Normal 2 7 15 5 2 2" xfId="40615"/>
    <cellStyle name="Normal 2 7 15 5 3" xfId="40616"/>
    <cellStyle name="Normal 2 7 15 6" xfId="10531"/>
    <cellStyle name="Normal 2 7 15 6 2" xfId="40617"/>
    <cellStyle name="Normal 2 7 15 7" xfId="10532"/>
    <cellStyle name="Normal 2 7 15 7 2" xfId="40618"/>
    <cellStyle name="Normal 2 7 15 8" xfId="40619"/>
    <cellStyle name="Normal 2 7 16" xfId="10533"/>
    <cellStyle name="Normal 2 7 16 2" xfId="10534"/>
    <cellStyle name="Normal 2 7 16 2 2" xfId="10535"/>
    <cellStyle name="Normal 2 7 16 2 2 2" xfId="10536"/>
    <cellStyle name="Normal 2 7 16 2 2 2 2" xfId="40620"/>
    <cellStyle name="Normal 2 7 16 2 2 3" xfId="40621"/>
    <cellStyle name="Normal 2 7 16 2 3" xfId="10537"/>
    <cellStyle name="Normal 2 7 16 2 3 2" xfId="40622"/>
    <cellStyle name="Normal 2 7 16 2 4" xfId="40623"/>
    <cellStyle name="Normal 2 7 16 3" xfId="10538"/>
    <cellStyle name="Normal 2 7 16 3 2" xfId="10539"/>
    <cellStyle name="Normal 2 7 16 3 2 2" xfId="10540"/>
    <cellStyle name="Normal 2 7 16 3 2 2 2" xfId="40624"/>
    <cellStyle name="Normal 2 7 16 3 2 3" xfId="40625"/>
    <cellStyle name="Normal 2 7 16 3 3" xfId="10541"/>
    <cellStyle name="Normal 2 7 16 3 3 2" xfId="40626"/>
    <cellStyle name="Normal 2 7 16 3 4" xfId="40627"/>
    <cellStyle name="Normal 2 7 16 4" xfId="10542"/>
    <cellStyle name="Normal 2 7 16 4 2" xfId="10543"/>
    <cellStyle name="Normal 2 7 16 4 2 2" xfId="10544"/>
    <cellStyle name="Normal 2 7 16 4 2 2 2" xfId="40628"/>
    <cellStyle name="Normal 2 7 16 4 2 3" xfId="40629"/>
    <cellStyle name="Normal 2 7 16 4 3" xfId="10545"/>
    <cellStyle name="Normal 2 7 16 4 3 2" xfId="40630"/>
    <cellStyle name="Normal 2 7 16 4 4" xfId="40631"/>
    <cellStyle name="Normal 2 7 16 5" xfId="10546"/>
    <cellStyle name="Normal 2 7 16 5 2" xfId="10547"/>
    <cellStyle name="Normal 2 7 16 5 2 2" xfId="40632"/>
    <cellStyle name="Normal 2 7 16 5 3" xfId="40633"/>
    <cellStyle name="Normal 2 7 16 6" xfId="10548"/>
    <cellStyle name="Normal 2 7 16 6 2" xfId="40634"/>
    <cellStyle name="Normal 2 7 16 7" xfId="10549"/>
    <cellStyle name="Normal 2 7 16 7 2" xfId="40635"/>
    <cellStyle name="Normal 2 7 16 8" xfId="40636"/>
    <cellStyle name="Normal 2 7 17" xfId="10550"/>
    <cellStyle name="Normal 2 7 17 2" xfId="10551"/>
    <cellStyle name="Normal 2 7 17 2 2" xfId="10552"/>
    <cellStyle name="Normal 2 7 17 2 2 2" xfId="10553"/>
    <cellStyle name="Normal 2 7 17 2 2 2 2" xfId="40637"/>
    <cellStyle name="Normal 2 7 17 2 2 3" xfId="40638"/>
    <cellStyle name="Normal 2 7 17 2 3" xfId="10554"/>
    <cellStyle name="Normal 2 7 17 2 3 2" xfId="40639"/>
    <cellStyle name="Normal 2 7 17 2 4" xfId="40640"/>
    <cellStyle name="Normal 2 7 17 3" xfId="10555"/>
    <cellStyle name="Normal 2 7 17 3 2" xfId="10556"/>
    <cellStyle name="Normal 2 7 17 3 2 2" xfId="10557"/>
    <cellStyle name="Normal 2 7 17 3 2 2 2" xfId="40641"/>
    <cellStyle name="Normal 2 7 17 3 2 3" xfId="40642"/>
    <cellStyle name="Normal 2 7 17 3 3" xfId="10558"/>
    <cellStyle name="Normal 2 7 17 3 3 2" xfId="40643"/>
    <cellStyle name="Normal 2 7 17 3 4" xfId="40644"/>
    <cellStyle name="Normal 2 7 17 4" xfId="10559"/>
    <cellStyle name="Normal 2 7 17 4 2" xfId="10560"/>
    <cellStyle name="Normal 2 7 17 4 2 2" xfId="10561"/>
    <cellStyle name="Normal 2 7 17 4 2 2 2" xfId="40645"/>
    <cellStyle name="Normal 2 7 17 4 2 3" xfId="40646"/>
    <cellStyle name="Normal 2 7 17 4 3" xfId="10562"/>
    <cellStyle name="Normal 2 7 17 4 3 2" xfId="40647"/>
    <cellStyle name="Normal 2 7 17 4 4" xfId="40648"/>
    <cellStyle name="Normal 2 7 17 5" xfId="10563"/>
    <cellStyle name="Normal 2 7 17 5 2" xfId="10564"/>
    <cellStyle name="Normal 2 7 17 5 2 2" xfId="40649"/>
    <cellStyle name="Normal 2 7 17 5 3" xfId="40650"/>
    <cellStyle name="Normal 2 7 17 6" xfId="10565"/>
    <cellStyle name="Normal 2 7 17 6 2" xfId="40651"/>
    <cellStyle name="Normal 2 7 17 7" xfId="10566"/>
    <cellStyle name="Normal 2 7 17 7 2" xfId="40652"/>
    <cellStyle name="Normal 2 7 17 8" xfId="40653"/>
    <cellStyle name="Normal 2 7 18" xfId="10567"/>
    <cellStyle name="Normal 2 7 18 2" xfId="10568"/>
    <cellStyle name="Normal 2 7 18 2 2" xfId="10569"/>
    <cellStyle name="Normal 2 7 18 2 2 2" xfId="10570"/>
    <cellStyle name="Normal 2 7 18 2 2 2 2" xfId="40654"/>
    <cellStyle name="Normal 2 7 18 2 2 3" xfId="40655"/>
    <cellStyle name="Normal 2 7 18 2 3" xfId="10571"/>
    <cellStyle name="Normal 2 7 18 2 3 2" xfId="40656"/>
    <cellStyle name="Normal 2 7 18 2 4" xfId="40657"/>
    <cellStyle name="Normal 2 7 18 3" xfId="10572"/>
    <cellStyle name="Normal 2 7 18 3 2" xfId="10573"/>
    <cellStyle name="Normal 2 7 18 3 2 2" xfId="10574"/>
    <cellStyle name="Normal 2 7 18 3 2 2 2" xfId="40658"/>
    <cellStyle name="Normal 2 7 18 3 2 3" xfId="40659"/>
    <cellStyle name="Normal 2 7 18 3 3" xfId="10575"/>
    <cellStyle name="Normal 2 7 18 3 3 2" xfId="40660"/>
    <cellStyle name="Normal 2 7 18 3 4" xfId="40661"/>
    <cellStyle name="Normal 2 7 18 4" xfId="10576"/>
    <cellStyle name="Normal 2 7 18 4 2" xfId="10577"/>
    <cellStyle name="Normal 2 7 18 4 2 2" xfId="10578"/>
    <cellStyle name="Normal 2 7 18 4 2 2 2" xfId="40662"/>
    <cellStyle name="Normal 2 7 18 4 2 3" xfId="40663"/>
    <cellStyle name="Normal 2 7 18 4 3" xfId="10579"/>
    <cellStyle name="Normal 2 7 18 4 3 2" xfId="40664"/>
    <cellStyle name="Normal 2 7 18 4 4" xfId="40665"/>
    <cellStyle name="Normal 2 7 18 5" xfId="10580"/>
    <cellStyle name="Normal 2 7 18 5 2" xfId="10581"/>
    <cellStyle name="Normal 2 7 18 5 2 2" xfId="40666"/>
    <cellStyle name="Normal 2 7 18 5 3" xfId="40667"/>
    <cellStyle name="Normal 2 7 18 6" xfId="10582"/>
    <cellStyle name="Normal 2 7 18 6 2" xfId="40668"/>
    <cellStyle name="Normal 2 7 18 7" xfId="10583"/>
    <cellStyle name="Normal 2 7 18 7 2" xfId="40669"/>
    <cellStyle name="Normal 2 7 18 8" xfId="40670"/>
    <cellStyle name="Normal 2 7 19" xfId="10584"/>
    <cellStyle name="Normal 2 7 19 2" xfId="10585"/>
    <cellStyle name="Normal 2 7 19 2 2" xfId="10586"/>
    <cellStyle name="Normal 2 7 19 2 2 2" xfId="10587"/>
    <cellStyle name="Normal 2 7 19 2 2 2 2" xfId="40671"/>
    <cellStyle name="Normal 2 7 19 2 2 3" xfId="40672"/>
    <cellStyle name="Normal 2 7 19 2 3" xfId="10588"/>
    <cellStyle name="Normal 2 7 19 2 3 2" xfId="40673"/>
    <cellStyle name="Normal 2 7 19 2 4" xfId="40674"/>
    <cellStyle name="Normal 2 7 19 3" xfId="10589"/>
    <cellStyle name="Normal 2 7 19 3 2" xfId="10590"/>
    <cellStyle name="Normal 2 7 19 3 2 2" xfId="10591"/>
    <cellStyle name="Normal 2 7 19 3 2 2 2" xfId="40675"/>
    <cellStyle name="Normal 2 7 19 3 2 3" xfId="40676"/>
    <cellStyle name="Normal 2 7 19 3 3" xfId="10592"/>
    <cellStyle name="Normal 2 7 19 3 3 2" xfId="40677"/>
    <cellStyle name="Normal 2 7 19 3 4" xfId="40678"/>
    <cellStyle name="Normal 2 7 19 4" xfId="10593"/>
    <cellStyle name="Normal 2 7 19 4 2" xfId="10594"/>
    <cellStyle name="Normal 2 7 19 4 2 2" xfId="10595"/>
    <cellStyle name="Normal 2 7 19 4 2 2 2" xfId="40679"/>
    <cellStyle name="Normal 2 7 19 4 2 3" xfId="40680"/>
    <cellStyle name="Normal 2 7 19 4 3" xfId="10596"/>
    <cellStyle name="Normal 2 7 19 4 3 2" xfId="40681"/>
    <cellStyle name="Normal 2 7 19 4 4" xfId="40682"/>
    <cellStyle name="Normal 2 7 19 5" xfId="10597"/>
    <cellStyle name="Normal 2 7 19 5 2" xfId="10598"/>
    <cellStyle name="Normal 2 7 19 5 2 2" xfId="40683"/>
    <cellStyle name="Normal 2 7 19 5 3" xfId="40684"/>
    <cellStyle name="Normal 2 7 19 6" xfId="10599"/>
    <cellStyle name="Normal 2 7 19 6 2" xfId="40685"/>
    <cellStyle name="Normal 2 7 19 7" xfId="10600"/>
    <cellStyle name="Normal 2 7 19 7 2" xfId="40686"/>
    <cellStyle name="Normal 2 7 19 8" xfId="40687"/>
    <cellStyle name="Normal 2 7 2" xfId="10601"/>
    <cellStyle name="Normal 2 7 2 2" xfId="10602"/>
    <cellStyle name="Normal 2 7 2 2 2" xfId="10603"/>
    <cellStyle name="Normal 2 7 2 2 2 2" xfId="10604"/>
    <cellStyle name="Normal 2 7 2 2 2 2 2" xfId="40688"/>
    <cellStyle name="Normal 2 7 2 2 2 3" xfId="40689"/>
    <cellStyle name="Normal 2 7 2 2 3" xfId="10605"/>
    <cellStyle name="Normal 2 7 2 2 3 2" xfId="40690"/>
    <cellStyle name="Normal 2 7 2 2 4" xfId="40691"/>
    <cellStyle name="Normal 2 7 2 3" xfId="10606"/>
    <cellStyle name="Normal 2 7 2 3 2" xfId="10607"/>
    <cellStyle name="Normal 2 7 2 3 2 2" xfId="10608"/>
    <cellStyle name="Normal 2 7 2 3 2 2 2" xfId="40692"/>
    <cellStyle name="Normal 2 7 2 3 2 3" xfId="40693"/>
    <cellStyle name="Normal 2 7 2 3 3" xfId="10609"/>
    <cellStyle name="Normal 2 7 2 3 3 2" xfId="40694"/>
    <cellStyle name="Normal 2 7 2 3 4" xfId="40695"/>
    <cellStyle name="Normal 2 7 2 4" xfId="10610"/>
    <cellStyle name="Normal 2 7 2 4 2" xfId="10611"/>
    <cellStyle name="Normal 2 7 2 4 2 2" xfId="10612"/>
    <cellStyle name="Normal 2 7 2 4 2 2 2" xfId="40696"/>
    <cellStyle name="Normal 2 7 2 4 2 3" xfId="40697"/>
    <cellStyle name="Normal 2 7 2 4 3" xfId="10613"/>
    <cellStyle name="Normal 2 7 2 4 3 2" xfId="40698"/>
    <cellStyle name="Normal 2 7 2 4 4" xfId="40699"/>
    <cellStyle name="Normal 2 7 2 5" xfId="10614"/>
    <cellStyle name="Normal 2 7 2 5 2" xfId="10615"/>
    <cellStyle name="Normal 2 7 2 5 2 2" xfId="40700"/>
    <cellStyle name="Normal 2 7 2 5 3" xfId="40701"/>
    <cellStyle name="Normal 2 7 2 6" xfId="10616"/>
    <cellStyle name="Normal 2 7 2 6 2" xfId="40702"/>
    <cellStyle name="Normal 2 7 2 7" xfId="10617"/>
    <cellStyle name="Normal 2 7 2 7 2" xfId="40703"/>
    <cellStyle name="Normal 2 7 2 8" xfId="40704"/>
    <cellStyle name="Normal 2 7 20" xfId="10618"/>
    <cellStyle name="Normal 2 7 20 2" xfId="10619"/>
    <cellStyle name="Normal 2 7 20 2 2" xfId="10620"/>
    <cellStyle name="Normal 2 7 20 2 2 2" xfId="10621"/>
    <cellStyle name="Normal 2 7 20 2 2 2 2" xfId="40705"/>
    <cellStyle name="Normal 2 7 20 2 2 3" xfId="40706"/>
    <cellStyle name="Normal 2 7 20 2 3" xfId="10622"/>
    <cellStyle name="Normal 2 7 20 2 3 2" xfId="40707"/>
    <cellStyle name="Normal 2 7 20 2 4" xfId="40708"/>
    <cellStyle name="Normal 2 7 20 3" xfId="10623"/>
    <cellStyle name="Normal 2 7 20 3 2" xfId="10624"/>
    <cellStyle name="Normal 2 7 20 3 2 2" xfId="10625"/>
    <cellStyle name="Normal 2 7 20 3 2 2 2" xfId="40709"/>
    <cellStyle name="Normal 2 7 20 3 2 3" xfId="40710"/>
    <cellStyle name="Normal 2 7 20 3 3" xfId="10626"/>
    <cellStyle name="Normal 2 7 20 3 3 2" xfId="40711"/>
    <cellStyle name="Normal 2 7 20 3 4" xfId="40712"/>
    <cellStyle name="Normal 2 7 20 4" xfId="10627"/>
    <cellStyle name="Normal 2 7 20 4 2" xfId="10628"/>
    <cellStyle name="Normal 2 7 20 4 2 2" xfId="10629"/>
    <cellStyle name="Normal 2 7 20 4 2 2 2" xfId="40713"/>
    <cellStyle name="Normal 2 7 20 4 2 3" xfId="40714"/>
    <cellStyle name="Normal 2 7 20 4 3" xfId="10630"/>
    <cellStyle name="Normal 2 7 20 4 3 2" xfId="40715"/>
    <cellStyle name="Normal 2 7 20 4 4" xfId="40716"/>
    <cellStyle name="Normal 2 7 20 5" xfId="10631"/>
    <cellStyle name="Normal 2 7 20 5 2" xfId="10632"/>
    <cellStyle name="Normal 2 7 20 5 2 2" xfId="40717"/>
    <cellStyle name="Normal 2 7 20 5 3" xfId="40718"/>
    <cellStyle name="Normal 2 7 20 6" xfId="10633"/>
    <cellStyle name="Normal 2 7 20 6 2" xfId="40719"/>
    <cellStyle name="Normal 2 7 20 7" xfId="10634"/>
    <cellStyle name="Normal 2 7 20 7 2" xfId="40720"/>
    <cellStyle name="Normal 2 7 20 8" xfId="40721"/>
    <cellStyle name="Normal 2 7 21" xfId="10635"/>
    <cellStyle name="Normal 2 7 21 2" xfId="10636"/>
    <cellStyle name="Normal 2 7 21 2 2" xfId="10637"/>
    <cellStyle name="Normal 2 7 21 2 2 2" xfId="10638"/>
    <cellStyle name="Normal 2 7 21 2 2 2 2" xfId="40722"/>
    <cellStyle name="Normal 2 7 21 2 2 3" xfId="40723"/>
    <cellStyle name="Normal 2 7 21 2 3" xfId="10639"/>
    <cellStyle name="Normal 2 7 21 2 3 2" xfId="40724"/>
    <cellStyle name="Normal 2 7 21 2 4" xfId="40725"/>
    <cellStyle name="Normal 2 7 21 3" xfId="10640"/>
    <cellStyle name="Normal 2 7 21 3 2" xfId="10641"/>
    <cellStyle name="Normal 2 7 21 3 2 2" xfId="10642"/>
    <cellStyle name="Normal 2 7 21 3 2 2 2" xfId="40726"/>
    <cellStyle name="Normal 2 7 21 3 2 3" xfId="40727"/>
    <cellStyle name="Normal 2 7 21 3 3" xfId="10643"/>
    <cellStyle name="Normal 2 7 21 3 3 2" xfId="40728"/>
    <cellStyle name="Normal 2 7 21 3 4" xfId="40729"/>
    <cellStyle name="Normal 2 7 21 4" xfId="10644"/>
    <cellStyle name="Normal 2 7 21 4 2" xfId="10645"/>
    <cellStyle name="Normal 2 7 21 4 2 2" xfId="10646"/>
    <cellStyle name="Normal 2 7 21 4 2 2 2" xfId="40730"/>
    <cellStyle name="Normal 2 7 21 4 2 3" xfId="40731"/>
    <cellStyle name="Normal 2 7 21 4 3" xfId="10647"/>
    <cellStyle name="Normal 2 7 21 4 3 2" xfId="40732"/>
    <cellStyle name="Normal 2 7 21 4 4" xfId="40733"/>
    <cellStyle name="Normal 2 7 21 5" xfId="10648"/>
    <cellStyle name="Normal 2 7 21 5 2" xfId="10649"/>
    <cellStyle name="Normal 2 7 21 5 2 2" xfId="40734"/>
    <cellStyle name="Normal 2 7 21 5 3" xfId="40735"/>
    <cellStyle name="Normal 2 7 21 6" xfId="10650"/>
    <cellStyle name="Normal 2 7 21 6 2" xfId="40736"/>
    <cellStyle name="Normal 2 7 21 7" xfId="10651"/>
    <cellStyle name="Normal 2 7 21 7 2" xfId="40737"/>
    <cellStyle name="Normal 2 7 21 8" xfId="40738"/>
    <cellStyle name="Normal 2 7 22" xfId="10652"/>
    <cellStyle name="Normal 2 7 22 2" xfId="10653"/>
    <cellStyle name="Normal 2 7 22 2 2" xfId="10654"/>
    <cellStyle name="Normal 2 7 22 2 2 2" xfId="10655"/>
    <cellStyle name="Normal 2 7 22 2 2 2 2" xfId="40739"/>
    <cellStyle name="Normal 2 7 22 2 2 3" xfId="40740"/>
    <cellStyle name="Normal 2 7 22 2 3" xfId="10656"/>
    <cellStyle name="Normal 2 7 22 2 3 2" xfId="40741"/>
    <cellStyle name="Normal 2 7 22 2 4" xfId="40742"/>
    <cellStyle name="Normal 2 7 22 3" xfId="10657"/>
    <cellStyle name="Normal 2 7 22 3 2" xfId="10658"/>
    <cellStyle name="Normal 2 7 22 3 2 2" xfId="10659"/>
    <cellStyle name="Normal 2 7 22 3 2 2 2" xfId="40743"/>
    <cellStyle name="Normal 2 7 22 3 2 3" xfId="40744"/>
    <cellStyle name="Normal 2 7 22 3 3" xfId="10660"/>
    <cellStyle name="Normal 2 7 22 3 3 2" xfId="40745"/>
    <cellStyle name="Normal 2 7 22 3 4" xfId="40746"/>
    <cellStyle name="Normal 2 7 22 4" xfId="10661"/>
    <cellStyle name="Normal 2 7 22 4 2" xfId="10662"/>
    <cellStyle name="Normal 2 7 22 4 2 2" xfId="10663"/>
    <cellStyle name="Normal 2 7 22 4 2 2 2" xfId="40747"/>
    <cellStyle name="Normal 2 7 22 4 2 3" xfId="40748"/>
    <cellStyle name="Normal 2 7 22 4 3" xfId="10664"/>
    <cellStyle name="Normal 2 7 22 4 3 2" xfId="40749"/>
    <cellStyle name="Normal 2 7 22 4 4" xfId="40750"/>
    <cellStyle name="Normal 2 7 22 5" xfId="10665"/>
    <cellStyle name="Normal 2 7 22 5 2" xfId="10666"/>
    <cellStyle name="Normal 2 7 22 5 2 2" xfId="40751"/>
    <cellStyle name="Normal 2 7 22 5 3" xfId="40752"/>
    <cellStyle name="Normal 2 7 22 6" xfId="10667"/>
    <cellStyle name="Normal 2 7 22 6 2" xfId="40753"/>
    <cellStyle name="Normal 2 7 22 7" xfId="10668"/>
    <cellStyle name="Normal 2 7 22 7 2" xfId="40754"/>
    <cellStyle name="Normal 2 7 22 8" xfId="40755"/>
    <cellStyle name="Normal 2 7 23" xfId="10669"/>
    <cellStyle name="Normal 2 7 23 2" xfId="10670"/>
    <cellStyle name="Normal 2 7 23 2 2" xfId="10671"/>
    <cellStyle name="Normal 2 7 23 2 2 2" xfId="10672"/>
    <cellStyle name="Normal 2 7 23 2 2 2 2" xfId="40756"/>
    <cellStyle name="Normal 2 7 23 2 2 3" xfId="40757"/>
    <cellStyle name="Normal 2 7 23 2 3" xfId="10673"/>
    <cellStyle name="Normal 2 7 23 2 3 2" xfId="40758"/>
    <cellStyle name="Normal 2 7 23 2 4" xfId="40759"/>
    <cellStyle name="Normal 2 7 23 3" xfId="10674"/>
    <cellStyle name="Normal 2 7 23 3 2" xfId="10675"/>
    <cellStyle name="Normal 2 7 23 3 2 2" xfId="10676"/>
    <cellStyle name="Normal 2 7 23 3 2 2 2" xfId="40760"/>
    <cellStyle name="Normal 2 7 23 3 2 3" xfId="40761"/>
    <cellStyle name="Normal 2 7 23 3 3" xfId="10677"/>
    <cellStyle name="Normal 2 7 23 3 3 2" xfId="40762"/>
    <cellStyle name="Normal 2 7 23 3 4" xfId="40763"/>
    <cellStyle name="Normal 2 7 23 4" xfId="10678"/>
    <cellStyle name="Normal 2 7 23 4 2" xfId="10679"/>
    <cellStyle name="Normal 2 7 23 4 2 2" xfId="10680"/>
    <cellStyle name="Normal 2 7 23 4 2 2 2" xfId="40764"/>
    <cellStyle name="Normal 2 7 23 4 2 3" xfId="40765"/>
    <cellStyle name="Normal 2 7 23 4 3" xfId="10681"/>
    <cellStyle name="Normal 2 7 23 4 3 2" xfId="40766"/>
    <cellStyle name="Normal 2 7 23 4 4" xfId="40767"/>
    <cellStyle name="Normal 2 7 23 5" xfId="10682"/>
    <cellStyle name="Normal 2 7 23 5 2" xfId="10683"/>
    <cellStyle name="Normal 2 7 23 5 2 2" xfId="40768"/>
    <cellStyle name="Normal 2 7 23 5 3" xfId="40769"/>
    <cellStyle name="Normal 2 7 23 6" xfId="10684"/>
    <cellStyle name="Normal 2 7 23 6 2" xfId="40770"/>
    <cellStyle name="Normal 2 7 23 7" xfId="10685"/>
    <cellStyle name="Normal 2 7 23 7 2" xfId="40771"/>
    <cellStyle name="Normal 2 7 23 8" xfId="40772"/>
    <cellStyle name="Normal 2 7 24" xfId="10686"/>
    <cellStyle name="Normal 2 7 24 2" xfId="10687"/>
    <cellStyle name="Normal 2 7 24 2 2" xfId="10688"/>
    <cellStyle name="Normal 2 7 24 2 2 2" xfId="10689"/>
    <cellStyle name="Normal 2 7 24 2 2 2 2" xfId="40773"/>
    <cellStyle name="Normal 2 7 24 2 2 3" xfId="40774"/>
    <cellStyle name="Normal 2 7 24 2 3" xfId="10690"/>
    <cellStyle name="Normal 2 7 24 2 3 2" xfId="40775"/>
    <cellStyle name="Normal 2 7 24 2 4" xfId="40776"/>
    <cellStyle name="Normal 2 7 24 3" xfId="10691"/>
    <cellStyle name="Normal 2 7 24 3 2" xfId="10692"/>
    <cellStyle name="Normal 2 7 24 3 2 2" xfId="10693"/>
    <cellStyle name="Normal 2 7 24 3 2 2 2" xfId="40777"/>
    <cellStyle name="Normal 2 7 24 3 2 3" xfId="40778"/>
    <cellStyle name="Normal 2 7 24 3 3" xfId="10694"/>
    <cellStyle name="Normal 2 7 24 3 3 2" xfId="40779"/>
    <cellStyle name="Normal 2 7 24 3 4" xfId="40780"/>
    <cellStyle name="Normal 2 7 24 4" xfId="10695"/>
    <cellStyle name="Normal 2 7 24 4 2" xfId="10696"/>
    <cellStyle name="Normal 2 7 24 4 2 2" xfId="10697"/>
    <cellStyle name="Normal 2 7 24 4 2 2 2" xfId="40781"/>
    <cellStyle name="Normal 2 7 24 4 2 3" xfId="40782"/>
    <cellStyle name="Normal 2 7 24 4 3" xfId="10698"/>
    <cellStyle name="Normal 2 7 24 4 3 2" xfId="40783"/>
    <cellStyle name="Normal 2 7 24 4 4" xfId="40784"/>
    <cellStyle name="Normal 2 7 24 5" xfId="10699"/>
    <cellStyle name="Normal 2 7 24 5 2" xfId="10700"/>
    <cellStyle name="Normal 2 7 24 5 2 2" xfId="40785"/>
    <cellStyle name="Normal 2 7 24 5 3" xfId="40786"/>
    <cellStyle name="Normal 2 7 24 6" xfId="10701"/>
    <cellStyle name="Normal 2 7 24 6 2" xfId="40787"/>
    <cellStyle name="Normal 2 7 24 7" xfId="10702"/>
    <cellStyle name="Normal 2 7 24 7 2" xfId="40788"/>
    <cellStyle name="Normal 2 7 24 8" xfId="40789"/>
    <cellStyle name="Normal 2 7 25" xfId="10703"/>
    <cellStyle name="Normal 2 7 25 2" xfId="10704"/>
    <cellStyle name="Normal 2 7 25 2 2" xfId="10705"/>
    <cellStyle name="Normal 2 7 25 2 2 2" xfId="10706"/>
    <cellStyle name="Normal 2 7 25 2 2 2 2" xfId="40790"/>
    <cellStyle name="Normal 2 7 25 2 2 3" xfId="40791"/>
    <cellStyle name="Normal 2 7 25 2 3" xfId="10707"/>
    <cellStyle name="Normal 2 7 25 2 3 2" xfId="40792"/>
    <cellStyle name="Normal 2 7 25 2 4" xfId="40793"/>
    <cellStyle name="Normal 2 7 25 3" xfId="10708"/>
    <cellStyle name="Normal 2 7 25 3 2" xfId="10709"/>
    <cellStyle name="Normal 2 7 25 3 2 2" xfId="10710"/>
    <cellStyle name="Normal 2 7 25 3 2 2 2" xfId="40794"/>
    <cellStyle name="Normal 2 7 25 3 2 3" xfId="40795"/>
    <cellStyle name="Normal 2 7 25 3 3" xfId="10711"/>
    <cellStyle name="Normal 2 7 25 3 3 2" xfId="40796"/>
    <cellStyle name="Normal 2 7 25 3 4" xfId="40797"/>
    <cellStyle name="Normal 2 7 25 4" xfId="10712"/>
    <cellStyle name="Normal 2 7 25 4 2" xfId="10713"/>
    <cellStyle name="Normal 2 7 25 4 2 2" xfId="10714"/>
    <cellStyle name="Normal 2 7 25 4 2 2 2" xfId="40798"/>
    <cellStyle name="Normal 2 7 25 4 2 3" xfId="40799"/>
    <cellStyle name="Normal 2 7 25 4 3" xfId="10715"/>
    <cellStyle name="Normal 2 7 25 4 3 2" xfId="40800"/>
    <cellStyle name="Normal 2 7 25 4 4" xfId="40801"/>
    <cellStyle name="Normal 2 7 25 5" xfId="10716"/>
    <cellStyle name="Normal 2 7 25 5 2" xfId="10717"/>
    <cellStyle name="Normal 2 7 25 5 2 2" xfId="40802"/>
    <cellStyle name="Normal 2 7 25 5 3" xfId="40803"/>
    <cellStyle name="Normal 2 7 25 6" xfId="10718"/>
    <cellStyle name="Normal 2 7 25 6 2" xfId="40804"/>
    <cellStyle name="Normal 2 7 25 7" xfId="10719"/>
    <cellStyle name="Normal 2 7 25 7 2" xfId="40805"/>
    <cellStyle name="Normal 2 7 25 8" xfId="40806"/>
    <cellStyle name="Normal 2 7 26" xfId="10720"/>
    <cellStyle name="Normal 2 7 26 2" xfId="10721"/>
    <cellStyle name="Normal 2 7 26 2 2" xfId="10722"/>
    <cellStyle name="Normal 2 7 26 2 2 2" xfId="10723"/>
    <cellStyle name="Normal 2 7 26 2 2 2 2" xfId="40807"/>
    <cellStyle name="Normal 2 7 26 2 2 3" xfId="40808"/>
    <cellStyle name="Normal 2 7 26 2 3" xfId="10724"/>
    <cellStyle name="Normal 2 7 26 2 3 2" xfId="40809"/>
    <cellStyle name="Normal 2 7 26 2 4" xfId="40810"/>
    <cellStyle name="Normal 2 7 26 3" xfId="10725"/>
    <cellStyle name="Normal 2 7 26 3 2" xfId="10726"/>
    <cellStyle name="Normal 2 7 26 3 2 2" xfId="10727"/>
    <cellStyle name="Normal 2 7 26 3 2 2 2" xfId="40811"/>
    <cellStyle name="Normal 2 7 26 3 2 3" xfId="40812"/>
    <cellStyle name="Normal 2 7 26 3 3" xfId="10728"/>
    <cellStyle name="Normal 2 7 26 3 3 2" xfId="40813"/>
    <cellStyle name="Normal 2 7 26 3 4" xfId="40814"/>
    <cellStyle name="Normal 2 7 26 4" xfId="10729"/>
    <cellStyle name="Normal 2 7 26 4 2" xfId="10730"/>
    <cellStyle name="Normal 2 7 26 4 2 2" xfId="10731"/>
    <cellStyle name="Normal 2 7 26 4 2 2 2" xfId="40815"/>
    <cellStyle name="Normal 2 7 26 4 2 3" xfId="40816"/>
    <cellStyle name="Normal 2 7 26 4 3" xfId="10732"/>
    <cellStyle name="Normal 2 7 26 4 3 2" xfId="40817"/>
    <cellStyle name="Normal 2 7 26 4 4" xfId="40818"/>
    <cellStyle name="Normal 2 7 26 5" xfId="10733"/>
    <cellStyle name="Normal 2 7 26 5 2" xfId="10734"/>
    <cellStyle name="Normal 2 7 26 5 2 2" xfId="40819"/>
    <cellStyle name="Normal 2 7 26 5 3" xfId="40820"/>
    <cellStyle name="Normal 2 7 26 6" xfId="10735"/>
    <cellStyle name="Normal 2 7 26 6 2" xfId="40821"/>
    <cellStyle name="Normal 2 7 26 7" xfId="10736"/>
    <cellStyle name="Normal 2 7 26 7 2" xfId="40822"/>
    <cellStyle name="Normal 2 7 26 8" xfId="40823"/>
    <cellStyle name="Normal 2 7 27" xfId="10737"/>
    <cellStyle name="Normal 2 7 27 2" xfId="10738"/>
    <cellStyle name="Normal 2 7 27 2 2" xfId="10739"/>
    <cellStyle name="Normal 2 7 27 2 2 2" xfId="10740"/>
    <cellStyle name="Normal 2 7 27 2 2 2 2" xfId="40824"/>
    <cellStyle name="Normal 2 7 27 2 2 3" xfId="40825"/>
    <cellStyle name="Normal 2 7 27 2 3" xfId="10741"/>
    <cellStyle name="Normal 2 7 27 2 3 2" xfId="40826"/>
    <cellStyle name="Normal 2 7 27 2 4" xfId="40827"/>
    <cellStyle name="Normal 2 7 27 3" xfId="10742"/>
    <cellStyle name="Normal 2 7 27 3 2" xfId="10743"/>
    <cellStyle name="Normal 2 7 27 3 2 2" xfId="10744"/>
    <cellStyle name="Normal 2 7 27 3 2 2 2" xfId="40828"/>
    <cellStyle name="Normal 2 7 27 3 2 3" xfId="40829"/>
    <cellStyle name="Normal 2 7 27 3 3" xfId="10745"/>
    <cellStyle name="Normal 2 7 27 3 3 2" xfId="40830"/>
    <cellStyle name="Normal 2 7 27 3 4" xfId="40831"/>
    <cellStyle name="Normal 2 7 27 4" xfId="10746"/>
    <cellStyle name="Normal 2 7 27 4 2" xfId="10747"/>
    <cellStyle name="Normal 2 7 27 4 2 2" xfId="10748"/>
    <cellStyle name="Normal 2 7 27 4 2 2 2" xfId="40832"/>
    <cellStyle name="Normal 2 7 27 4 2 3" xfId="40833"/>
    <cellStyle name="Normal 2 7 27 4 3" xfId="10749"/>
    <cellStyle name="Normal 2 7 27 4 3 2" xfId="40834"/>
    <cellStyle name="Normal 2 7 27 4 4" xfId="40835"/>
    <cellStyle name="Normal 2 7 27 5" xfId="10750"/>
    <cellStyle name="Normal 2 7 27 5 2" xfId="10751"/>
    <cellStyle name="Normal 2 7 27 5 2 2" xfId="40836"/>
    <cellStyle name="Normal 2 7 27 5 3" xfId="40837"/>
    <cellStyle name="Normal 2 7 27 6" xfId="10752"/>
    <cellStyle name="Normal 2 7 27 6 2" xfId="40838"/>
    <cellStyle name="Normal 2 7 27 7" xfId="10753"/>
    <cellStyle name="Normal 2 7 27 7 2" xfId="40839"/>
    <cellStyle name="Normal 2 7 27 8" xfId="40840"/>
    <cellStyle name="Normal 2 7 28" xfId="10754"/>
    <cellStyle name="Normal 2 7 28 2" xfId="10755"/>
    <cellStyle name="Normal 2 7 28 2 2" xfId="10756"/>
    <cellStyle name="Normal 2 7 28 2 2 2" xfId="10757"/>
    <cellStyle name="Normal 2 7 28 2 2 2 2" xfId="40841"/>
    <cellStyle name="Normal 2 7 28 2 2 3" xfId="40842"/>
    <cellStyle name="Normal 2 7 28 2 3" xfId="10758"/>
    <cellStyle name="Normal 2 7 28 2 3 2" xfId="40843"/>
    <cellStyle name="Normal 2 7 28 2 4" xfId="40844"/>
    <cellStyle name="Normal 2 7 28 3" xfId="10759"/>
    <cellStyle name="Normal 2 7 28 3 2" xfId="10760"/>
    <cellStyle name="Normal 2 7 28 3 2 2" xfId="10761"/>
    <cellStyle name="Normal 2 7 28 3 2 2 2" xfId="40845"/>
    <cellStyle name="Normal 2 7 28 3 2 3" xfId="40846"/>
    <cellStyle name="Normal 2 7 28 3 3" xfId="10762"/>
    <cellStyle name="Normal 2 7 28 3 3 2" xfId="40847"/>
    <cellStyle name="Normal 2 7 28 3 4" xfId="40848"/>
    <cellStyle name="Normal 2 7 28 4" xfId="10763"/>
    <cellStyle name="Normal 2 7 28 4 2" xfId="10764"/>
    <cellStyle name="Normal 2 7 28 4 2 2" xfId="10765"/>
    <cellStyle name="Normal 2 7 28 4 2 2 2" xfId="40849"/>
    <cellStyle name="Normal 2 7 28 4 2 3" xfId="40850"/>
    <cellStyle name="Normal 2 7 28 4 3" xfId="10766"/>
    <cellStyle name="Normal 2 7 28 4 3 2" xfId="40851"/>
    <cellStyle name="Normal 2 7 28 4 4" xfId="40852"/>
    <cellStyle name="Normal 2 7 28 5" xfId="10767"/>
    <cellStyle name="Normal 2 7 28 5 2" xfId="10768"/>
    <cellStyle name="Normal 2 7 28 5 2 2" xfId="40853"/>
    <cellStyle name="Normal 2 7 28 5 3" xfId="40854"/>
    <cellStyle name="Normal 2 7 28 6" xfId="10769"/>
    <cellStyle name="Normal 2 7 28 6 2" xfId="40855"/>
    <cellStyle name="Normal 2 7 28 7" xfId="10770"/>
    <cellStyle name="Normal 2 7 28 7 2" xfId="40856"/>
    <cellStyle name="Normal 2 7 28 8" xfId="40857"/>
    <cellStyle name="Normal 2 7 29" xfId="10771"/>
    <cellStyle name="Normal 2 7 29 2" xfId="10772"/>
    <cellStyle name="Normal 2 7 29 2 2" xfId="10773"/>
    <cellStyle name="Normal 2 7 29 2 2 2" xfId="10774"/>
    <cellStyle name="Normal 2 7 29 2 2 2 2" xfId="40858"/>
    <cellStyle name="Normal 2 7 29 2 2 3" xfId="40859"/>
    <cellStyle name="Normal 2 7 29 2 3" xfId="10775"/>
    <cellStyle name="Normal 2 7 29 2 3 2" xfId="40860"/>
    <cellStyle name="Normal 2 7 29 2 4" xfId="40861"/>
    <cellStyle name="Normal 2 7 29 3" xfId="10776"/>
    <cellStyle name="Normal 2 7 29 3 2" xfId="10777"/>
    <cellStyle name="Normal 2 7 29 3 2 2" xfId="10778"/>
    <cellStyle name="Normal 2 7 29 3 2 2 2" xfId="40862"/>
    <cellStyle name="Normal 2 7 29 3 2 3" xfId="40863"/>
    <cellStyle name="Normal 2 7 29 3 3" xfId="10779"/>
    <cellStyle name="Normal 2 7 29 3 3 2" xfId="40864"/>
    <cellStyle name="Normal 2 7 29 3 4" xfId="40865"/>
    <cellStyle name="Normal 2 7 29 4" xfId="10780"/>
    <cellStyle name="Normal 2 7 29 4 2" xfId="10781"/>
    <cellStyle name="Normal 2 7 29 4 2 2" xfId="10782"/>
    <cellStyle name="Normal 2 7 29 4 2 2 2" xfId="40866"/>
    <cellStyle name="Normal 2 7 29 4 2 3" xfId="40867"/>
    <cellStyle name="Normal 2 7 29 4 3" xfId="10783"/>
    <cellStyle name="Normal 2 7 29 4 3 2" xfId="40868"/>
    <cellStyle name="Normal 2 7 29 4 4" xfId="40869"/>
    <cellStyle name="Normal 2 7 29 5" xfId="10784"/>
    <cellStyle name="Normal 2 7 29 5 2" xfId="10785"/>
    <cellStyle name="Normal 2 7 29 5 2 2" xfId="40870"/>
    <cellStyle name="Normal 2 7 29 5 3" xfId="40871"/>
    <cellStyle name="Normal 2 7 29 6" xfId="10786"/>
    <cellStyle name="Normal 2 7 29 6 2" xfId="40872"/>
    <cellStyle name="Normal 2 7 29 7" xfId="10787"/>
    <cellStyle name="Normal 2 7 29 7 2" xfId="40873"/>
    <cellStyle name="Normal 2 7 29 8" xfId="40874"/>
    <cellStyle name="Normal 2 7 3" xfId="10788"/>
    <cellStyle name="Normal 2 7 3 2" xfId="10789"/>
    <cellStyle name="Normal 2 7 3 2 2" xfId="10790"/>
    <cellStyle name="Normal 2 7 3 2 2 2" xfId="10791"/>
    <cellStyle name="Normal 2 7 3 2 2 2 2" xfId="40875"/>
    <cellStyle name="Normal 2 7 3 2 2 3" xfId="40876"/>
    <cellStyle name="Normal 2 7 3 2 3" xfId="10792"/>
    <cellStyle name="Normal 2 7 3 2 3 2" xfId="40877"/>
    <cellStyle name="Normal 2 7 3 2 4" xfId="40878"/>
    <cellStyle name="Normal 2 7 3 3" xfId="10793"/>
    <cellStyle name="Normal 2 7 3 3 2" xfId="10794"/>
    <cellStyle name="Normal 2 7 3 3 2 2" xfId="10795"/>
    <cellStyle name="Normal 2 7 3 3 2 2 2" xfId="40879"/>
    <cellStyle name="Normal 2 7 3 3 2 3" xfId="40880"/>
    <cellStyle name="Normal 2 7 3 3 3" xfId="10796"/>
    <cellStyle name="Normal 2 7 3 3 3 2" xfId="40881"/>
    <cellStyle name="Normal 2 7 3 3 4" xfId="40882"/>
    <cellStyle name="Normal 2 7 3 4" xfId="10797"/>
    <cellStyle name="Normal 2 7 3 4 2" xfId="10798"/>
    <cellStyle name="Normal 2 7 3 4 2 2" xfId="10799"/>
    <cellStyle name="Normal 2 7 3 4 2 2 2" xfId="40883"/>
    <cellStyle name="Normal 2 7 3 4 2 3" xfId="40884"/>
    <cellStyle name="Normal 2 7 3 4 3" xfId="10800"/>
    <cellStyle name="Normal 2 7 3 4 3 2" xfId="40885"/>
    <cellStyle name="Normal 2 7 3 4 4" xfId="40886"/>
    <cellStyle name="Normal 2 7 3 5" xfId="10801"/>
    <cellStyle name="Normal 2 7 3 5 2" xfId="10802"/>
    <cellStyle name="Normal 2 7 3 5 2 2" xfId="40887"/>
    <cellStyle name="Normal 2 7 3 5 3" xfId="40888"/>
    <cellStyle name="Normal 2 7 3 6" xfId="10803"/>
    <cellStyle name="Normal 2 7 3 6 2" xfId="40889"/>
    <cellStyle name="Normal 2 7 3 7" xfId="10804"/>
    <cellStyle name="Normal 2 7 3 7 2" xfId="40890"/>
    <cellStyle name="Normal 2 7 3 8" xfId="40891"/>
    <cellStyle name="Normal 2 7 30" xfId="10805"/>
    <cellStyle name="Normal 2 7 30 2" xfId="10806"/>
    <cellStyle name="Normal 2 7 30 2 2" xfId="10807"/>
    <cellStyle name="Normal 2 7 30 2 2 2" xfId="40892"/>
    <cellStyle name="Normal 2 7 30 2 3" xfId="40893"/>
    <cellStyle name="Normal 2 7 30 3" xfId="10808"/>
    <cellStyle name="Normal 2 7 30 3 2" xfId="40894"/>
    <cellStyle name="Normal 2 7 30 4" xfId="40895"/>
    <cellStyle name="Normal 2 7 31" xfId="10809"/>
    <cellStyle name="Normal 2 7 31 2" xfId="10810"/>
    <cellStyle name="Normal 2 7 31 2 2" xfId="10811"/>
    <cellStyle name="Normal 2 7 31 2 2 2" xfId="40896"/>
    <cellStyle name="Normal 2 7 31 2 3" xfId="40897"/>
    <cellStyle name="Normal 2 7 31 3" xfId="10812"/>
    <cellStyle name="Normal 2 7 31 3 2" xfId="40898"/>
    <cellStyle name="Normal 2 7 31 4" xfId="40899"/>
    <cellStyle name="Normal 2 7 32" xfId="10813"/>
    <cellStyle name="Normal 2 7 32 2" xfId="10814"/>
    <cellStyle name="Normal 2 7 32 2 2" xfId="10815"/>
    <cellStyle name="Normal 2 7 32 2 2 2" xfId="40900"/>
    <cellStyle name="Normal 2 7 32 2 3" xfId="40901"/>
    <cellStyle name="Normal 2 7 32 3" xfId="10816"/>
    <cellStyle name="Normal 2 7 32 3 2" xfId="40902"/>
    <cellStyle name="Normal 2 7 32 4" xfId="40903"/>
    <cellStyle name="Normal 2 7 33" xfId="10817"/>
    <cellStyle name="Normal 2 7 33 2" xfId="10818"/>
    <cellStyle name="Normal 2 7 33 2 2" xfId="40904"/>
    <cellStyle name="Normal 2 7 33 3" xfId="40905"/>
    <cellStyle name="Normal 2 7 34" xfId="10819"/>
    <cellStyle name="Normal 2 7 34 2" xfId="40906"/>
    <cellStyle name="Normal 2 7 35" xfId="10820"/>
    <cellStyle name="Normal 2 7 35 2" xfId="40907"/>
    <cellStyle name="Normal 2 7 36" xfId="40908"/>
    <cellStyle name="Normal 2 7 4" xfId="10821"/>
    <cellStyle name="Normal 2 7 4 2" xfId="10822"/>
    <cellStyle name="Normal 2 7 4 2 2" xfId="10823"/>
    <cellStyle name="Normal 2 7 4 2 2 2" xfId="10824"/>
    <cellStyle name="Normal 2 7 4 2 2 2 2" xfId="40909"/>
    <cellStyle name="Normal 2 7 4 2 2 3" xfId="40910"/>
    <cellStyle name="Normal 2 7 4 2 3" xfId="10825"/>
    <cellStyle name="Normal 2 7 4 2 3 2" xfId="40911"/>
    <cellStyle name="Normal 2 7 4 2 4" xfId="40912"/>
    <cellStyle name="Normal 2 7 4 3" xfId="10826"/>
    <cellStyle name="Normal 2 7 4 3 2" xfId="10827"/>
    <cellStyle name="Normal 2 7 4 3 2 2" xfId="10828"/>
    <cellStyle name="Normal 2 7 4 3 2 2 2" xfId="40913"/>
    <cellStyle name="Normal 2 7 4 3 2 3" xfId="40914"/>
    <cellStyle name="Normal 2 7 4 3 3" xfId="10829"/>
    <cellStyle name="Normal 2 7 4 3 3 2" xfId="40915"/>
    <cellStyle name="Normal 2 7 4 3 4" xfId="40916"/>
    <cellStyle name="Normal 2 7 4 4" xfId="10830"/>
    <cellStyle name="Normal 2 7 4 4 2" xfId="10831"/>
    <cellStyle name="Normal 2 7 4 4 2 2" xfId="10832"/>
    <cellStyle name="Normal 2 7 4 4 2 2 2" xfId="40917"/>
    <cellStyle name="Normal 2 7 4 4 2 3" xfId="40918"/>
    <cellStyle name="Normal 2 7 4 4 3" xfId="10833"/>
    <cellStyle name="Normal 2 7 4 4 3 2" xfId="40919"/>
    <cellStyle name="Normal 2 7 4 4 4" xfId="40920"/>
    <cellStyle name="Normal 2 7 4 5" xfId="10834"/>
    <cellStyle name="Normal 2 7 4 5 2" xfId="10835"/>
    <cellStyle name="Normal 2 7 4 5 2 2" xfId="40921"/>
    <cellStyle name="Normal 2 7 4 5 3" xfId="40922"/>
    <cellStyle name="Normal 2 7 4 6" xfId="10836"/>
    <cellStyle name="Normal 2 7 4 6 2" xfId="40923"/>
    <cellStyle name="Normal 2 7 4 7" xfId="10837"/>
    <cellStyle name="Normal 2 7 4 7 2" xfId="40924"/>
    <cellStyle name="Normal 2 7 4 8" xfId="40925"/>
    <cellStyle name="Normal 2 7 5" xfId="10838"/>
    <cellStyle name="Normal 2 7 5 2" xfId="10839"/>
    <cellStyle name="Normal 2 7 5 2 2" xfId="10840"/>
    <cellStyle name="Normal 2 7 5 2 2 2" xfId="10841"/>
    <cellStyle name="Normal 2 7 5 2 2 2 2" xfId="40926"/>
    <cellStyle name="Normal 2 7 5 2 2 3" xfId="40927"/>
    <cellStyle name="Normal 2 7 5 2 3" xfId="10842"/>
    <cellStyle name="Normal 2 7 5 2 3 2" xfId="40928"/>
    <cellStyle name="Normal 2 7 5 2 4" xfId="40929"/>
    <cellStyle name="Normal 2 7 5 3" xfId="10843"/>
    <cellStyle name="Normal 2 7 5 3 2" xfId="10844"/>
    <cellStyle name="Normal 2 7 5 3 2 2" xfId="10845"/>
    <cellStyle name="Normal 2 7 5 3 2 2 2" xfId="40930"/>
    <cellStyle name="Normal 2 7 5 3 2 3" xfId="40931"/>
    <cellStyle name="Normal 2 7 5 3 3" xfId="10846"/>
    <cellStyle name="Normal 2 7 5 3 3 2" xfId="40932"/>
    <cellStyle name="Normal 2 7 5 3 4" xfId="40933"/>
    <cellStyle name="Normal 2 7 5 4" xfId="10847"/>
    <cellStyle name="Normal 2 7 5 4 2" xfId="10848"/>
    <cellStyle name="Normal 2 7 5 4 2 2" xfId="10849"/>
    <cellStyle name="Normal 2 7 5 4 2 2 2" xfId="40934"/>
    <cellStyle name="Normal 2 7 5 4 2 3" xfId="40935"/>
    <cellStyle name="Normal 2 7 5 4 3" xfId="10850"/>
    <cellStyle name="Normal 2 7 5 4 3 2" xfId="40936"/>
    <cellStyle name="Normal 2 7 5 4 4" xfId="40937"/>
    <cellStyle name="Normal 2 7 5 5" xfId="10851"/>
    <cellStyle name="Normal 2 7 5 5 2" xfId="10852"/>
    <cellStyle name="Normal 2 7 5 5 2 2" xfId="40938"/>
    <cellStyle name="Normal 2 7 5 5 3" xfId="40939"/>
    <cellStyle name="Normal 2 7 5 6" xfId="10853"/>
    <cellStyle name="Normal 2 7 5 6 2" xfId="40940"/>
    <cellStyle name="Normal 2 7 5 7" xfId="10854"/>
    <cellStyle name="Normal 2 7 5 7 2" xfId="40941"/>
    <cellStyle name="Normal 2 7 5 8" xfId="40942"/>
    <cellStyle name="Normal 2 7 6" xfId="10855"/>
    <cellStyle name="Normal 2 7 6 2" xfId="10856"/>
    <cellStyle name="Normal 2 7 6 2 2" xfId="10857"/>
    <cellStyle name="Normal 2 7 6 2 2 2" xfId="10858"/>
    <cellStyle name="Normal 2 7 6 2 2 2 2" xfId="40943"/>
    <cellStyle name="Normal 2 7 6 2 2 3" xfId="40944"/>
    <cellStyle name="Normal 2 7 6 2 3" xfId="10859"/>
    <cellStyle name="Normal 2 7 6 2 3 2" xfId="40945"/>
    <cellStyle name="Normal 2 7 6 2 4" xfId="40946"/>
    <cellStyle name="Normal 2 7 6 3" xfId="10860"/>
    <cellStyle name="Normal 2 7 6 3 2" xfId="10861"/>
    <cellStyle name="Normal 2 7 6 3 2 2" xfId="10862"/>
    <cellStyle name="Normal 2 7 6 3 2 2 2" xfId="40947"/>
    <cellStyle name="Normal 2 7 6 3 2 3" xfId="40948"/>
    <cellStyle name="Normal 2 7 6 3 3" xfId="10863"/>
    <cellStyle name="Normal 2 7 6 3 3 2" xfId="40949"/>
    <cellStyle name="Normal 2 7 6 3 4" xfId="40950"/>
    <cellStyle name="Normal 2 7 6 4" xfId="10864"/>
    <cellStyle name="Normal 2 7 6 4 2" xfId="10865"/>
    <cellStyle name="Normal 2 7 6 4 2 2" xfId="10866"/>
    <cellStyle name="Normal 2 7 6 4 2 2 2" xfId="40951"/>
    <cellStyle name="Normal 2 7 6 4 2 3" xfId="40952"/>
    <cellStyle name="Normal 2 7 6 4 3" xfId="10867"/>
    <cellStyle name="Normal 2 7 6 4 3 2" xfId="40953"/>
    <cellStyle name="Normal 2 7 6 4 4" xfId="40954"/>
    <cellStyle name="Normal 2 7 6 5" xfId="10868"/>
    <cellStyle name="Normal 2 7 6 5 2" xfId="10869"/>
    <cellStyle name="Normal 2 7 6 5 2 2" xfId="40955"/>
    <cellStyle name="Normal 2 7 6 5 3" xfId="40956"/>
    <cellStyle name="Normal 2 7 6 6" xfId="10870"/>
    <cellStyle name="Normal 2 7 6 6 2" xfId="40957"/>
    <cellStyle name="Normal 2 7 6 7" xfId="10871"/>
    <cellStyle name="Normal 2 7 6 7 2" xfId="40958"/>
    <cellStyle name="Normal 2 7 6 8" xfId="40959"/>
    <cellStyle name="Normal 2 7 7" xfId="10872"/>
    <cellStyle name="Normal 2 7 7 2" xfId="10873"/>
    <cellStyle name="Normal 2 7 7 2 2" xfId="10874"/>
    <cellStyle name="Normal 2 7 7 2 2 2" xfId="10875"/>
    <cellStyle name="Normal 2 7 7 2 2 2 2" xfId="40960"/>
    <cellStyle name="Normal 2 7 7 2 2 3" xfId="40961"/>
    <cellStyle name="Normal 2 7 7 2 3" xfId="10876"/>
    <cellStyle name="Normal 2 7 7 2 3 2" xfId="40962"/>
    <cellStyle name="Normal 2 7 7 2 4" xfId="40963"/>
    <cellStyle name="Normal 2 7 7 3" xfId="10877"/>
    <cellStyle name="Normal 2 7 7 3 2" xfId="10878"/>
    <cellStyle name="Normal 2 7 7 3 2 2" xfId="10879"/>
    <cellStyle name="Normal 2 7 7 3 2 2 2" xfId="40964"/>
    <cellStyle name="Normal 2 7 7 3 2 3" xfId="40965"/>
    <cellStyle name="Normal 2 7 7 3 3" xfId="10880"/>
    <cellStyle name="Normal 2 7 7 3 3 2" xfId="40966"/>
    <cellStyle name="Normal 2 7 7 3 4" xfId="40967"/>
    <cellStyle name="Normal 2 7 7 4" xfId="10881"/>
    <cellStyle name="Normal 2 7 7 4 2" xfId="10882"/>
    <cellStyle name="Normal 2 7 7 4 2 2" xfId="10883"/>
    <cellStyle name="Normal 2 7 7 4 2 2 2" xfId="40968"/>
    <cellStyle name="Normal 2 7 7 4 2 3" xfId="40969"/>
    <cellStyle name="Normal 2 7 7 4 3" xfId="10884"/>
    <cellStyle name="Normal 2 7 7 4 3 2" xfId="40970"/>
    <cellStyle name="Normal 2 7 7 4 4" xfId="40971"/>
    <cellStyle name="Normal 2 7 7 5" xfId="10885"/>
    <cellStyle name="Normal 2 7 7 5 2" xfId="10886"/>
    <cellStyle name="Normal 2 7 7 5 2 2" xfId="40972"/>
    <cellStyle name="Normal 2 7 7 5 3" xfId="40973"/>
    <cellStyle name="Normal 2 7 7 6" xfId="10887"/>
    <cellStyle name="Normal 2 7 7 6 2" xfId="40974"/>
    <cellStyle name="Normal 2 7 7 7" xfId="10888"/>
    <cellStyle name="Normal 2 7 7 7 2" xfId="40975"/>
    <cellStyle name="Normal 2 7 7 8" xfId="40976"/>
    <cellStyle name="Normal 2 7 8" xfId="10889"/>
    <cellStyle name="Normal 2 7 8 2" xfId="10890"/>
    <cellStyle name="Normal 2 7 8 2 2" xfId="10891"/>
    <cellStyle name="Normal 2 7 8 2 2 2" xfId="10892"/>
    <cellStyle name="Normal 2 7 8 2 2 2 2" xfId="40977"/>
    <cellStyle name="Normal 2 7 8 2 2 3" xfId="40978"/>
    <cellStyle name="Normal 2 7 8 2 3" xfId="10893"/>
    <cellStyle name="Normal 2 7 8 2 3 2" xfId="40979"/>
    <cellStyle name="Normal 2 7 8 2 4" xfId="40980"/>
    <cellStyle name="Normal 2 7 8 3" xfId="10894"/>
    <cellStyle name="Normal 2 7 8 3 2" xfId="10895"/>
    <cellStyle name="Normal 2 7 8 3 2 2" xfId="10896"/>
    <cellStyle name="Normal 2 7 8 3 2 2 2" xfId="40981"/>
    <cellStyle name="Normal 2 7 8 3 2 3" xfId="40982"/>
    <cellStyle name="Normal 2 7 8 3 3" xfId="10897"/>
    <cellStyle name="Normal 2 7 8 3 3 2" xfId="40983"/>
    <cellStyle name="Normal 2 7 8 3 4" xfId="40984"/>
    <cellStyle name="Normal 2 7 8 4" xfId="10898"/>
    <cellStyle name="Normal 2 7 8 4 2" xfId="10899"/>
    <cellStyle name="Normal 2 7 8 4 2 2" xfId="10900"/>
    <cellStyle name="Normal 2 7 8 4 2 2 2" xfId="40985"/>
    <cellStyle name="Normal 2 7 8 4 2 3" xfId="40986"/>
    <cellStyle name="Normal 2 7 8 4 3" xfId="10901"/>
    <cellStyle name="Normal 2 7 8 4 3 2" xfId="40987"/>
    <cellStyle name="Normal 2 7 8 4 4" xfId="40988"/>
    <cellStyle name="Normal 2 7 8 5" xfId="10902"/>
    <cellStyle name="Normal 2 7 8 5 2" xfId="10903"/>
    <cellStyle name="Normal 2 7 8 5 2 2" xfId="40989"/>
    <cellStyle name="Normal 2 7 8 5 3" xfId="40990"/>
    <cellStyle name="Normal 2 7 8 6" xfId="10904"/>
    <cellStyle name="Normal 2 7 8 6 2" xfId="40991"/>
    <cellStyle name="Normal 2 7 8 7" xfId="10905"/>
    <cellStyle name="Normal 2 7 8 7 2" xfId="40992"/>
    <cellStyle name="Normal 2 7 8 8" xfId="40993"/>
    <cellStyle name="Normal 2 7 9" xfId="10906"/>
    <cellStyle name="Normal 2 7 9 2" xfId="10907"/>
    <cellStyle name="Normal 2 7 9 2 2" xfId="10908"/>
    <cellStyle name="Normal 2 7 9 2 2 2" xfId="10909"/>
    <cellStyle name="Normal 2 7 9 2 2 2 2" xfId="40994"/>
    <cellStyle name="Normal 2 7 9 2 2 3" xfId="40995"/>
    <cellStyle name="Normal 2 7 9 2 3" xfId="10910"/>
    <cellStyle name="Normal 2 7 9 2 3 2" xfId="40996"/>
    <cellStyle name="Normal 2 7 9 2 4" xfId="40997"/>
    <cellStyle name="Normal 2 7 9 3" xfId="10911"/>
    <cellStyle name="Normal 2 7 9 3 2" xfId="10912"/>
    <cellStyle name="Normal 2 7 9 3 2 2" xfId="10913"/>
    <cellStyle name="Normal 2 7 9 3 2 2 2" xfId="40998"/>
    <cellStyle name="Normal 2 7 9 3 2 3" xfId="40999"/>
    <cellStyle name="Normal 2 7 9 3 3" xfId="10914"/>
    <cellStyle name="Normal 2 7 9 3 3 2" xfId="41000"/>
    <cellStyle name="Normal 2 7 9 3 4" xfId="41001"/>
    <cellStyle name="Normal 2 7 9 4" xfId="10915"/>
    <cellStyle name="Normal 2 7 9 4 2" xfId="10916"/>
    <cellStyle name="Normal 2 7 9 4 2 2" xfId="10917"/>
    <cellStyle name="Normal 2 7 9 4 2 2 2" xfId="41002"/>
    <cellStyle name="Normal 2 7 9 4 2 3" xfId="41003"/>
    <cellStyle name="Normal 2 7 9 4 3" xfId="10918"/>
    <cellStyle name="Normal 2 7 9 4 3 2" xfId="41004"/>
    <cellStyle name="Normal 2 7 9 4 4" xfId="41005"/>
    <cellStyle name="Normal 2 7 9 5" xfId="10919"/>
    <cellStyle name="Normal 2 7 9 5 2" xfId="10920"/>
    <cellStyle name="Normal 2 7 9 5 2 2" xfId="41006"/>
    <cellStyle name="Normal 2 7 9 5 3" xfId="41007"/>
    <cellStyle name="Normal 2 7 9 6" xfId="10921"/>
    <cellStyle name="Normal 2 7 9 6 2" xfId="41008"/>
    <cellStyle name="Normal 2 7 9 7" xfId="10922"/>
    <cellStyle name="Normal 2 7 9 7 2" xfId="41009"/>
    <cellStyle name="Normal 2 7 9 8" xfId="41010"/>
    <cellStyle name="Normal 2 8" xfId="10923"/>
    <cellStyle name="Normal 2 8 10" xfId="10924"/>
    <cellStyle name="Normal 2 8 10 2" xfId="10925"/>
    <cellStyle name="Normal 2 8 10 2 2" xfId="10926"/>
    <cellStyle name="Normal 2 8 10 2 2 2" xfId="10927"/>
    <cellStyle name="Normal 2 8 10 2 2 2 2" xfId="41011"/>
    <cellStyle name="Normal 2 8 10 2 2 3" xfId="41012"/>
    <cellStyle name="Normal 2 8 10 2 3" xfId="10928"/>
    <cellStyle name="Normal 2 8 10 2 3 2" xfId="41013"/>
    <cellStyle name="Normal 2 8 10 2 4" xfId="41014"/>
    <cellStyle name="Normal 2 8 10 3" xfId="10929"/>
    <cellStyle name="Normal 2 8 10 3 2" xfId="10930"/>
    <cellStyle name="Normal 2 8 10 3 2 2" xfId="10931"/>
    <cellStyle name="Normal 2 8 10 3 2 2 2" xfId="41015"/>
    <cellStyle name="Normal 2 8 10 3 2 3" xfId="41016"/>
    <cellStyle name="Normal 2 8 10 3 3" xfId="10932"/>
    <cellStyle name="Normal 2 8 10 3 3 2" xfId="41017"/>
    <cellStyle name="Normal 2 8 10 3 4" xfId="41018"/>
    <cellStyle name="Normal 2 8 10 4" xfId="10933"/>
    <cellStyle name="Normal 2 8 10 4 2" xfId="10934"/>
    <cellStyle name="Normal 2 8 10 4 2 2" xfId="10935"/>
    <cellStyle name="Normal 2 8 10 4 2 2 2" xfId="41019"/>
    <cellStyle name="Normal 2 8 10 4 2 3" xfId="41020"/>
    <cellStyle name="Normal 2 8 10 4 3" xfId="10936"/>
    <cellStyle name="Normal 2 8 10 4 3 2" xfId="41021"/>
    <cellStyle name="Normal 2 8 10 4 4" xfId="41022"/>
    <cellStyle name="Normal 2 8 10 5" xfId="10937"/>
    <cellStyle name="Normal 2 8 10 5 2" xfId="10938"/>
    <cellStyle name="Normal 2 8 10 5 2 2" xfId="41023"/>
    <cellStyle name="Normal 2 8 10 5 3" xfId="41024"/>
    <cellStyle name="Normal 2 8 10 6" xfId="10939"/>
    <cellStyle name="Normal 2 8 10 6 2" xfId="41025"/>
    <cellStyle name="Normal 2 8 10 7" xfId="10940"/>
    <cellStyle name="Normal 2 8 10 7 2" xfId="41026"/>
    <cellStyle name="Normal 2 8 10 8" xfId="41027"/>
    <cellStyle name="Normal 2 8 11" xfId="10941"/>
    <cellStyle name="Normal 2 8 11 2" xfId="10942"/>
    <cellStyle name="Normal 2 8 11 2 2" xfId="10943"/>
    <cellStyle name="Normal 2 8 11 2 2 2" xfId="10944"/>
    <cellStyle name="Normal 2 8 11 2 2 2 2" xfId="41028"/>
    <cellStyle name="Normal 2 8 11 2 2 3" xfId="41029"/>
    <cellStyle name="Normal 2 8 11 2 3" xfId="10945"/>
    <cellStyle name="Normal 2 8 11 2 3 2" xfId="41030"/>
    <cellStyle name="Normal 2 8 11 2 4" xfId="41031"/>
    <cellStyle name="Normal 2 8 11 3" xfId="10946"/>
    <cellStyle name="Normal 2 8 11 3 2" xfId="10947"/>
    <cellStyle name="Normal 2 8 11 3 2 2" xfId="10948"/>
    <cellStyle name="Normal 2 8 11 3 2 2 2" xfId="41032"/>
    <cellStyle name="Normal 2 8 11 3 2 3" xfId="41033"/>
    <cellStyle name="Normal 2 8 11 3 3" xfId="10949"/>
    <cellStyle name="Normal 2 8 11 3 3 2" xfId="41034"/>
    <cellStyle name="Normal 2 8 11 3 4" xfId="41035"/>
    <cellStyle name="Normal 2 8 11 4" xfId="10950"/>
    <cellStyle name="Normal 2 8 11 4 2" xfId="10951"/>
    <cellStyle name="Normal 2 8 11 4 2 2" xfId="10952"/>
    <cellStyle name="Normal 2 8 11 4 2 2 2" xfId="41036"/>
    <cellStyle name="Normal 2 8 11 4 2 3" xfId="41037"/>
    <cellStyle name="Normal 2 8 11 4 3" xfId="10953"/>
    <cellStyle name="Normal 2 8 11 4 3 2" xfId="41038"/>
    <cellStyle name="Normal 2 8 11 4 4" xfId="41039"/>
    <cellStyle name="Normal 2 8 11 5" xfId="10954"/>
    <cellStyle name="Normal 2 8 11 5 2" xfId="10955"/>
    <cellStyle name="Normal 2 8 11 5 2 2" xfId="41040"/>
    <cellStyle name="Normal 2 8 11 5 3" xfId="41041"/>
    <cellStyle name="Normal 2 8 11 6" xfId="10956"/>
    <cellStyle name="Normal 2 8 11 6 2" xfId="41042"/>
    <cellStyle name="Normal 2 8 11 7" xfId="10957"/>
    <cellStyle name="Normal 2 8 11 7 2" xfId="41043"/>
    <cellStyle name="Normal 2 8 11 8" xfId="41044"/>
    <cellStyle name="Normal 2 8 12" xfId="10958"/>
    <cellStyle name="Normal 2 8 12 2" xfId="10959"/>
    <cellStyle name="Normal 2 8 12 2 2" xfId="10960"/>
    <cellStyle name="Normal 2 8 12 2 2 2" xfId="10961"/>
    <cellStyle name="Normal 2 8 12 2 2 2 2" xfId="41045"/>
    <cellStyle name="Normal 2 8 12 2 2 3" xfId="41046"/>
    <cellStyle name="Normal 2 8 12 2 3" xfId="10962"/>
    <cellStyle name="Normal 2 8 12 2 3 2" xfId="41047"/>
    <cellStyle name="Normal 2 8 12 2 4" xfId="41048"/>
    <cellStyle name="Normal 2 8 12 3" xfId="10963"/>
    <cellStyle name="Normal 2 8 12 3 2" xfId="10964"/>
    <cellStyle name="Normal 2 8 12 3 2 2" xfId="10965"/>
    <cellStyle name="Normal 2 8 12 3 2 2 2" xfId="41049"/>
    <cellStyle name="Normal 2 8 12 3 2 3" xfId="41050"/>
    <cellStyle name="Normal 2 8 12 3 3" xfId="10966"/>
    <cellStyle name="Normal 2 8 12 3 3 2" xfId="41051"/>
    <cellStyle name="Normal 2 8 12 3 4" xfId="41052"/>
    <cellStyle name="Normal 2 8 12 4" xfId="10967"/>
    <cellStyle name="Normal 2 8 12 4 2" xfId="10968"/>
    <cellStyle name="Normal 2 8 12 4 2 2" xfId="10969"/>
    <cellStyle name="Normal 2 8 12 4 2 2 2" xfId="41053"/>
    <cellStyle name="Normal 2 8 12 4 2 3" xfId="41054"/>
    <cellStyle name="Normal 2 8 12 4 3" xfId="10970"/>
    <cellStyle name="Normal 2 8 12 4 3 2" xfId="41055"/>
    <cellStyle name="Normal 2 8 12 4 4" xfId="41056"/>
    <cellStyle name="Normal 2 8 12 5" xfId="10971"/>
    <cellStyle name="Normal 2 8 12 5 2" xfId="10972"/>
    <cellStyle name="Normal 2 8 12 5 2 2" xfId="41057"/>
    <cellStyle name="Normal 2 8 12 5 3" xfId="41058"/>
    <cellStyle name="Normal 2 8 12 6" xfId="10973"/>
    <cellStyle name="Normal 2 8 12 6 2" xfId="41059"/>
    <cellStyle name="Normal 2 8 12 7" xfId="10974"/>
    <cellStyle name="Normal 2 8 12 7 2" xfId="41060"/>
    <cellStyle name="Normal 2 8 12 8" xfId="41061"/>
    <cellStyle name="Normal 2 8 13" xfId="10975"/>
    <cellStyle name="Normal 2 8 13 2" xfId="10976"/>
    <cellStyle name="Normal 2 8 13 2 2" xfId="10977"/>
    <cellStyle name="Normal 2 8 13 2 2 2" xfId="10978"/>
    <cellStyle name="Normal 2 8 13 2 2 2 2" xfId="41062"/>
    <cellStyle name="Normal 2 8 13 2 2 3" xfId="41063"/>
    <cellStyle name="Normal 2 8 13 2 3" xfId="10979"/>
    <cellStyle name="Normal 2 8 13 2 3 2" xfId="41064"/>
    <cellStyle name="Normal 2 8 13 2 4" xfId="41065"/>
    <cellStyle name="Normal 2 8 13 3" xfId="10980"/>
    <cellStyle name="Normal 2 8 13 3 2" xfId="10981"/>
    <cellStyle name="Normal 2 8 13 3 2 2" xfId="10982"/>
    <cellStyle name="Normal 2 8 13 3 2 2 2" xfId="41066"/>
    <cellStyle name="Normal 2 8 13 3 2 3" xfId="41067"/>
    <cellStyle name="Normal 2 8 13 3 3" xfId="10983"/>
    <cellStyle name="Normal 2 8 13 3 3 2" xfId="41068"/>
    <cellStyle name="Normal 2 8 13 3 4" xfId="41069"/>
    <cellStyle name="Normal 2 8 13 4" xfId="10984"/>
    <cellStyle name="Normal 2 8 13 4 2" xfId="10985"/>
    <cellStyle name="Normal 2 8 13 4 2 2" xfId="10986"/>
    <cellStyle name="Normal 2 8 13 4 2 2 2" xfId="41070"/>
    <cellStyle name="Normal 2 8 13 4 2 3" xfId="41071"/>
    <cellStyle name="Normal 2 8 13 4 3" xfId="10987"/>
    <cellStyle name="Normal 2 8 13 4 3 2" xfId="41072"/>
    <cellStyle name="Normal 2 8 13 4 4" xfId="41073"/>
    <cellStyle name="Normal 2 8 13 5" xfId="10988"/>
    <cellStyle name="Normal 2 8 13 5 2" xfId="10989"/>
    <cellStyle name="Normal 2 8 13 5 2 2" xfId="41074"/>
    <cellStyle name="Normal 2 8 13 5 3" xfId="41075"/>
    <cellStyle name="Normal 2 8 13 6" xfId="10990"/>
    <cellStyle name="Normal 2 8 13 6 2" xfId="41076"/>
    <cellStyle name="Normal 2 8 13 7" xfId="10991"/>
    <cellStyle name="Normal 2 8 13 7 2" xfId="41077"/>
    <cellStyle name="Normal 2 8 13 8" xfId="41078"/>
    <cellStyle name="Normal 2 8 14" xfId="10992"/>
    <cellStyle name="Normal 2 8 14 2" xfId="10993"/>
    <cellStyle name="Normal 2 8 14 2 2" xfId="10994"/>
    <cellStyle name="Normal 2 8 14 2 2 2" xfId="10995"/>
    <cellStyle name="Normal 2 8 14 2 2 2 2" xfId="41079"/>
    <cellStyle name="Normal 2 8 14 2 2 3" xfId="41080"/>
    <cellStyle name="Normal 2 8 14 2 3" xfId="10996"/>
    <cellStyle name="Normal 2 8 14 2 3 2" xfId="41081"/>
    <cellStyle name="Normal 2 8 14 2 4" xfId="41082"/>
    <cellStyle name="Normal 2 8 14 3" xfId="10997"/>
    <cellStyle name="Normal 2 8 14 3 2" xfId="10998"/>
    <cellStyle name="Normal 2 8 14 3 2 2" xfId="10999"/>
    <cellStyle name="Normal 2 8 14 3 2 2 2" xfId="41083"/>
    <cellStyle name="Normal 2 8 14 3 2 3" xfId="41084"/>
    <cellStyle name="Normal 2 8 14 3 3" xfId="11000"/>
    <cellStyle name="Normal 2 8 14 3 3 2" xfId="41085"/>
    <cellStyle name="Normal 2 8 14 3 4" xfId="41086"/>
    <cellStyle name="Normal 2 8 14 4" xfId="11001"/>
    <cellStyle name="Normal 2 8 14 4 2" xfId="11002"/>
    <cellStyle name="Normal 2 8 14 4 2 2" xfId="11003"/>
    <cellStyle name="Normal 2 8 14 4 2 2 2" xfId="41087"/>
    <cellStyle name="Normal 2 8 14 4 2 3" xfId="41088"/>
    <cellStyle name="Normal 2 8 14 4 3" xfId="11004"/>
    <cellStyle name="Normal 2 8 14 4 3 2" xfId="41089"/>
    <cellStyle name="Normal 2 8 14 4 4" xfId="41090"/>
    <cellStyle name="Normal 2 8 14 5" xfId="11005"/>
    <cellStyle name="Normal 2 8 14 5 2" xfId="11006"/>
    <cellStyle name="Normal 2 8 14 5 2 2" xfId="41091"/>
    <cellStyle name="Normal 2 8 14 5 3" xfId="41092"/>
    <cellStyle name="Normal 2 8 14 6" xfId="11007"/>
    <cellStyle name="Normal 2 8 14 6 2" xfId="41093"/>
    <cellStyle name="Normal 2 8 14 7" xfId="11008"/>
    <cellStyle name="Normal 2 8 14 7 2" xfId="41094"/>
    <cellStyle name="Normal 2 8 14 8" xfId="41095"/>
    <cellStyle name="Normal 2 8 15" xfId="11009"/>
    <cellStyle name="Normal 2 8 15 2" xfId="11010"/>
    <cellStyle name="Normal 2 8 15 2 2" xfId="11011"/>
    <cellStyle name="Normal 2 8 15 2 2 2" xfId="11012"/>
    <cellStyle name="Normal 2 8 15 2 2 2 2" xfId="41096"/>
    <cellStyle name="Normal 2 8 15 2 2 3" xfId="41097"/>
    <cellStyle name="Normal 2 8 15 2 3" xfId="11013"/>
    <cellStyle name="Normal 2 8 15 2 3 2" xfId="41098"/>
    <cellStyle name="Normal 2 8 15 2 4" xfId="41099"/>
    <cellStyle name="Normal 2 8 15 3" xfId="11014"/>
    <cellStyle name="Normal 2 8 15 3 2" xfId="11015"/>
    <cellStyle name="Normal 2 8 15 3 2 2" xfId="11016"/>
    <cellStyle name="Normal 2 8 15 3 2 2 2" xfId="41100"/>
    <cellStyle name="Normal 2 8 15 3 2 3" xfId="41101"/>
    <cellStyle name="Normal 2 8 15 3 3" xfId="11017"/>
    <cellStyle name="Normal 2 8 15 3 3 2" xfId="41102"/>
    <cellStyle name="Normal 2 8 15 3 4" xfId="41103"/>
    <cellStyle name="Normal 2 8 15 4" xfId="11018"/>
    <cellStyle name="Normal 2 8 15 4 2" xfId="11019"/>
    <cellStyle name="Normal 2 8 15 4 2 2" xfId="11020"/>
    <cellStyle name="Normal 2 8 15 4 2 2 2" xfId="41104"/>
    <cellStyle name="Normal 2 8 15 4 2 3" xfId="41105"/>
    <cellStyle name="Normal 2 8 15 4 3" xfId="11021"/>
    <cellStyle name="Normal 2 8 15 4 3 2" xfId="41106"/>
    <cellStyle name="Normal 2 8 15 4 4" xfId="41107"/>
    <cellStyle name="Normal 2 8 15 5" xfId="11022"/>
    <cellStyle name="Normal 2 8 15 5 2" xfId="11023"/>
    <cellStyle name="Normal 2 8 15 5 2 2" xfId="41108"/>
    <cellStyle name="Normal 2 8 15 5 3" xfId="41109"/>
    <cellStyle name="Normal 2 8 15 6" xfId="11024"/>
    <cellStyle name="Normal 2 8 15 6 2" xfId="41110"/>
    <cellStyle name="Normal 2 8 15 7" xfId="11025"/>
    <cellStyle name="Normal 2 8 15 7 2" xfId="41111"/>
    <cellStyle name="Normal 2 8 15 8" xfId="41112"/>
    <cellStyle name="Normal 2 8 16" xfId="11026"/>
    <cellStyle name="Normal 2 8 16 2" xfId="11027"/>
    <cellStyle name="Normal 2 8 16 2 2" xfId="11028"/>
    <cellStyle name="Normal 2 8 16 2 2 2" xfId="11029"/>
    <cellStyle name="Normal 2 8 16 2 2 2 2" xfId="41113"/>
    <cellStyle name="Normal 2 8 16 2 2 3" xfId="41114"/>
    <cellStyle name="Normal 2 8 16 2 3" xfId="11030"/>
    <cellStyle name="Normal 2 8 16 2 3 2" xfId="41115"/>
    <cellStyle name="Normal 2 8 16 2 4" xfId="41116"/>
    <cellStyle name="Normal 2 8 16 3" xfId="11031"/>
    <cellStyle name="Normal 2 8 16 3 2" xfId="11032"/>
    <cellStyle name="Normal 2 8 16 3 2 2" xfId="11033"/>
    <cellStyle name="Normal 2 8 16 3 2 2 2" xfId="41117"/>
    <cellStyle name="Normal 2 8 16 3 2 3" xfId="41118"/>
    <cellStyle name="Normal 2 8 16 3 3" xfId="11034"/>
    <cellStyle name="Normal 2 8 16 3 3 2" xfId="41119"/>
    <cellStyle name="Normal 2 8 16 3 4" xfId="41120"/>
    <cellStyle name="Normal 2 8 16 4" xfId="11035"/>
    <cellStyle name="Normal 2 8 16 4 2" xfId="11036"/>
    <cellStyle name="Normal 2 8 16 4 2 2" xfId="11037"/>
    <cellStyle name="Normal 2 8 16 4 2 2 2" xfId="41121"/>
    <cellStyle name="Normal 2 8 16 4 2 3" xfId="41122"/>
    <cellStyle name="Normal 2 8 16 4 3" xfId="11038"/>
    <cellStyle name="Normal 2 8 16 4 3 2" xfId="41123"/>
    <cellStyle name="Normal 2 8 16 4 4" xfId="41124"/>
    <cellStyle name="Normal 2 8 16 5" xfId="11039"/>
    <cellStyle name="Normal 2 8 16 5 2" xfId="11040"/>
    <cellStyle name="Normal 2 8 16 5 2 2" xfId="41125"/>
    <cellStyle name="Normal 2 8 16 5 3" xfId="41126"/>
    <cellStyle name="Normal 2 8 16 6" xfId="11041"/>
    <cellStyle name="Normal 2 8 16 6 2" xfId="41127"/>
    <cellStyle name="Normal 2 8 16 7" xfId="11042"/>
    <cellStyle name="Normal 2 8 16 7 2" xfId="41128"/>
    <cellStyle name="Normal 2 8 16 8" xfId="41129"/>
    <cellStyle name="Normal 2 8 17" xfId="11043"/>
    <cellStyle name="Normal 2 8 17 2" xfId="11044"/>
    <cellStyle name="Normal 2 8 17 2 2" xfId="11045"/>
    <cellStyle name="Normal 2 8 17 2 2 2" xfId="11046"/>
    <cellStyle name="Normal 2 8 17 2 2 2 2" xfId="41130"/>
    <cellStyle name="Normal 2 8 17 2 2 3" xfId="41131"/>
    <cellStyle name="Normal 2 8 17 2 3" xfId="11047"/>
    <cellStyle name="Normal 2 8 17 2 3 2" xfId="41132"/>
    <cellStyle name="Normal 2 8 17 2 4" xfId="41133"/>
    <cellStyle name="Normal 2 8 17 3" xfId="11048"/>
    <cellStyle name="Normal 2 8 17 3 2" xfId="11049"/>
    <cellStyle name="Normal 2 8 17 3 2 2" xfId="11050"/>
    <cellStyle name="Normal 2 8 17 3 2 2 2" xfId="41134"/>
    <cellStyle name="Normal 2 8 17 3 2 3" xfId="41135"/>
    <cellStyle name="Normal 2 8 17 3 3" xfId="11051"/>
    <cellStyle name="Normal 2 8 17 3 3 2" xfId="41136"/>
    <cellStyle name="Normal 2 8 17 3 4" xfId="41137"/>
    <cellStyle name="Normal 2 8 17 4" xfId="11052"/>
    <cellStyle name="Normal 2 8 17 4 2" xfId="11053"/>
    <cellStyle name="Normal 2 8 17 4 2 2" xfId="11054"/>
    <cellStyle name="Normal 2 8 17 4 2 2 2" xfId="41138"/>
    <cellStyle name="Normal 2 8 17 4 2 3" xfId="41139"/>
    <cellStyle name="Normal 2 8 17 4 3" xfId="11055"/>
    <cellStyle name="Normal 2 8 17 4 3 2" xfId="41140"/>
    <cellStyle name="Normal 2 8 17 4 4" xfId="41141"/>
    <cellStyle name="Normal 2 8 17 5" xfId="11056"/>
    <cellStyle name="Normal 2 8 17 5 2" xfId="11057"/>
    <cellStyle name="Normal 2 8 17 5 2 2" xfId="41142"/>
    <cellStyle name="Normal 2 8 17 5 3" xfId="41143"/>
    <cellStyle name="Normal 2 8 17 6" xfId="11058"/>
    <cellStyle name="Normal 2 8 17 6 2" xfId="41144"/>
    <cellStyle name="Normal 2 8 17 7" xfId="11059"/>
    <cellStyle name="Normal 2 8 17 7 2" xfId="41145"/>
    <cellStyle name="Normal 2 8 17 8" xfId="41146"/>
    <cellStyle name="Normal 2 8 18" xfId="11060"/>
    <cellStyle name="Normal 2 8 18 2" xfId="11061"/>
    <cellStyle name="Normal 2 8 18 2 2" xfId="11062"/>
    <cellStyle name="Normal 2 8 18 2 2 2" xfId="11063"/>
    <cellStyle name="Normal 2 8 18 2 2 2 2" xfId="41147"/>
    <cellStyle name="Normal 2 8 18 2 2 3" xfId="41148"/>
    <cellStyle name="Normal 2 8 18 2 3" xfId="11064"/>
    <cellStyle name="Normal 2 8 18 2 3 2" xfId="41149"/>
    <cellStyle name="Normal 2 8 18 2 4" xfId="41150"/>
    <cellStyle name="Normal 2 8 18 3" xfId="11065"/>
    <cellStyle name="Normal 2 8 18 3 2" xfId="11066"/>
    <cellStyle name="Normal 2 8 18 3 2 2" xfId="11067"/>
    <cellStyle name="Normal 2 8 18 3 2 2 2" xfId="41151"/>
    <cellStyle name="Normal 2 8 18 3 2 3" xfId="41152"/>
    <cellStyle name="Normal 2 8 18 3 3" xfId="11068"/>
    <cellStyle name="Normal 2 8 18 3 3 2" xfId="41153"/>
    <cellStyle name="Normal 2 8 18 3 4" xfId="41154"/>
    <cellStyle name="Normal 2 8 18 4" xfId="11069"/>
    <cellStyle name="Normal 2 8 18 4 2" xfId="11070"/>
    <cellStyle name="Normal 2 8 18 4 2 2" xfId="11071"/>
    <cellStyle name="Normal 2 8 18 4 2 2 2" xfId="41155"/>
    <cellStyle name="Normal 2 8 18 4 2 3" xfId="41156"/>
    <cellStyle name="Normal 2 8 18 4 3" xfId="11072"/>
    <cellStyle name="Normal 2 8 18 4 3 2" xfId="41157"/>
    <cellStyle name="Normal 2 8 18 4 4" xfId="41158"/>
    <cellStyle name="Normal 2 8 18 5" xfId="11073"/>
    <cellStyle name="Normal 2 8 18 5 2" xfId="11074"/>
    <cellStyle name="Normal 2 8 18 5 2 2" xfId="41159"/>
    <cellStyle name="Normal 2 8 18 5 3" xfId="41160"/>
    <cellStyle name="Normal 2 8 18 6" xfId="11075"/>
    <cellStyle name="Normal 2 8 18 6 2" xfId="41161"/>
    <cellStyle name="Normal 2 8 18 7" xfId="11076"/>
    <cellStyle name="Normal 2 8 18 7 2" xfId="41162"/>
    <cellStyle name="Normal 2 8 18 8" xfId="41163"/>
    <cellStyle name="Normal 2 8 19" xfId="11077"/>
    <cellStyle name="Normal 2 8 19 2" xfId="11078"/>
    <cellStyle name="Normal 2 8 19 2 2" xfId="11079"/>
    <cellStyle name="Normal 2 8 19 2 2 2" xfId="11080"/>
    <cellStyle name="Normal 2 8 19 2 2 2 2" xfId="41164"/>
    <cellStyle name="Normal 2 8 19 2 2 3" xfId="41165"/>
    <cellStyle name="Normal 2 8 19 2 3" xfId="11081"/>
    <cellStyle name="Normal 2 8 19 2 3 2" xfId="41166"/>
    <cellStyle name="Normal 2 8 19 2 4" xfId="41167"/>
    <cellStyle name="Normal 2 8 19 3" xfId="11082"/>
    <cellStyle name="Normal 2 8 19 3 2" xfId="11083"/>
    <cellStyle name="Normal 2 8 19 3 2 2" xfId="11084"/>
    <cellStyle name="Normal 2 8 19 3 2 2 2" xfId="41168"/>
    <cellStyle name="Normal 2 8 19 3 2 3" xfId="41169"/>
    <cellStyle name="Normal 2 8 19 3 3" xfId="11085"/>
    <cellStyle name="Normal 2 8 19 3 3 2" xfId="41170"/>
    <cellStyle name="Normal 2 8 19 3 4" xfId="41171"/>
    <cellStyle name="Normal 2 8 19 4" xfId="11086"/>
    <cellStyle name="Normal 2 8 19 4 2" xfId="11087"/>
    <cellStyle name="Normal 2 8 19 4 2 2" xfId="11088"/>
    <cellStyle name="Normal 2 8 19 4 2 2 2" xfId="41172"/>
    <cellStyle name="Normal 2 8 19 4 2 3" xfId="41173"/>
    <cellStyle name="Normal 2 8 19 4 3" xfId="11089"/>
    <cellStyle name="Normal 2 8 19 4 3 2" xfId="41174"/>
    <cellStyle name="Normal 2 8 19 4 4" xfId="41175"/>
    <cellStyle name="Normal 2 8 19 5" xfId="11090"/>
    <cellStyle name="Normal 2 8 19 5 2" xfId="11091"/>
    <cellStyle name="Normal 2 8 19 5 2 2" xfId="41176"/>
    <cellStyle name="Normal 2 8 19 5 3" xfId="41177"/>
    <cellStyle name="Normal 2 8 19 6" xfId="11092"/>
    <cellStyle name="Normal 2 8 19 6 2" xfId="41178"/>
    <cellStyle name="Normal 2 8 19 7" xfId="11093"/>
    <cellStyle name="Normal 2 8 19 7 2" xfId="41179"/>
    <cellStyle name="Normal 2 8 19 8" xfId="41180"/>
    <cellStyle name="Normal 2 8 2" xfId="11094"/>
    <cellStyle name="Normal 2 8 2 2" xfId="11095"/>
    <cellStyle name="Normal 2 8 2 2 2" xfId="11096"/>
    <cellStyle name="Normal 2 8 2 2 2 2" xfId="11097"/>
    <cellStyle name="Normal 2 8 2 2 2 2 2" xfId="41181"/>
    <cellStyle name="Normal 2 8 2 2 2 3" xfId="41182"/>
    <cellStyle name="Normal 2 8 2 2 3" xfId="11098"/>
    <cellStyle name="Normal 2 8 2 2 3 2" xfId="41183"/>
    <cellStyle name="Normal 2 8 2 2 4" xfId="41184"/>
    <cellStyle name="Normal 2 8 2 3" xfId="11099"/>
    <cellStyle name="Normal 2 8 2 3 2" xfId="11100"/>
    <cellStyle name="Normal 2 8 2 3 2 2" xfId="11101"/>
    <cellStyle name="Normal 2 8 2 3 2 2 2" xfId="41185"/>
    <cellStyle name="Normal 2 8 2 3 2 3" xfId="41186"/>
    <cellStyle name="Normal 2 8 2 3 3" xfId="11102"/>
    <cellStyle name="Normal 2 8 2 3 3 2" xfId="41187"/>
    <cellStyle name="Normal 2 8 2 3 4" xfId="41188"/>
    <cellStyle name="Normal 2 8 2 4" xfId="11103"/>
    <cellStyle name="Normal 2 8 2 4 2" xfId="11104"/>
    <cellStyle name="Normal 2 8 2 4 2 2" xfId="11105"/>
    <cellStyle name="Normal 2 8 2 4 2 2 2" xfId="41189"/>
    <cellStyle name="Normal 2 8 2 4 2 3" xfId="41190"/>
    <cellStyle name="Normal 2 8 2 4 3" xfId="11106"/>
    <cellStyle name="Normal 2 8 2 4 3 2" xfId="41191"/>
    <cellStyle name="Normal 2 8 2 4 4" xfId="41192"/>
    <cellStyle name="Normal 2 8 2 5" xfId="11107"/>
    <cellStyle name="Normal 2 8 2 5 2" xfId="11108"/>
    <cellStyle name="Normal 2 8 2 5 2 2" xfId="41193"/>
    <cellStyle name="Normal 2 8 2 5 3" xfId="41194"/>
    <cellStyle name="Normal 2 8 2 6" xfId="11109"/>
    <cellStyle name="Normal 2 8 2 6 2" xfId="41195"/>
    <cellStyle name="Normal 2 8 2 7" xfId="11110"/>
    <cellStyle name="Normal 2 8 2 7 2" xfId="41196"/>
    <cellStyle name="Normal 2 8 2 8" xfId="41197"/>
    <cellStyle name="Normal 2 8 20" xfId="11111"/>
    <cellStyle name="Normal 2 8 20 2" xfId="11112"/>
    <cellStyle name="Normal 2 8 20 2 2" xfId="11113"/>
    <cellStyle name="Normal 2 8 20 2 2 2" xfId="11114"/>
    <cellStyle name="Normal 2 8 20 2 2 2 2" xfId="41198"/>
    <cellStyle name="Normal 2 8 20 2 2 3" xfId="41199"/>
    <cellStyle name="Normal 2 8 20 2 3" xfId="11115"/>
    <cellStyle name="Normal 2 8 20 2 3 2" xfId="41200"/>
    <cellStyle name="Normal 2 8 20 2 4" xfId="41201"/>
    <cellStyle name="Normal 2 8 20 3" xfId="11116"/>
    <cellStyle name="Normal 2 8 20 3 2" xfId="11117"/>
    <cellStyle name="Normal 2 8 20 3 2 2" xfId="11118"/>
    <cellStyle name="Normal 2 8 20 3 2 2 2" xfId="41202"/>
    <cellStyle name="Normal 2 8 20 3 2 3" xfId="41203"/>
    <cellStyle name="Normal 2 8 20 3 3" xfId="11119"/>
    <cellStyle name="Normal 2 8 20 3 3 2" xfId="41204"/>
    <cellStyle name="Normal 2 8 20 3 4" xfId="41205"/>
    <cellStyle name="Normal 2 8 20 4" xfId="11120"/>
    <cellStyle name="Normal 2 8 20 4 2" xfId="11121"/>
    <cellStyle name="Normal 2 8 20 4 2 2" xfId="11122"/>
    <cellStyle name="Normal 2 8 20 4 2 2 2" xfId="41206"/>
    <cellStyle name="Normal 2 8 20 4 2 3" xfId="41207"/>
    <cellStyle name="Normal 2 8 20 4 3" xfId="11123"/>
    <cellStyle name="Normal 2 8 20 4 3 2" xfId="41208"/>
    <cellStyle name="Normal 2 8 20 4 4" xfId="41209"/>
    <cellStyle name="Normal 2 8 20 5" xfId="11124"/>
    <cellStyle name="Normal 2 8 20 5 2" xfId="11125"/>
    <cellStyle name="Normal 2 8 20 5 2 2" xfId="41210"/>
    <cellStyle name="Normal 2 8 20 5 3" xfId="41211"/>
    <cellStyle name="Normal 2 8 20 6" xfId="11126"/>
    <cellStyle name="Normal 2 8 20 6 2" xfId="41212"/>
    <cellStyle name="Normal 2 8 20 7" xfId="11127"/>
    <cellStyle name="Normal 2 8 20 7 2" xfId="41213"/>
    <cellStyle name="Normal 2 8 20 8" xfId="41214"/>
    <cellStyle name="Normal 2 8 21" xfId="11128"/>
    <cellStyle name="Normal 2 8 21 2" xfId="11129"/>
    <cellStyle name="Normal 2 8 21 2 2" xfId="11130"/>
    <cellStyle name="Normal 2 8 21 2 2 2" xfId="11131"/>
    <cellStyle name="Normal 2 8 21 2 2 2 2" xfId="41215"/>
    <cellStyle name="Normal 2 8 21 2 2 3" xfId="41216"/>
    <cellStyle name="Normal 2 8 21 2 3" xfId="11132"/>
    <cellStyle name="Normal 2 8 21 2 3 2" xfId="41217"/>
    <cellStyle name="Normal 2 8 21 2 4" xfId="41218"/>
    <cellStyle name="Normal 2 8 21 3" xfId="11133"/>
    <cellStyle name="Normal 2 8 21 3 2" xfId="11134"/>
    <cellStyle name="Normal 2 8 21 3 2 2" xfId="11135"/>
    <cellStyle name="Normal 2 8 21 3 2 2 2" xfId="41219"/>
    <cellStyle name="Normal 2 8 21 3 2 3" xfId="41220"/>
    <cellStyle name="Normal 2 8 21 3 3" xfId="11136"/>
    <cellStyle name="Normal 2 8 21 3 3 2" xfId="41221"/>
    <cellStyle name="Normal 2 8 21 3 4" xfId="41222"/>
    <cellStyle name="Normal 2 8 21 4" xfId="11137"/>
    <cellStyle name="Normal 2 8 21 4 2" xfId="11138"/>
    <cellStyle name="Normal 2 8 21 4 2 2" xfId="11139"/>
    <cellStyle name="Normal 2 8 21 4 2 2 2" xfId="41223"/>
    <cellStyle name="Normal 2 8 21 4 2 3" xfId="41224"/>
    <cellStyle name="Normal 2 8 21 4 3" xfId="11140"/>
    <cellStyle name="Normal 2 8 21 4 3 2" xfId="41225"/>
    <cellStyle name="Normal 2 8 21 4 4" xfId="41226"/>
    <cellStyle name="Normal 2 8 21 5" xfId="11141"/>
    <cellStyle name="Normal 2 8 21 5 2" xfId="11142"/>
    <cellStyle name="Normal 2 8 21 5 2 2" xfId="41227"/>
    <cellStyle name="Normal 2 8 21 5 3" xfId="41228"/>
    <cellStyle name="Normal 2 8 21 6" xfId="11143"/>
    <cellStyle name="Normal 2 8 21 6 2" xfId="41229"/>
    <cellStyle name="Normal 2 8 21 7" xfId="11144"/>
    <cellStyle name="Normal 2 8 21 7 2" xfId="41230"/>
    <cellStyle name="Normal 2 8 21 8" xfId="41231"/>
    <cellStyle name="Normal 2 8 22" xfId="11145"/>
    <cellStyle name="Normal 2 8 22 2" xfId="11146"/>
    <cellStyle name="Normal 2 8 22 2 2" xfId="11147"/>
    <cellStyle name="Normal 2 8 22 2 2 2" xfId="11148"/>
    <cellStyle name="Normal 2 8 22 2 2 2 2" xfId="41232"/>
    <cellStyle name="Normal 2 8 22 2 2 3" xfId="41233"/>
    <cellStyle name="Normal 2 8 22 2 3" xfId="11149"/>
    <cellStyle name="Normal 2 8 22 2 3 2" xfId="41234"/>
    <cellStyle name="Normal 2 8 22 2 4" xfId="41235"/>
    <cellStyle name="Normal 2 8 22 3" xfId="11150"/>
    <cellStyle name="Normal 2 8 22 3 2" xfId="11151"/>
    <cellStyle name="Normal 2 8 22 3 2 2" xfId="11152"/>
    <cellStyle name="Normal 2 8 22 3 2 2 2" xfId="41236"/>
    <cellStyle name="Normal 2 8 22 3 2 3" xfId="41237"/>
    <cellStyle name="Normal 2 8 22 3 3" xfId="11153"/>
    <cellStyle name="Normal 2 8 22 3 3 2" xfId="41238"/>
    <cellStyle name="Normal 2 8 22 3 4" xfId="41239"/>
    <cellStyle name="Normal 2 8 22 4" xfId="11154"/>
    <cellStyle name="Normal 2 8 22 4 2" xfId="11155"/>
    <cellStyle name="Normal 2 8 22 4 2 2" xfId="11156"/>
    <cellStyle name="Normal 2 8 22 4 2 2 2" xfId="41240"/>
    <cellStyle name="Normal 2 8 22 4 2 3" xfId="41241"/>
    <cellStyle name="Normal 2 8 22 4 3" xfId="11157"/>
    <cellStyle name="Normal 2 8 22 4 3 2" xfId="41242"/>
    <cellStyle name="Normal 2 8 22 4 4" xfId="41243"/>
    <cellStyle name="Normal 2 8 22 5" xfId="11158"/>
    <cellStyle name="Normal 2 8 22 5 2" xfId="11159"/>
    <cellStyle name="Normal 2 8 22 5 2 2" xfId="41244"/>
    <cellStyle name="Normal 2 8 22 5 3" xfId="41245"/>
    <cellStyle name="Normal 2 8 22 6" xfId="11160"/>
    <cellStyle name="Normal 2 8 22 6 2" xfId="41246"/>
    <cellStyle name="Normal 2 8 22 7" xfId="11161"/>
    <cellStyle name="Normal 2 8 22 7 2" xfId="41247"/>
    <cellStyle name="Normal 2 8 22 8" xfId="41248"/>
    <cellStyle name="Normal 2 8 23" xfId="11162"/>
    <cellStyle name="Normal 2 8 23 2" xfId="11163"/>
    <cellStyle name="Normal 2 8 23 2 2" xfId="11164"/>
    <cellStyle name="Normal 2 8 23 2 2 2" xfId="11165"/>
    <cellStyle name="Normal 2 8 23 2 2 2 2" xfId="41249"/>
    <cellStyle name="Normal 2 8 23 2 2 3" xfId="41250"/>
    <cellStyle name="Normal 2 8 23 2 3" xfId="11166"/>
    <cellStyle name="Normal 2 8 23 2 3 2" xfId="41251"/>
    <cellStyle name="Normal 2 8 23 2 4" xfId="41252"/>
    <cellStyle name="Normal 2 8 23 3" xfId="11167"/>
    <cellStyle name="Normal 2 8 23 3 2" xfId="11168"/>
    <cellStyle name="Normal 2 8 23 3 2 2" xfId="11169"/>
    <cellStyle name="Normal 2 8 23 3 2 2 2" xfId="41253"/>
    <cellStyle name="Normal 2 8 23 3 2 3" xfId="41254"/>
    <cellStyle name="Normal 2 8 23 3 3" xfId="11170"/>
    <cellStyle name="Normal 2 8 23 3 3 2" xfId="41255"/>
    <cellStyle name="Normal 2 8 23 3 4" xfId="41256"/>
    <cellStyle name="Normal 2 8 23 4" xfId="11171"/>
    <cellStyle name="Normal 2 8 23 4 2" xfId="11172"/>
    <cellStyle name="Normal 2 8 23 4 2 2" xfId="11173"/>
    <cellStyle name="Normal 2 8 23 4 2 2 2" xfId="41257"/>
    <cellStyle name="Normal 2 8 23 4 2 3" xfId="41258"/>
    <cellStyle name="Normal 2 8 23 4 3" xfId="11174"/>
    <cellStyle name="Normal 2 8 23 4 3 2" xfId="41259"/>
    <cellStyle name="Normal 2 8 23 4 4" xfId="41260"/>
    <cellStyle name="Normal 2 8 23 5" xfId="11175"/>
    <cellStyle name="Normal 2 8 23 5 2" xfId="11176"/>
    <cellStyle name="Normal 2 8 23 5 2 2" xfId="41261"/>
    <cellStyle name="Normal 2 8 23 5 3" xfId="41262"/>
    <cellStyle name="Normal 2 8 23 6" xfId="11177"/>
    <cellStyle name="Normal 2 8 23 6 2" xfId="41263"/>
    <cellStyle name="Normal 2 8 23 7" xfId="11178"/>
    <cellStyle name="Normal 2 8 23 7 2" xfId="41264"/>
    <cellStyle name="Normal 2 8 23 8" xfId="41265"/>
    <cellStyle name="Normal 2 8 24" xfId="11179"/>
    <cellStyle name="Normal 2 8 24 2" xfId="11180"/>
    <cellStyle name="Normal 2 8 24 2 2" xfId="11181"/>
    <cellStyle name="Normal 2 8 24 2 2 2" xfId="11182"/>
    <cellStyle name="Normal 2 8 24 2 2 2 2" xfId="41266"/>
    <cellStyle name="Normal 2 8 24 2 2 3" xfId="41267"/>
    <cellStyle name="Normal 2 8 24 2 3" xfId="11183"/>
    <cellStyle name="Normal 2 8 24 2 3 2" xfId="41268"/>
    <cellStyle name="Normal 2 8 24 2 4" xfId="41269"/>
    <cellStyle name="Normal 2 8 24 3" xfId="11184"/>
    <cellStyle name="Normal 2 8 24 3 2" xfId="11185"/>
    <cellStyle name="Normal 2 8 24 3 2 2" xfId="11186"/>
    <cellStyle name="Normal 2 8 24 3 2 2 2" xfId="41270"/>
    <cellStyle name="Normal 2 8 24 3 2 3" xfId="41271"/>
    <cellStyle name="Normal 2 8 24 3 3" xfId="11187"/>
    <cellStyle name="Normal 2 8 24 3 3 2" xfId="41272"/>
    <cellStyle name="Normal 2 8 24 3 4" xfId="41273"/>
    <cellStyle name="Normal 2 8 24 4" xfId="11188"/>
    <cellStyle name="Normal 2 8 24 4 2" xfId="11189"/>
    <cellStyle name="Normal 2 8 24 4 2 2" xfId="11190"/>
    <cellStyle name="Normal 2 8 24 4 2 2 2" xfId="41274"/>
    <cellStyle name="Normal 2 8 24 4 2 3" xfId="41275"/>
    <cellStyle name="Normal 2 8 24 4 3" xfId="11191"/>
    <cellStyle name="Normal 2 8 24 4 3 2" xfId="41276"/>
    <cellStyle name="Normal 2 8 24 4 4" xfId="41277"/>
    <cellStyle name="Normal 2 8 24 5" xfId="11192"/>
    <cellStyle name="Normal 2 8 24 5 2" xfId="11193"/>
    <cellStyle name="Normal 2 8 24 5 2 2" xfId="41278"/>
    <cellStyle name="Normal 2 8 24 5 3" xfId="41279"/>
    <cellStyle name="Normal 2 8 24 6" xfId="11194"/>
    <cellStyle name="Normal 2 8 24 6 2" xfId="41280"/>
    <cellStyle name="Normal 2 8 24 7" xfId="11195"/>
    <cellStyle name="Normal 2 8 24 7 2" xfId="41281"/>
    <cellStyle name="Normal 2 8 24 8" xfId="41282"/>
    <cellStyle name="Normal 2 8 25" xfId="11196"/>
    <cellStyle name="Normal 2 8 25 2" xfId="11197"/>
    <cellStyle name="Normal 2 8 25 2 2" xfId="11198"/>
    <cellStyle name="Normal 2 8 25 2 2 2" xfId="11199"/>
    <cellStyle name="Normal 2 8 25 2 2 2 2" xfId="41283"/>
    <cellStyle name="Normal 2 8 25 2 2 3" xfId="41284"/>
    <cellStyle name="Normal 2 8 25 2 3" xfId="11200"/>
    <cellStyle name="Normal 2 8 25 2 3 2" xfId="41285"/>
    <cellStyle name="Normal 2 8 25 2 4" xfId="41286"/>
    <cellStyle name="Normal 2 8 25 3" xfId="11201"/>
    <cellStyle name="Normal 2 8 25 3 2" xfId="11202"/>
    <cellStyle name="Normal 2 8 25 3 2 2" xfId="11203"/>
    <cellStyle name="Normal 2 8 25 3 2 2 2" xfId="41287"/>
    <cellStyle name="Normal 2 8 25 3 2 3" xfId="41288"/>
    <cellStyle name="Normal 2 8 25 3 3" xfId="11204"/>
    <cellStyle name="Normal 2 8 25 3 3 2" xfId="41289"/>
    <cellStyle name="Normal 2 8 25 3 4" xfId="41290"/>
    <cellStyle name="Normal 2 8 25 4" xfId="11205"/>
    <cellStyle name="Normal 2 8 25 4 2" xfId="11206"/>
    <cellStyle name="Normal 2 8 25 4 2 2" xfId="11207"/>
    <cellStyle name="Normal 2 8 25 4 2 2 2" xfId="41291"/>
    <cellStyle name="Normal 2 8 25 4 2 3" xfId="41292"/>
    <cellStyle name="Normal 2 8 25 4 3" xfId="11208"/>
    <cellStyle name="Normal 2 8 25 4 3 2" xfId="41293"/>
    <cellStyle name="Normal 2 8 25 4 4" xfId="41294"/>
    <cellStyle name="Normal 2 8 25 5" xfId="11209"/>
    <cellStyle name="Normal 2 8 25 5 2" xfId="11210"/>
    <cellStyle name="Normal 2 8 25 5 2 2" xfId="41295"/>
    <cellStyle name="Normal 2 8 25 5 3" xfId="41296"/>
    <cellStyle name="Normal 2 8 25 6" xfId="11211"/>
    <cellStyle name="Normal 2 8 25 6 2" xfId="41297"/>
    <cellStyle name="Normal 2 8 25 7" xfId="11212"/>
    <cellStyle name="Normal 2 8 25 7 2" xfId="41298"/>
    <cellStyle name="Normal 2 8 25 8" xfId="41299"/>
    <cellStyle name="Normal 2 8 26" xfId="11213"/>
    <cellStyle name="Normal 2 8 26 2" xfId="11214"/>
    <cellStyle name="Normal 2 8 26 2 2" xfId="11215"/>
    <cellStyle name="Normal 2 8 26 2 2 2" xfId="11216"/>
    <cellStyle name="Normal 2 8 26 2 2 2 2" xfId="41300"/>
    <cellStyle name="Normal 2 8 26 2 2 3" xfId="41301"/>
    <cellStyle name="Normal 2 8 26 2 3" xfId="11217"/>
    <cellStyle name="Normal 2 8 26 2 3 2" xfId="41302"/>
    <cellStyle name="Normal 2 8 26 2 4" xfId="41303"/>
    <cellStyle name="Normal 2 8 26 3" xfId="11218"/>
    <cellStyle name="Normal 2 8 26 3 2" xfId="11219"/>
    <cellStyle name="Normal 2 8 26 3 2 2" xfId="11220"/>
    <cellStyle name="Normal 2 8 26 3 2 2 2" xfId="41304"/>
    <cellStyle name="Normal 2 8 26 3 2 3" xfId="41305"/>
    <cellStyle name="Normal 2 8 26 3 3" xfId="11221"/>
    <cellStyle name="Normal 2 8 26 3 3 2" xfId="41306"/>
    <cellStyle name="Normal 2 8 26 3 4" xfId="41307"/>
    <cellStyle name="Normal 2 8 26 4" xfId="11222"/>
    <cellStyle name="Normal 2 8 26 4 2" xfId="11223"/>
    <cellStyle name="Normal 2 8 26 4 2 2" xfId="11224"/>
    <cellStyle name="Normal 2 8 26 4 2 2 2" xfId="41308"/>
    <cellStyle name="Normal 2 8 26 4 2 3" xfId="41309"/>
    <cellStyle name="Normal 2 8 26 4 3" xfId="11225"/>
    <cellStyle name="Normal 2 8 26 4 3 2" xfId="41310"/>
    <cellStyle name="Normal 2 8 26 4 4" xfId="41311"/>
    <cellStyle name="Normal 2 8 26 5" xfId="11226"/>
    <cellStyle name="Normal 2 8 26 5 2" xfId="11227"/>
    <cellStyle name="Normal 2 8 26 5 2 2" xfId="41312"/>
    <cellStyle name="Normal 2 8 26 5 3" xfId="41313"/>
    <cellStyle name="Normal 2 8 26 6" xfId="11228"/>
    <cellStyle name="Normal 2 8 26 6 2" xfId="41314"/>
    <cellStyle name="Normal 2 8 26 7" xfId="11229"/>
    <cellStyle name="Normal 2 8 26 7 2" xfId="41315"/>
    <cellStyle name="Normal 2 8 26 8" xfId="41316"/>
    <cellStyle name="Normal 2 8 27" xfId="11230"/>
    <cellStyle name="Normal 2 8 27 2" xfId="11231"/>
    <cellStyle name="Normal 2 8 27 2 2" xfId="11232"/>
    <cellStyle name="Normal 2 8 27 2 2 2" xfId="11233"/>
    <cellStyle name="Normal 2 8 27 2 2 2 2" xfId="41317"/>
    <cellStyle name="Normal 2 8 27 2 2 3" xfId="41318"/>
    <cellStyle name="Normal 2 8 27 2 3" xfId="11234"/>
    <cellStyle name="Normal 2 8 27 2 3 2" xfId="41319"/>
    <cellStyle name="Normal 2 8 27 2 4" xfId="41320"/>
    <cellStyle name="Normal 2 8 27 3" xfId="11235"/>
    <cellStyle name="Normal 2 8 27 3 2" xfId="11236"/>
    <cellStyle name="Normal 2 8 27 3 2 2" xfId="11237"/>
    <cellStyle name="Normal 2 8 27 3 2 2 2" xfId="41321"/>
    <cellStyle name="Normal 2 8 27 3 2 3" xfId="41322"/>
    <cellStyle name="Normal 2 8 27 3 3" xfId="11238"/>
    <cellStyle name="Normal 2 8 27 3 3 2" xfId="41323"/>
    <cellStyle name="Normal 2 8 27 3 4" xfId="41324"/>
    <cellStyle name="Normal 2 8 27 4" xfId="11239"/>
    <cellStyle name="Normal 2 8 27 4 2" xfId="11240"/>
    <cellStyle name="Normal 2 8 27 4 2 2" xfId="11241"/>
    <cellStyle name="Normal 2 8 27 4 2 2 2" xfId="41325"/>
    <cellStyle name="Normal 2 8 27 4 2 3" xfId="41326"/>
    <cellStyle name="Normal 2 8 27 4 3" xfId="11242"/>
    <cellStyle name="Normal 2 8 27 4 3 2" xfId="41327"/>
    <cellStyle name="Normal 2 8 27 4 4" xfId="41328"/>
    <cellStyle name="Normal 2 8 27 5" xfId="11243"/>
    <cellStyle name="Normal 2 8 27 5 2" xfId="11244"/>
    <cellStyle name="Normal 2 8 27 5 2 2" xfId="41329"/>
    <cellStyle name="Normal 2 8 27 5 3" xfId="41330"/>
    <cellStyle name="Normal 2 8 27 6" xfId="11245"/>
    <cellStyle name="Normal 2 8 27 6 2" xfId="41331"/>
    <cellStyle name="Normal 2 8 27 7" xfId="11246"/>
    <cellStyle name="Normal 2 8 27 7 2" xfId="41332"/>
    <cellStyle name="Normal 2 8 27 8" xfId="41333"/>
    <cellStyle name="Normal 2 8 28" xfId="11247"/>
    <cellStyle name="Normal 2 8 28 2" xfId="11248"/>
    <cellStyle name="Normal 2 8 28 2 2" xfId="11249"/>
    <cellStyle name="Normal 2 8 28 2 2 2" xfId="11250"/>
    <cellStyle name="Normal 2 8 28 2 2 2 2" xfId="41334"/>
    <cellStyle name="Normal 2 8 28 2 2 3" xfId="41335"/>
    <cellStyle name="Normal 2 8 28 2 3" xfId="11251"/>
    <cellStyle name="Normal 2 8 28 2 3 2" xfId="41336"/>
    <cellStyle name="Normal 2 8 28 2 4" xfId="41337"/>
    <cellStyle name="Normal 2 8 28 3" xfId="11252"/>
    <cellStyle name="Normal 2 8 28 3 2" xfId="11253"/>
    <cellStyle name="Normal 2 8 28 3 2 2" xfId="11254"/>
    <cellStyle name="Normal 2 8 28 3 2 2 2" xfId="41338"/>
    <cellStyle name="Normal 2 8 28 3 2 3" xfId="41339"/>
    <cellStyle name="Normal 2 8 28 3 3" xfId="11255"/>
    <cellStyle name="Normal 2 8 28 3 3 2" xfId="41340"/>
    <cellStyle name="Normal 2 8 28 3 4" xfId="41341"/>
    <cellStyle name="Normal 2 8 28 4" xfId="11256"/>
    <cellStyle name="Normal 2 8 28 4 2" xfId="11257"/>
    <cellStyle name="Normal 2 8 28 4 2 2" xfId="11258"/>
    <cellStyle name="Normal 2 8 28 4 2 2 2" xfId="41342"/>
    <cellStyle name="Normal 2 8 28 4 2 3" xfId="41343"/>
    <cellStyle name="Normal 2 8 28 4 3" xfId="11259"/>
    <cellStyle name="Normal 2 8 28 4 3 2" xfId="41344"/>
    <cellStyle name="Normal 2 8 28 4 4" xfId="41345"/>
    <cellStyle name="Normal 2 8 28 5" xfId="11260"/>
    <cellStyle name="Normal 2 8 28 5 2" xfId="11261"/>
    <cellStyle name="Normal 2 8 28 5 2 2" xfId="41346"/>
    <cellStyle name="Normal 2 8 28 5 3" xfId="41347"/>
    <cellStyle name="Normal 2 8 28 6" xfId="11262"/>
    <cellStyle name="Normal 2 8 28 6 2" xfId="41348"/>
    <cellStyle name="Normal 2 8 28 7" xfId="11263"/>
    <cellStyle name="Normal 2 8 28 7 2" xfId="41349"/>
    <cellStyle name="Normal 2 8 28 8" xfId="41350"/>
    <cellStyle name="Normal 2 8 29" xfId="11264"/>
    <cellStyle name="Normal 2 8 29 2" xfId="11265"/>
    <cellStyle name="Normal 2 8 29 2 2" xfId="11266"/>
    <cellStyle name="Normal 2 8 29 2 2 2" xfId="11267"/>
    <cellStyle name="Normal 2 8 29 2 2 2 2" xfId="41351"/>
    <cellStyle name="Normal 2 8 29 2 2 3" xfId="41352"/>
    <cellStyle name="Normal 2 8 29 2 3" xfId="11268"/>
    <cellStyle name="Normal 2 8 29 2 3 2" xfId="41353"/>
    <cellStyle name="Normal 2 8 29 2 4" xfId="41354"/>
    <cellStyle name="Normal 2 8 29 3" xfId="11269"/>
    <cellStyle name="Normal 2 8 29 3 2" xfId="11270"/>
    <cellStyle name="Normal 2 8 29 3 2 2" xfId="11271"/>
    <cellStyle name="Normal 2 8 29 3 2 2 2" xfId="41355"/>
    <cellStyle name="Normal 2 8 29 3 2 3" xfId="41356"/>
    <cellStyle name="Normal 2 8 29 3 3" xfId="11272"/>
    <cellStyle name="Normal 2 8 29 3 3 2" xfId="41357"/>
    <cellStyle name="Normal 2 8 29 3 4" xfId="41358"/>
    <cellStyle name="Normal 2 8 29 4" xfId="11273"/>
    <cellStyle name="Normal 2 8 29 4 2" xfId="11274"/>
    <cellStyle name="Normal 2 8 29 4 2 2" xfId="11275"/>
    <cellStyle name="Normal 2 8 29 4 2 2 2" xfId="41359"/>
    <cellStyle name="Normal 2 8 29 4 2 3" xfId="41360"/>
    <cellStyle name="Normal 2 8 29 4 3" xfId="11276"/>
    <cellStyle name="Normal 2 8 29 4 3 2" xfId="41361"/>
    <cellStyle name="Normal 2 8 29 4 4" xfId="41362"/>
    <cellStyle name="Normal 2 8 29 5" xfId="11277"/>
    <cellStyle name="Normal 2 8 29 5 2" xfId="11278"/>
    <cellStyle name="Normal 2 8 29 5 2 2" xfId="41363"/>
    <cellStyle name="Normal 2 8 29 5 3" xfId="41364"/>
    <cellStyle name="Normal 2 8 29 6" xfId="11279"/>
    <cellStyle name="Normal 2 8 29 6 2" xfId="41365"/>
    <cellStyle name="Normal 2 8 29 7" xfId="11280"/>
    <cellStyle name="Normal 2 8 29 7 2" xfId="41366"/>
    <cellStyle name="Normal 2 8 29 8" xfId="41367"/>
    <cellStyle name="Normal 2 8 3" xfId="11281"/>
    <cellStyle name="Normal 2 8 3 2" xfId="11282"/>
    <cellStyle name="Normal 2 8 3 2 2" xfId="11283"/>
    <cellStyle name="Normal 2 8 3 2 2 2" xfId="11284"/>
    <cellStyle name="Normal 2 8 3 2 2 2 2" xfId="41368"/>
    <cellStyle name="Normal 2 8 3 2 2 3" xfId="41369"/>
    <cellStyle name="Normal 2 8 3 2 3" xfId="11285"/>
    <cellStyle name="Normal 2 8 3 2 3 2" xfId="41370"/>
    <cellStyle name="Normal 2 8 3 2 4" xfId="41371"/>
    <cellStyle name="Normal 2 8 3 3" xfId="11286"/>
    <cellStyle name="Normal 2 8 3 3 2" xfId="11287"/>
    <cellStyle name="Normal 2 8 3 3 2 2" xfId="11288"/>
    <cellStyle name="Normal 2 8 3 3 2 2 2" xfId="41372"/>
    <cellStyle name="Normal 2 8 3 3 2 3" xfId="41373"/>
    <cellStyle name="Normal 2 8 3 3 3" xfId="11289"/>
    <cellStyle name="Normal 2 8 3 3 3 2" xfId="41374"/>
    <cellStyle name="Normal 2 8 3 3 4" xfId="41375"/>
    <cellStyle name="Normal 2 8 3 4" xfId="11290"/>
    <cellStyle name="Normal 2 8 3 4 2" xfId="11291"/>
    <cellStyle name="Normal 2 8 3 4 2 2" xfId="11292"/>
    <cellStyle name="Normal 2 8 3 4 2 2 2" xfId="41376"/>
    <cellStyle name="Normal 2 8 3 4 2 3" xfId="41377"/>
    <cellStyle name="Normal 2 8 3 4 3" xfId="11293"/>
    <cellStyle name="Normal 2 8 3 4 3 2" xfId="41378"/>
    <cellStyle name="Normal 2 8 3 4 4" xfId="41379"/>
    <cellStyle name="Normal 2 8 3 5" xfId="11294"/>
    <cellStyle name="Normal 2 8 3 5 2" xfId="11295"/>
    <cellStyle name="Normal 2 8 3 5 2 2" xfId="41380"/>
    <cellStyle name="Normal 2 8 3 5 3" xfId="41381"/>
    <cellStyle name="Normal 2 8 3 6" xfId="11296"/>
    <cellStyle name="Normal 2 8 3 6 2" xfId="41382"/>
    <cellStyle name="Normal 2 8 3 7" xfId="11297"/>
    <cellStyle name="Normal 2 8 3 7 2" xfId="41383"/>
    <cellStyle name="Normal 2 8 3 8" xfId="41384"/>
    <cellStyle name="Normal 2 8 30" xfId="11298"/>
    <cellStyle name="Normal 2 8 30 2" xfId="11299"/>
    <cellStyle name="Normal 2 8 30 2 2" xfId="11300"/>
    <cellStyle name="Normal 2 8 30 2 2 2" xfId="41385"/>
    <cellStyle name="Normal 2 8 30 2 3" xfId="41386"/>
    <cellStyle name="Normal 2 8 30 3" xfId="11301"/>
    <cellStyle name="Normal 2 8 30 3 2" xfId="41387"/>
    <cellStyle name="Normal 2 8 30 4" xfId="41388"/>
    <cellStyle name="Normal 2 8 31" xfId="11302"/>
    <cellStyle name="Normal 2 8 31 2" xfId="11303"/>
    <cellStyle name="Normal 2 8 31 2 2" xfId="11304"/>
    <cellStyle name="Normal 2 8 31 2 2 2" xfId="41389"/>
    <cellStyle name="Normal 2 8 31 2 3" xfId="41390"/>
    <cellStyle name="Normal 2 8 31 3" xfId="11305"/>
    <cellStyle name="Normal 2 8 31 3 2" xfId="41391"/>
    <cellStyle name="Normal 2 8 31 4" xfId="41392"/>
    <cellStyle name="Normal 2 8 32" xfId="11306"/>
    <cellStyle name="Normal 2 8 32 2" xfId="11307"/>
    <cellStyle name="Normal 2 8 32 2 2" xfId="11308"/>
    <cellStyle name="Normal 2 8 32 2 2 2" xfId="41393"/>
    <cellStyle name="Normal 2 8 32 2 3" xfId="41394"/>
    <cellStyle name="Normal 2 8 32 3" xfId="11309"/>
    <cellStyle name="Normal 2 8 32 3 2" xfId="41395"/>
    <cellStyle name="Normal 2 8 32 4" xfId="41396"/>
    <cellStyle name="Normal 2 8 33" xfId="11310"/>
    <cellStyle name="Normal 2 8 33 2" xfId="11311"/>
    <cellStyle name="Normal 2 8 33 2 2" xfId="41397"/>
    <cellStyle name="Normal 2 8 33 3" xfId="41398"/>
    <cellStyle name="Normal 2 8 34" xfId="11312"/>
    <cellStyle name="Normal 2 8 34 2" xfId="41399"/>
    <cellStyle name="Normal 2 8 35" xfId="11313"/>
    <cellStyle name="Normal 2 8 35 2" xfId="41400"/>
    <cellStyle name="Normal 2 8 36" xfId="41401"/>
    <cellStyle name="Normal 2 8 4" xfId="11314"/>
    <cellStyle name="Normal 2 8 4 2" xfId="11315"/>
    <cellStyle name="Normal 2 8 4 2 2" xfId="11316"/>
    <cellStyle name="Normal 2 8 4 2 2 2" xfId="11317"/>
    <cellStyle name="Normal 2 8 4 2 2 2 2" xfId="41402"/>
    <cellStyle name="Normal 2 8 4 2 2 3" xfId="41403"/>
    <cellStyle name="Normal 2 8 4 2 3" xfId="11318"/>
    <cellStyle name="Normal 2 8 4 2 3 2" xfId="41404"/>
    <cellStyle name="Normal 2 8 4 2 4" xfId="41405"/>
    <cellStyle name="Normal 2 8 4 3" xfId="11319"/>
    <cellStyle name="Normal 2 8 4 3 2" xfId="11320"/>
    <cellStyle name="Normal 2 8 4 3 2 2" xfId="11321"/>
    <cellStyle name="Normal 2 8 4 3 2 2 2" xfId="41406"/>
    <cellStyle name="Normal 2 8 4 3 2 3" xfId="41407"/>
    <cellStyle name="Normal 2 8 4 3 3" xfId="11322"/>
    <cellStyle name="Normal 2 8 4 3 3 2" xfId="41408"/>
    <cellStyle name="Normal 2 8 4 3 4" xfId="41409"/>
    <cellStyle name="Normal 2 8 4 4" xfId="11323"/>
    <cellStyle name="Normal 2 8 4 4 2" xfId="11324"/>
    <cellStyle name="Normal 2 8 4 4 2 2" xfId="11325"/>
    <cellStyle name="Normal 2 8 4 4 2 2 2" xfId="41410"/>
    <cellStyle name="Normal 2 8 4 4 2 3" xfId="41411"/>
    <cellStyle name="Normal 2 8 4 4 3" xfId="11326"/>
    <cellStyle name="Normal 2 8 4 4 3 2" xfId="41412"/>
    <cellStyle name="Normal 2 8 4 4 4" xfId="41413"/>
    <cellStyle name="Normal 2 8 4 5" xfId="11327"/>
    <cellStyle name="Normal 2 8 4 5 2" xfId="11328"/>
    <cellStyle name="Normal 2 8 4 5 2 2" xfId="41414"/>
    <cellStyle name="Normal 2 8 4 5 3" xfId="41415"/>
    <cellStyle name="Normal 2 8 4 6" xfId="11329"/>
    <cellStyle name="Normal 2 8 4 6 2" xfId="41416"/>
    <cellStyle name="Normal 2 8 4 7" xfId="11330"/>
    <cellStyle name="Normal 2 8 4 7 2" xfId="41417"/>
    <cellStyle name="Normal 2 8 4 8" xfId="41418"/>
    <cellStyle name="Normal 2 8 5" xfId="11331"/>
    <cellStyle name="Normal 2 8 5 2" xfId="11332"/>
    <cellStyle name="Normal 2 8 5 2 2" xfId="11333"/>
    <cellStyle name="Normal 2 8 5 2 2 2" xfId="11334"/>
    <cellStyle name="Normal 2 8 5 2 2 2 2" xfId="41419"/>
    <cellStyle name="Normal 2 8 5 2 2 3" xfId="41420"/>
    <cellStyle name="Normal 2 8 5 2 3" xfId="11335"/>
    <cellStyle name="Normal 2 8 5 2 3 2" xfId="41421"/>
    <cellStyle name="Normal 2 8 5 2 4" xfId="41422"/>
    <cellStyle name="Normal 2 8 5 3" xfId="11336"/>
    <cellStyle name="Normal 2 8 5 3 2" xfId="11337"/>
    <cellStyle name="Normal 2 8 5 3 2 2" xfId="11338"/>
    <cellStyle name="Normal 2 8 5 3 2 2 2" xfId="41423"/>
    <cellStyle name="Normal 2 8 5 3 2 3" xfId="41424"/>
    <cellStyle name="Normal 2 8 5 3 3" xfId="11339"/>
    <cellStyle name="Normal 2 8 5 3 3 2" xfId="41425"/>
    <cellStyle name="Normal 2 8 5 3 4" xfId="41426"/>
    <cellStyle name="Normal 2 8 5 4" xfId="11340"/>
    <cellStyle name="Normal 2 8 5 4 2" xfId="11341"/>
    <cellStyle name="Normal 2 8 5 4 2 2" xfId="11342"/>
    <cellStyle name="Normal 2 8 5 4 2 2 2" xfId="41427"/>
    <cellStyle name="Normal 2 8 5 4 2 3" xfId="41428"/>
    <cellStyle name="Normal 2 8 5 4 3" xfId="11343"/>
    <cellStyle name="Normal 2 8 5 4 3 2" xfId="41429"/>
    <cellStyle name="Normal 2 8 5 4 4" xfId="41430"/>
    <cellStyle name="Normal 2 8 5 5" xfId="11344"/>
    <cellStyle name="Normal 2 8 5 5 2" xfId="11345"/>
    <cellStyle name="Normal 2 8 5 5 2 2" xfId="41431"/>
    <cellStyle name="Normal 2 8 5 5 3" xfId="41432"/>
    <cellStyle name="Normal 2 8 5 6" xfId="11346"/>
    <cellStyle name="Normal 2 8 5 6 2" xfId="41433"/>
    <cellStyle name="Normal 2 8 5 7" xfId="11347"/>
    <cellStyle name="Normal 2 8 5 7 2" xfId="41434"/>
    <cellStyle name="Normal 2 8 5 8" xfId="41435"/>
    <cellStyle name="Normal 2 8 6" xfId="11348"/>
    <cellStyle name="Normal 2 8 6 2" xfId="11349"/>
    <cellStyle name="Normal 2 8 6 2 2" xfId="11350"/>
    <cellStyle name="Normal 2 8 6 2 2 2" xfId="11351"/>
    <cellStyle name="Normal 2 8 6 2 2 2 2" xfId="41436"/>
    <cellStyle name="Normal 2 8 6 2 2 3" xfId="41437"/>
    <cellStyle name="Normal 2 8 6 2 3" xfId="11352"/>
    <cellStyle name="Normal 2 8 6 2 3 2" xfId="41438"/>
    <cellStyle name="Normal 2 8 6 2 4" xfId="41439"/>
    <cellStyle name="Normal 2 8 6 3" xfId="11353"/>
    <cellStyle name="Normal 2 8 6 3 2" xfId="11354"/>
    <cellStyle name="Normal 2 8 6 3 2 2" xfId="11355"/>
    <cellStyle name="Normal 2 8 6 3 2 2 2" xfId="41440"/>
    <cellStyle name="Normal 2 8 6 3 2 3" xfId="41441"/>
    <cellStyle name="Normal 2 8 6 3 3" xfId="11356"/>
    <cellStyle name="Normal 2 8 6 3 3 2" xfId="41442"/>
    <cellStyle name="Normal 2 8 6 3 4" xfId="41443"/>
    <cellStyle name="Normal 2 8 6 4" xfId="11357"/>
    <cellStyle name="Normal 2 8 6 4 2" xfId="11358"/>
    <cellStyle name="Normal 2 8 6 4 2 2" xfId="11359"/>
    <cellStyle name="Normal 2 8 6 4 2 2 2" xfId="41444"/>
    <cellStyle name="Normal 2 8 6 4 2 3" xfId="41445"/>
    <cellStyle name="Normal 2 8 6 4 3" xfId="11360"/>
    <cellStyle name="Normal 2 8 6 4 3 2" xfId="41446"/>
    <cellStyle name="Normal 2 8 6 4 4" xfId="41447"/>
    <cellStyle name="Normal 2 8 6 5" xfId="11361"/>
    <cellStyle name="Normal 2 8 6 5 2" xfId="11362"/>
    <cellStyle name="Normal 2 8 6 5 2 2" xfId="41448"/>
    <cellStyle name="Normal 2 8 6 5 3" xfId="41449"/>
    <cellStyle name="Normal 2 8 6 6" xfId="11363"/>
    <cellStyle name="Normal 2 8 6 6 2" xfId="41450"/>
    <cellStyle name="Normal 2 8 6 7" xfId="11364"/>
    <cellStyle name="Normal 2 8 6 7 2" xfId="41451"/>
    <cellStyle name="Normal 2 8 6 8" xfId="41452"/>
    <cellStyle name="Normal 2 8 7" xfId="11365"/>
    <cellStyle name="Normal 2 8 7 2" xfId="11366"/>
    <cellStyle name="Normal 2 8 7 2 2" xfId="11367"/>
    <cellStyle name="Normal 2 8 7 2 2 2" xfId="11368"/>
    <cellStyle name="Normal 2 8 7 2 2 2 2" xfId="41453"/>
    <cellStyle name="Normal 2 8 7 2 2 3" xfId="41454"/>
    <cellStyle name="Normal 2 8 7 2 3" xfId="11369"/>
    <cellStyle name="Normal 2 8 7 2 3 2" xfId="41455"/>
    <cellStyle name="Normal 2 8 7 2 4" xfId="41456"/>
    <cellStyle name="Normal 2 8 7 3" xfId="11370"/>
    <cellStyle name="Normal 2 8 7 3 2" xfId="11371"/>
    <cellStyle name="Normal 2 8 7 3 2 2" xfId="11372"/>
    <cellStyle name="Normal 2 8 7 3 2 2 2" xfId="41457"/>
    <cellStyle name="Normal 2 8 7 3 2 3" xfId="41458"/>
    <cellStyle name="Normal 2 8 7 3 3" xfId="11373"/>
    <cellStyle name="Normal 2 8 7 3 3 2" xfId="41459"/>
    <cellStyle name="Normal 2 8 7 3 4" xfId="41460"/>
    <cellStyle name="Normal 2 8 7 4" xfId="11374"/>
    <cellStyle name="Normal 2 8 7 4 2" xfId="11375"/>
    <cellStyle name="Normal 2 8 7 4 2 2" xfId="11376"/>
    <cellStyle name="Normal 2 8 7 4 2 2 2" xfId="41461"/>
    <cellStyle name="Normal 2 8 7 4 2 3" xfId="41462"/>
    <cellStyle name="Normal 2 8 7 4 3" xfId="11377"/>
    <cellStyle name="Normal 2 8 7 4 3 2" xfId="41463"/>
    <cellStyle name="Normal 2 8 7 4 4" xfId="41464"/>
    <cellStyle name="Normal 2 8 7 5" xfId="11378"/>
    <cellStyle name="Normal 2 8 7 5 2" xfId="11379"/>
    <cellStyle name="Normal 2 8 7 5 2 2" xfId="41465"/>
    <cellStyle name="Normal 2 8 7 5 3" xfId="41466"/>
    <cellStyle name="Normal 2 8 7 6" xfId="11380"/>
    <cellStyle name="Normal 2 8 7 6 2" xfId="41467"/>
    <cellStyle name="Normal 2 8 7 7" xfId="11381"/>
    <cellStyle name="Normal 2 8 7 7 2" xfId="41468"/>
    <cellStyle name="Normal 2 8 7 8" xfId="41469"/>
    <cellStyle name="Normal 2 8 8" xfId="11382"/>
    <cellStyle name="Normal 2 8 8 2" xfId="11383"/>
    <cellStyle name="Normal 2 8 8 2 2" xfId="11384"/>
    <cellStyle name="Normal 2 8 8 2 2 2" xfId="11385"/>
    <cellStyle name="Normal 2 8 8 2 2 2 2" xfId="41470"/>
    <cellStyle name="Normal 2 8 8 2 2 3" xfId="41471"/>
    <cellStyle name="Normal 2 8 8 2 3" xfId="11386"/>
    <cellStyle name="Normal 2 8 8 2 3 2" xfId="41472"/>
    <cellStyle name="Normal 2 8 8 2 4" xfId="41473"/>
    <cellStyle name="Normal 2 8 8 3" xfId="11387"/>
    <cellStyle name="Normal 2 8 8 3 2" xfId="11388"/>
    <cellStyle name="Normal 2 8 8 3 2 2" xfId="11389"/>
    <cellStyle name="Normal 2 8 8 3 2 2 2" xfId="41474"/>
    <cellStyle name="Normal 2 8 8 3 2 3" xfId="41475"/>
    <cellStyle name="Normal 2 8 8 3 3" xfId="11390"/>
    <cellStyle name="Normal 2 8 8 3 3 2" xfId="41476"/>
    <cellStyle name="Normal 2 8 8 3 4" xfId="41477"/>
    <cellStyle name="Normal 2 8 8 4" xfId="11391"/>
    <cellStyle name="Normal 2 8 8 4 2" xfId="11392"/>
    <cellStyle name="Normal 2 8 8 4 2 2" xfId="11393"/>
    <cellStyle name="Normal 2 8 8 4 2 2 2" xfId="41478"/>
    <cellStyle name="Normal 2 8 8 4 2 3" xfId="41479"/>
    <cellStyle name="Normal 2 8 8 4 3" xfId="11394"/>
    <cellStyle name="Normal 2 8 8 4 3 2" xfId="41480"/>
    <cellStyle name="Normal 2 8 8 4 4" xfId="41481"/>
    <cellStyle name="Normal 2 8 8 5" xfId="11395"/>
    <cellStyle name="Normal 2 8 8 5 2" xfId="11396"/>
    <cellStyle name="Normal 2 8 8 5 2 2" xfId="41482"/>
    <cellStyle name="Normal 2 8 8 5 3" xfId="41483"/>
    <cellStyle name="Normal 2 8 8 6" xfId="11397"/>
    <cellStyle name="Normal 2 8 8 6 2" xfId="41484"/>
    <cellStyle name="Normal 2 8 8 7" xfId="11398"/>
    <cellStyle name="Normal 2 8 8 7 2" xfId="41485"/>
    <cellStyle name="Normal 2 8 8 8" xfId="41486"/>
    <cellStyle name="Normal 2 8 9" xfId="11399"/>
    <cellStyle name="Normal 2 8 9 2" xfId="11400"/>
    <cellStyle name="Normal 2 8 9 2 2" xfId="11401"/>
    <cellStyle name="Normal 2 8 9 2 2 2" xfId="11402"/>
    <cellStyle name="Normal 2 8 9 2 2 2 2" xfId="41487"/>
    <cellStyle name="Normal 2 8 9 2 2 3" xfId="41488"/>
    <cellStyle name="Normal 2 8 9 2 3" xfId="11403"/>
    <cellStyle name="Normal 2 8 9 2 3 2" xfId="41489"/>
    <cellStyle name="Normal 2 8 9 2 4" xfId="41490"/>
    <cellStyle name="Normal 2 8 9 3" xfId="11404"/>
    <cellStyle name="Normal 2 8 9 3 2" xfId="11405"/>
    <cellStyle name="Normal 2 8 9 3 2 2" xfId="11406"/>
    <cellStyle name="Normal 2 8 9 3 2 2 2" xfId="41491"/>
    <cellStyle name="Normal 2 8 9 3 2 3" xfId="41492"/>
    <cellStyle name="Normal 2 8 9 3 3" xfId="11407"/>
    <cellStyle name="Normal 2 8 9 3 3 2" xfId="41493"/>
    <cellStyle name="Normal 2 8 9 3 4" xfId="41494"/>
    <cellStyle name="Normal 2 8 9 4" xfId="11408"/>
    <cellStyle name="Normal 2 8 9 4 2" xfId="11409"/>
    <cellStyle name="Normal 2 8 9 4 2 2" xfId="11410"/>
    <cellStyle name="Normal 2 8 9 4 2 2 2" xfId="41495"/>
    <cellStyle name="Normal 2 8 9 4 2 3" xfId="41496"/>
    <cellStyle name="Normal 2 8 9 4 3" xfId="11411"/>
    <cellStyle name="Normal 2 8 9 4 3 2" xfId="41497"/>
    <cellStyle name="Normal 2 8 9 4 4" xfId="41498"/>
    <cellStyle name="Normal 2 8 9 5" xfId="11412"/>
    <cellStyle name="Normal 2 8 9 5 2" xfId="11413"/>
    <cellStyle name="Normal 2 8 9 5 2 2" xfId="41499"/>
    <cellStyle name="Normal 2 8 9 5 3" xfId="41500"/>
    <cellStyle name="Normal 2 8 9 6" xfId="11414"/>
    <cellStyle name="Normal 2 8 9 6 2" xfId="41501"/>
    <cellStyle name="Normal 2 8 9 7" xfId="11415"/>
    <cellStyle name="Normal 2 8 9 7 2" xfId="41502"/>
    <cellStyle name="Normal 2 8 9 8" xfId="41503"/>
    <cellStyle name="Normal 2 9" xfId="11416"/>
    <cellStyle name="Normal 2 9 2" xfId="11417"/>
    <cellStyle name="Normal 2 9 2 2" xfId="11418"/>
    <cellStyle name="Normal 2 9 2 2 2" xfId="11419"/>
    <cellStyle name="Normal 2 9 2 2 2 2" xfId="41504"/>
    <cellStyle name="Normal 2 9 2 2 3" xfId="41505"/>
    <cellStyle name="Normal 2 9 2 3" xfId="11420"/>
    <cellStyle name="Normal 2 9 2 3 2" xfId="41506"/>
    <cellStyle name="Normal 2 9 2 4" xfId="41507"/>
    <cellStyle name="Normal 2 9 3" xfId="11421"/>
    <cellStyle name="Normal 2 9 3 2" xfId="11422"/>
    <cellStyle name="Normal 2 9 3 2 2" xfId="11423"/>
    <cellStyle name="Normal 2 9 3 2 2 2" xfId="41508"/>
    <cellStyle name="Normal 2 9 3 2 3" xfId="41509"/>
    <cellStyle name="Normal 2 9 3 3" xfId="11424"/>
    <cellStyle name="Normal 2 9 3 3 2" xfId="41510"/>
    <cellStyle name="Normal 2 9 3 4" xfId="41511"/>
    <cellStyle name="Normal 2 9 4" xfId="11425"/>
    <cellStyle name="Normal 2 9 4 2" xfId="11426"/>
    <cellStyle name="Normal 2 9 4 2 2" xfId="11427"/>
    <cellStyle name="Normal 2 9 4 2 2 2" xfId="41512"/>
    <cellStyle name="Normal 2 9 4 2 3" xfId="41513"/>
    <cellStyle name="Normal 2 9 4 3" xfId="11428"/>
    <cellStyle name="Normal 2 9 4 3 2" xfId="41514"/>
    <cellStyle name="Normal 2 9 4 4" xfId="41515"/>
    <cellStyle name="Normal 2 9 5" xfId="11429"/>
    <cellStyle name="Normal 2 9 5 2" xfId="11430"/>
    <cellStyle name="Normal 2 9 5 2 2" xfId="41516"/>
    <cellStyle name="Normal 2 9 5 3" xfId="41517"/>
    <cellStyle name="Normal 2 9 6" xfId="11431"/>
    <cellStyle name="Normal 2 9 6 2" xfId="41518"/>
    <cellStyle name="Normal 2 9 7" xfId="11432"/>
    <cellStyle name="Normal 2 9 7 2" xfId="41519"/>
    <cellStyle name="Normal 2 9 8" xfId="41520"/>
    <cellStyle name="Normal 3" xfId="60480"/>
    <cellStyle name="Normal 3 2" xfId="60481"/>
    <cellStyle name="Normal 4" xfId="60482"/>
    <cellStyle name="Normal 4 2" xfId="60483"/>
    <cellStyle name="Normal 5" xfId="60484"/>
    <cellStyle name="Normal 5 2" xfId="60485"/>
    <cellStyle name="Normal 5 3" xfId="60486"/>
    <cellStyle name="Normal 6" xfId="60487"/>
    <cellStyle name="Normal 7" xfId="60488"/>
    <cellStyle name="Normal_ASUS" xfId="11433"/>
    <cellStyle name="Normal1" xfId="11434"/>
    <cellStyle name="Normal1 2" xfId="41521"/>
    <cellStyle name="Normal1 3" xfId="60489"/>
    <cellStyle name="normбlnм_laroux" xfId="11435"/>
    <cellStyle name="Note 10" xfId="11436"/>
    <cellStyle name="Note 10 2" xfId="41522"/>
    <cellStyle name="Note 11" xfId="11437"/>
    <cellStyle name="Note 11 2" xfId="41523"/>
    <cellStyle name="Note 12" xfId="11438"/>
    <cellStyle name="Note 12 2" xfId="41524"/>
    <cellStyle name="Note 13" xfId="11439"/>
    <cellStyle name="Note 13 2" xfId="41525"/>
    <cellStyle name="Note 2" xfId="11440"/>
    <cellStyle name="Note 2 2" xfId="41526"/>
    <cellStyle name="Note 2 2 2" xfId="60490"/>
    <cellStyle name="Note 2 2 3" xfId="60491"/>
    <cellStyle name="Note 2 2 4" xfId="60492"/>
    <cellStyle name="Note 2 2 5" xfId="60493"/>
    <cellStyle name="Note 2 3" xfId="60494"/>
    <cellStyle name="Note 2 4" xfId="60495"/>
    <cellStyle name="Note 2 5" xfId="60496"/>
    <cellStyle name="Note 2 6" xfId="60497"/>
    <cellStyle name="Note 3" xfId="11441"/>
    <cellStyle name="Note 3 2" xfId="41527"/>
    <cellStyle name="Note 3 2 2" xfId="60498"/>
    <cellStyle name="Note 3 3" xfId="60499"/>
    <cellStyle name="Note 3 4" xfId="60500"/>
    <cellStyle name="Note 3 5" xfId="60501"/>
    <cellStyle name="Note 4" xfId="11442"/>
    <cellStyle name="Note 4 2" xfId="41528"/>
    <cellStyle name="Note 4 2 2" xfId="60502"/>
    <cellStyle name="Note 4 3" xfId="60503"/>
    <cellStyle name="Note 4 4" xfId="60504"/>
    <cellStyle name="Note 4 5" xfId="60505"/>
    <cellStyle name="Note 5" xfId="11443"/>
    <cellStyle name="Note 5 2" xfId="41529"/>
    <cellStyle name="Note 6" xfId="11444"/>
    <cellStyle name="Note 6 2" xfId="41530"/>
    <cellStyle name="Note 7" xfId="11445"/>
    <cellStyle name="Note 7 2" xfId="41531"/>
    <cellStyle name="Note 8" xfId="11446"/>
    <cellStyle name="Note 8 2" xfId="41532"/>
    <cellStyle name="Note 9" xfId="11447"/>
    <cellStyle name="Note 9 2" xfId="41533"/>
    <cellStyle name="Output 10" xfId="11448"/>
    <cellStyle name="Output 10 2" xfId="41534"/>
    <cellStyle name="Output 11" xfId="11449"/>
    <cellStyle name="Output 11 2" xfId="41535"/>
    <cellStyle name="Output 12" xfId="11450"/>
    <cellStyle name="Output 12 2" xfId="41536"/>
    <cellStyle name="Output 13" xfId="11451"/>
    <cellStyle name="Output 13 2" xfId="41537"/>
    <cellStyle name="Output 2" xfId="11452"/>
    <cellStyle name="Output 2 2" xfId="41538"/>
    <cellStyle name="Output 3" xfId="11453"/>
    <cellStyle name="Output 3 2" xfId="41539"/>
    <cellStyle name="Output 4" xfId="11454"/>
    <cellStyle name="Output 4 2" xfId="41540"/>
    <cellStyle name="Output 5" xfId="11455"/>
    <cellStyle name="Output 5 2" xfId="41541"/>
    <cellStyle name="Output 6" xfId="11456"/>
    <cellStyle name="Output 6 2" xfId="41542"/>
    <cellStyle name="Output 7" xfId="11457"/>
    <cellStyle name="Output 7 2" xfId="41543"/>
    <cellStyle name="Output 8" xfId="11458"/>
    <cellStyle name="Output 8 2" xfId="41544"/>
    <cellStyle name="Output 9" xfId="11459"/>
    <cellStyle name="Output 9 2" xfId="41545"/>
    <cellStyle name="PageHeading" xfId="60506"/>
    <cellStyle name="Percent 2" xfId="60507"/>
    <cellStyle name="Percent 2 2" xfId="60508"/>
    <cellStyle name="Percent 3" xfId="60509"/>
    <cellStyle name="Percent 3 2" xfId="60510"/>
    <cellStyle name="Percent 3 2 2" xfId="60511"/>
    <cellStyle name="Percent 3 3" xfId="60512"/>
    <cellStyle name="Percent 4" xfId="60513"/>
    <cellStyle name="Percent 6" xfId="60514"/>
    <cellStyle name="Price_Body" xfId="11460"/>
    <cellStyle name="QTitle" xfId="60515"/>
    <cellStyle name="range" xfId="60516"/>
    <cellStyle name="Rubles" xfId="11461"/>
    <cellStyle name="S0" xfId="60517"/>
    <cellStyle name="S3_Лист4 (2)" xfId="60518"/>
    <cellStyle name="SAPBEXaggData" xfId="11462"/>
    <cellStyle name="SAPBEXaggData 2" xfId="60519"/>
    <cellStyle name="SAPBEXaggData 2 2" xfId="60520"/>
    <cellStyle name="SAPBEXaggData 3" xfId="60521"/>
    <cellStyle name="SAPBEXaggData 4" xfId="60522"/>
    <cellStyle name="SAPBEXaggData 5" xfId="60523"/>
    <cellStyle name="SAPBEXaggDataEmph" xfId="11463"/>
    <cellStyle name="SAPBEXaggDataEmph 2" xfId="60524"/>
    <cellStyle name="SAPBEXaggDataEmph 2 2" xfId="60525"/>
    <cellStyle name="SAPBEXaggDataEmph 3" xfId="60526"/>
    <cellStyle name="SAPBEXaggDataEmph 4" xfId="60527"/>
    <cellStyle name="SAPBEXaggDataEmph 5" xfId="60528"/>
    <cellStyle name="SAPBEXaggItem" xfId="11464"/>
    <cellStyle name="SAPBEXaggItem 2" xfId="60529"/>
    <cellStyle name="SAPBEXaggItem 2 2" xfId="60530"/>
    <cellStyle name="SAPBEXaggItem 3" xfId="60531"/>
    <cellStyle name="SAPBEXaggItem 4" xfId="60532"/>
    <cellStyle name="SAPBEXaggItem 5" xfId="60533"/>
    <cellStyle name="SAPBEXaggItemX" xfId="11465"/>
    <cellStyle name="SAPBEXaggItemX 2" xfId="41546"/>
    <cellStyle name="SAPBEXaggItemX 2 2" xfId="60534"/>
    <cellStyle name="SAPBEXaggItemX 3" xfId="60535"/>
    <cellStyle name="SAPBEXaggItemX 3 2" xfId="60536"/>
    <cellStyle name="SAPBEXaggItemX 4" xfId="60537"/>
    <cellStyle name="SAPBEXaggItemX 5" xfId="60538"/>
    <cellStyle name="SAPBEXchaText" xfId="11466"/>
    <cellStyle name="SAPBEXchaText 2" xfId="60539"/>
    <cellStyle name="SAPBEXchaText 2 2" xfId="60540"/>
    <cellStyle name="SAPBEXchaText 3" xfId="60541"/>
    <cellStyle name="SAPBEXchaText 4" xfId="60542"/>
    <cellStyle name="SAPBEXchaText 5" xfId="60543"/>
    <cellStyle name="SAPBEXexcBad7" xfId="11467"/>
    <cellStyle name="SAPBEXexcBad7 2" xfId="60544"/>
    <cellStyle name="SAPBEXexcBad7 2 2" xfId="60545"/>
    <cellStyle name="SAPBEXexcBad7 3" xfId="60546"/>
    <cellStyle name="SAPBEXexcBad7 4" xfId="60547"/>
    <cellStyle name="SAPBEXexcBad7 5" xfId="60548"/>
    <cellStyle name="SAPBEXexcBad8" xfId="11468"/>
    <cellStyle name="SAPBEXexcBad8 2" xfId="60549"/>
    <cellStyle name="SAPBEXexcBad8 2 2" xfId="60550"/>
    <cellStyle name="SAPBEXexcBad8 3" xfId="60551"/>
    <cellStyle name="SAPBEXexcBad8 4" xfId="60552"/>
    <cellStyle name="SAPBEXexcBad8 5" xfId="60553"/>
    <cellStyle name="SAPBEXexcBad9" xfId="11469"/>
    <cellStyle name="SAPBEXexcBad9 2" xfId="60554"/>
    <cellStyle name="SAPBEXexcBad9 2 2" xfId="60555"/>
    <cellStyle name="SAPBEXexcBad9 3" xfId="60556"/>
    <cellStyle name="SAPBEXexcBad9 4" xfId="60557"/>
    <cellStyle name="SAPBEXexcBad9 5" xfId="60558"/>
    <cellStyle name="SAPBEXexcCritical4" xfId="11470"/>
    <cellStyle name="SAPBEXexcCritical4 2" xfId="60559"/>
    <cellStyle name="SAPBEXexcCritical4 2 2" xfId="60560"/>
    <cellStyle name="SAPBEXexcCritical4 3" xfId="60561"/>
    <cellStyle name="SAPBEXexcCritical4 4" xfId="60562"/>
    <cellStyle name="SAPBEXexcCritical4 5" xfId="60563"/>
    <cellStyle name="SAPBEXexcCritical5" xfId="11471"/>
    <cellStyle name="SAPBEXexcCritical5 2" xfId="60564"/>
    <cellStyle name="SAPBEXexcCritical5 2 2" xfId="60565"/>
    <cellStyle name="SAPBEXexcCritical5 3" xfId="60566"/>
    <cellStyle name="SAPBEXexcCritical5 4" xfId="60567"/>
    <cellStyle name="SAPBEXexcCritical5 5" xfId="60568"/>
    <cellStyle name="SAPBEXexcCritical6" xfId="11472"/>
    <cellStyle name="SAPBEXexcCritical6 2" xfId="60569"/>
    <cellStyle name="SAPBEXexcCritical6 2 2" xfId="60570"/>
    <cellStyle name="SAPBEXexcCritical6 3" xfId="60571"/>
    <cellStyle name="SAPBEXexcCritical6 4" xfId="60572"/>
    <cellStyle name="SAPBEXexcCritical6 5" xfId="60573"/>
    <cellStyle name="SAPBEXexcGood1" xfId="11473"/>
    <cellStyle name="SAPBEXexcGood1 2" xfId="60574"/>
    <cellStyle name="SAPBEXexcGood1 2 2" xfId="60575"/>
    <cellStyle name="SAPBEXexcGood1 3" xfId="60576"/>
    <cellStyle name="SAPBEXexcGood1 4" xfId="60577"/>
    <cellStyle name="SAPBEXexcGood1 5" xfId="60578"/>
    <cellStyle name="SAPBEXexcGood2" xfId="11474"/>
    <cellStyle name="SAPBEXexcGood2 2" xfId="60579"/>
    <cellStyle name="SAPBEXexcGood2 2 2" xfId="60580"/>
    <cellStyle name="SAPBEXexcGood2 3" xfId="60581"/>
    <cellStyle name="SAPBEXexcGood2 4" xfId="60582"/>
    <cellStyle name="SAPBEXexcGood2 5" xfId="60583"/>
    <cellStyle name="SAPBEXexcGood3" xfId="11475"/>
    <cellStyle name="SAPBEXexcGood3 2" xfId="60584"/>
    <cellStyle name="SAPBEXexcGood3 2 2" xfId="60585"/>
    <cellStyle name="SAPBEXexcGood3 3" xfId="60586"/>
    <cellStyle name="SAPBEXexcGood3 4" xfId="60587"/>
    <cellStyle name="SAPBEXexcGood3 5" xfId="60588"/>
    <cellStyle name="SAPBEXfilterDrill" xfId="11476"/>
    <cellStyle name="SAPBEXfilterDrill 2" xfId="60589"/>
    <cellStyle name="SAPBEXfilterDrill 2 2" xfId="60590"/>
    <cellStyle name="SAPBEXfilterDrill 3" xfId="60591"/>
    <cellStyle name="SAPBEXfilterDrill 4" xfId="60592"/>
    <cellStyle name="SAPBEXfilterDrill 5" xfId="60593"/>
    <cellStyle name="SAPBEXfilterItem" xfId="11477"/>
    <cellStyle name="SAPBEXfilterItem 2" xfId="60594"/>
    <cellStyle name="SAPBEXfilterItem 2 2" xfId="60595"/>
    <cellStyle name="SAPBEXfilterItem 3" xfId="60596"/>
    <cellStyle name="SAPBEXfilterItem 4" xfId="60597"/>
    <cellStyle name="SAPBEXfilterItem 5" xfId="60598"/>
    <cellStyle name="SAPBEXfilterText" xfId="11478"/>
    <cellStyle name="SAPBEXfilterText 2" xfId="60599"/>
    <cellStyle name="SAPBEXfilterText 3" xfId="60600"/>
    <cellStyle name="SAPBEXformats" xfId="11479"/>
    <cellStyle name="SAPBEXformats 2" xfId="60601"/>
    <cellStyle name="SAPBEXformats 2 2" xfId="60602"/>
    <cellStyle name="SAPBEXformats 3" xfId="60603"/>
    <cellStyle name="SAPBEXformats 4" xfId="60604"/>
    <cellStyle name="SAPBEXformats 5" xfId="60605"/>
    <cellStyle name="SAPBEXheaderItem" xfId="11480"/>
    <cellStyle name="SAPBEXheaderItem 2" xfId="59054"/>
    <cellStyle name="SAPBEXheaderItem 2 2" xfId="60606"/>
    <cellStyle name="SAPBEXheaderItem 3" xfId="60607"/>
    <cellStyle name="SAPBEXheaderItem 3 2" xfId="60608"/>
    <cellStyle name="SAPBEXheaderItem 4" xfId="60609"/>
    <cellStyle name="SAPBEXheaderItem 5" xfId="60610"/>
    <cellStyle name="SAPBEXheaderText" xfId="11481"/>
    <cellStyle name="SAPBEXheaderText 2" xfId="59055"/>
    <cellStyle name="SAPBEXheaderText 2 2" xfId="60611"/>
    <cellStyle name="SAPBEXheaderText 3" xfId="60612"/>
    <cellStyle name="SAPBEXheaderText 3 2" xfId="60613"/>
    <cellStyle name="SAPBEXheaderText 4" xfId="60614"/>
    <cellStyle name="SAPBEXheaderText 5" xfId="60615"/>
    <cellStyle name="SAPBEXHLevel0" xfId="11482"/>
    <cellStyle name="SAPBEXHLevel0 2" xfId="41547"/>
    <cellStyle name="SAPBEXHLevel0 2 2" xfId="60616"/>
    <cellStyle name="SAPBEXHLevel0 3" xfId="60617"/>
    <cellStyle name="SAPBEXHLevel0 3 2" xfId="60618"/>
    <cellStyle name="SAPBEXHLevel0 4" xfId="60619"/>
    <cellStyle name="SAPBEXHLevel0 5" xfId="60620"/>
    <cellStyle name="SAPBEXHLevel0X" xfId="11483"/>
    <cellStyle name="SAPBEXHLevel0X 2" xfId="41548"/>
    <cellStyle name="SAPBEXHLevel0X 2 2" xfId="60621"/>
    <cellStyle name="SAPBEXHLevel0X 3" xfId="60622"/>
    <cellStyle name="SAPBEXHLevel0X 3 2" xfId="60623"/>
    <cellStyle name="SAPBEXHLevel0X 4" xfId="60624"/>
    <cellStyle name="SAPBEXHLevel0X 5" xfId="60625"/>
    <cellStyle name="SAPBEXHLevel1" xfId="11484"/>
    <cellStyle name="SAPBEXHLevel1 2" xfId="41549"/>
    <cellStyle name="SAPBEXHLevel1 2 2" xfId="60626"/>
    <cellStyle name="SAPBEXHLevel1 3" xfId="60627"/>
    <cellStyle name="SAPBEXHLevel1 3 2" xfId="60628"/>
    <cellStyle name="SAPBEXHLevel1 4" xfId="60629"/>
    <cellStyle name="SAPBEXHLevel1 5" xfId="60630"/>
    <cellStyle name="SAPBEXHLevel1X" xfId="11485"/>
    <cellStyle name="SAPBEXHLevel1X 2" xfId="41550"/>
    <cellStyle name="SAPBEXHLevel1X 2 2" xfId="60631"/>
    <cellStyle name="SAPBEXHLevel1X 3" xfId="60632"/>
    <cellStyle name="SAPBEXHLevel1X 3 2" xfId="60633"/>
    <cellStyle name="SAPBEXHLevel1X 4" xfId="60634"/>
    <cellStyle name="SAPBEXHLevel1X 5" xfId="60635"/>
    <cellStyle name="SAPBEXHLevel2" xfId="11486"/>
    <cellStyle name="SAPBEXHLevel2 2" xfId="41551"/>
    <cellStyle name="SAPBEXHLevel2 2 2" xfId="60636"/>
    <cellStyle name="SAPBEXHLevel2 3" xfId="60637"/>
    <cellStyle name="SAPBEXHLevel2 3 2" xfId="60638"/>
    <cellStyle name="SAPBEXHLevel2 4" xfId="60639"/>
    <cellStyle name="SAPBEXHLevel2 5" xfId="60640"/>
    <cellStyle name="SAPBEXHLevel2X" xfId="11487"/>
    <cellStyle name="SAPBEXHLevel2X 2" xfId="41552"/>
    <cellStyle name="SAPBEXHLevel2X 2 2" xfId="60641"/>
    <cellStyle name="SAPBEXHLevel2X 3" xfId="60642"/>
    <cellStyle name="SAPBEXHLevel2X 3 2" xfId="60643"/>
    <cellStyle name="SAPBEXHLevel2X 4" xfId="60644"/>
    <cellStyle name="SAPBEXHLevel2X 5" xfId="60645"/>
    <cellStyle name="SAPBEXHLevel3" xfId="11488"/>
    <cellStyle name="SAPBEXHLevel3 2" xfId="41553"/>
    <cellStyle name="SAPBEXHLevel3 2 2" xfId="60646"/>
    <cellStyle name="SAPBEXHLevel3 3" xfId="60647"/>
    <cellStyle name="SAPBEXHLevel3 3 2" xfId="60648"/>
    <cellStyle name="SAPBEXHLevel3 4" xfId="60649"/>
    <cellStyle name="SAPBEXHLevel3 5" xfId="60650"/>
    <cellStyle name="SAPBEXHLevel3X" xfId="11489"/>
    <cellStyle name="SAPBEXHLevel3X 2" xfId="41554"/>
    <cellStyle name="SAPBEXHLevel3X 2 2" xfId="60651"/>
    <cellStyle name="SAPBEXHLevel3X 3" xfId="60652"/>
    <cellStyle name="SAPBEXHLevel3X 3 2" xfId="60653"/>
    <cellStyle name="SAPBEXHLevel3X 4" xfId="60654"/>
    <cellStyle name="SAPBEXHLevel3X 5" xfId="60655"/>
    <cellStyle name="SAPBEXinputData" xfId="11490"/>
    <cellStyle name="SAPBEXinputData 2" xfId="41555"/>
    <cellStyle name="SAPBEXinputData 3" xfId="60656"/>
    <cellStyle name="SAPBEXItemHeader" xfId="60657"/>
    <cellStyle name="SAPBEXresData" xfId="11491"/>
    <cellStyle name="SAPBEXresData 2" xfId="60658"/>
    <cellStyle name="SAPBEXresData 2 2" xfId="60659"/>
    <cellStyle name="SAPBEXresData 3" xfId="60660"/>
    <cellStyle name="SAPBEXresData 4" xfId="60661"/>
    <cellStyle name="SAPBEXresData 5" xfId="60662"/>
    <cellStyle name="SAPBEXresDataEmph" xfId="11492"/>
    <cellStyle name="SAPBEXresDataEmph 2" xfId="60663"/>
    <cellStyle name="SAPBEXresDataEmph 2 2" xfId="60664"/>
    <cellStyle name="SAPBEXresDataEmph 3" xfId="60665"/>
    <cellStyle name="SAPBEXresDataEmph 4" xfId="60666"/>
    <cellStyle name="SAPBEXresDataEmph 5" xfId="60667"/>
    <cellStyle name="SAPBEXresItem" xfId="11493"/>
    <cellStyle name="SAPBEXresItem 2" xfId="60668"/>
    <cellStyle name="SAPBEXresItem 2 2" xfId="60669"/>
    <cellStyle name="SAPBEXresItem 3" xfId="60670"/>
    <cellStyle name="SAPBEXresItem 4" xfId="60671"/>
    <cellStyle name="SAPBEXresItem 5" xfId="60672"/>
    <cellStyle name="SAPBEXresItemX" xfId="11494"/>
    <cellStyle name="SAPBEXresItemX 2" xfId="41556"/>
    <cellStyle name="SAPBEXresItemX 2 2" xfId="60673"/>
    <cellStyle name="SAPBEXresItemX 3" xfId="60674"/>
    <cellStyle name="SAPBEXresItemX 3 2" xfId="60675"/>
    <cellStyle name="SAPBEXresItemX 4" xfId="60676"/>
    <cellStyle name="SAPBEXresItemX 5" xfId="60677"/>
    <cellStyle name="SAPBEXstdData" xfId="11495"/>
    <cellStyle name="SAPBEXstdData 2" xfId="60678"/>
    <cellStyle name="SAPBEXstdData 2 2" xfId="60679"/>
    <cellStyle name="SAPBEXstdData 3" xfId="60680"/>
    <cellStyle name="SAPBEXstdData 4" xfId="60681"/>
    <cellStyle name="SAPBEXstdData 5" xfId="60682"/>
    <cellStyle name="SAPBEXstdDataEmph" xfId="11496"/>
    <cellStyle name="SAPBEXstdDataEmph 2" xfId="60683"/>
    <cellStyle name="SAPBEXstdDataEmph 2 2" xfId="60684"/>
    <cellStyle name="SAPBEXstdDataEmph 3" xfId="60685"/>
    <cellStyle name="SAPBEXstdDataEmph 4" xfId="60686"/>
    <cellStyle name="SAPBEXstdDataEmph 5" xfId="60687"/>
    <cellStyle name="SAPBEXstdItem" xfId="42"/>
    <cellStyle name="SAPBEXstdItem 2" xfId="60688"/>
    <cellStyle name="SAPBEXstdItem 2 2" xfId="60689"/>
    <cellStyle name="SAPBEXstdItem 3" xfId="60690"/>
    <cellStyle name="SAPBEXstdItem 4" xfId="60691"/>
    <cellStyle name="SAPBEXstdItem 5" xfId="60692"/>
    <cellStyle name="SAPBEXstdItemX" xfId="11497"/>
    <cellStyle name="SAPBEXstdItemX 2" xfId="41557"/>
    <cellStyle name="SAPBEXstdItemX 2 2" xfId="60693"/>
    <cellStyle name="SAPBEXstdItemX 3" xfId="60694"/>
    <cellStyle name="SAPBEXstdItemX 3 2" xfId="60695"/>
    <cellStyle name="SAPBEXstdItemX 4" xfId="60696"/>
    <cellStyle name="SAPBEXstdItemX 5" xfId="60697"/>
    <cellStyle name="SAPBEXtitle" xfId="11498"/>
    <cellStyle name="SAPBEXtitle 2" xfId="60698"/>
    <cellStyle name="SAPBEXtitle 3" xfId="60699"/>
    <cellStyle name="SAPBEXunassignedItem" xfId="60700"/>
    <cellStyle name="SAPBEXundefined" xfId="11499"/>
    <cellStyle name="SAPBEXundefined 2" xfId="60701"/>
    <cellStyle name="SAPBEXundefined 2 2" xfId="60702"/>
    <cellStyle name="SAPBEXundefined 3" xfId="60703"/>
    <cellStyle name="SAPBEXundefined 4" xfId="60704"/>
    <cellStyle name="SAPBEXundefined 5" xfId="60705"/>
    <cellStyle name="SEM-BPS-data" xfId="11500"/>
    <cellStyle name="SEM-BPS-data 2" xfId="41558"/>
    <cellStyle name="SEM-BPS-head" xfId="11501"/>
    <cellStyle name="SEM-BPS-headdata" xfId="11502"/>
    <cellStyle name="SEM-BPS-headkey" xfId="11503"/>
    <cellStyle name="SEM-BPS-input-on" xfId="11504"/>
    <cellStyle name="SEM-BPS-input-on 2" xfId="41559"/>
    <cellStyle name="SEM-BPS-key" xfId="11505"/>
    <cellStyle name="SEM-BPS-key 2" xfId="41560"/>
    <cellStyle name="SEM-BPS-sub1" xfId="11506"/>
    <cellStyle name="SEM-BPS-sub1 2" xfId="41561"/>
    <cellStyle name="SEM-BPS-sub2" xfId="11507"/>
    <cellStyle name="SEM-BPS-sub2 2" xfId="41562"/>
    <cellStyle name="SEM-BPS-total" xfId="11508"/>
    <cellStyle name="SEM-BPS-total 2" xfId="41563"/>
    <cellStyle name="Sheet Title" xfId="60706"/>
    <cellStyle name="Show_Sell" xfId="60707"/>
    <cellStyle name="Standard_Anpassen der Amortisation" xfId="60708"/>
    <cellStyle name="Style 1" xfId="60709"/>
    <cellStyle name="Table" xfId="60710"/>
    <cellStyle name="Table Heading" xfId="60711"/>
    <cellStyle name="Title 10" xfId="11509"/>
    <cellStyle name="Title 10 2" xfId="41564"/>
    <cellStyle name="Title 11" xfId="11510"/>
    <cellStyle name="Title 11 2" xfId="41565"/>
    <cellStyle name="Title 12" xfId="11511"/>
    <cellStyle name="Title 12 2" xfId="41566"/>
    <cellStyle name="Title 13" xfId="11512"/>
    <cellStyle name="Title 13 2" xfId="41567"/>
    <cellStyle name="Title 2" xfId="11513"/>
    <cellStyle name="Title 2 2" xfId="41568"/>
    <cellStyle name="Title 3" xfId="11514"/>
    <cellStyle name="Title 3 2" xfId="41569"/>
    <cellStyle name="Title 4" xfId="11515"/>
    <cellStyle name="Title 4 2" xfId="41570"/>
    <cellStyle name="Title 5" xfId="11516"/>
    <cellStyle name="Title 5 2" xfId="41571"/>
    <cellStyle name="Title 6" xfId="11517"/>
    <cellStyle name="Title 6 2" xfId="41572"/>
    <cellStyle name="Title 7" xfId="11518"/>
    <cellStyle name="Title 7 2" xfId="41573"/>
    <cellStyle name="Title 8" xfId="11519"/>
    <cellStyle name="Title 8 2" xfId="41574"/>
    <cellStyle name="Title 9" xfId="11520"/>
    <cellStyle name="Title 9 2" xfId="41575"/>
    <cellStyle name="Title_1" xfId="60712"/>
    <cellStyle name="Total 10" xfId="11521"/>
    <cellStyle name="Total 10 2" xfId="41576"/>
    <cellStyle name="Total 11" xfId="11522"/>
    <cellStyle name="Total 11 2" xfId="41577"/>
    <cellStyle name="Total 12" xfId="11523"/>
    <cellStyle name="Total 12 2" xfId="41578"/>
    <cellStyle name="Total 13" xfId="11524"/>
    <cellStyle name="Total 13 2" xfId="41579"/>
    <cellStyle name="Total 2" xfId="11525"/>
    <cellStyle name="Total 2 2" xfId="41580"/>
    <cellStyle name="Total 3" xfId="11526"/>
    <cellStyle name="Total 3 2" xfId="41581"/>
    <cellStyle name="Total 4" xfId="11527"/>
    <cellStyle name="Total 4 2" xfId="41582"/>
    <cellStyle name="Total 5" xfId="11528"/>
    <cellStyle name="Total 5 2" xfId="41583"/>
    <cellStyle name="Total 6" xfId="11529"/>
    <cellStyle name="Total 6 2" xfId="41584"/>
    <cellStyle name="Total 7" xfId="11530"/>
    <cellStyle name="Total 7 2" xfId="41585"/>
    <cellStyle name="Total 8" xfId="11531"/>
    <cellStyle name="Total 8 2" xfId="41586"/>
    <cellStyle name="Total 9" xfId="11532"/>
    <cellStyle name="Total 9 2" xfId="41587"/>
    <cellStyle name="Validation" xfId="60713"/>
    <cellStyle name="Warning Text 10" xfId="11533"/>
    <cellStyle name="Warning Text 10 2" xfId="41588"/>
    <cellStyle name="Warning Text 11" xfId="11534"/>
    <cellStyle name="Warning Text 11 2" xfId="41589"/>
    <cellStyle name="Warning Text 12" xfId="11535"/>
    <cellStyle name="Warning Text 12 2" xfId="41590"/>
    <cellStyle name="Warning Text 13" xfId="11536"/>
    <cellStyle name="Warning Text 13 2" xfId="41591"/>
    <cellStyle name="Warning Text 2" xfId="11537"/>
    <cellStyle name="Warning Text 2 2" xfId="41592"/>
    <cellStyle name="Warning Text 3" xfId="11538"/>
    <cellStyle name="Warning Text 3 2" xfId="41593"/>
    <cellStyle name="Warning Text 4" xfId="11539"/>
    <cellStyle name="Warning Text 4 2" xfId="41594"/>
    <cellStyle name="Warning Text 5" xfId="11540"/>
    <cellStyle name="Warning Text 5 2" xfId="41595"/>
    <cellStyle name="Warning Text 6" xfId="11541"/>
    <cellStyle name="Warning Text 6 2" xfId="41596"/>
    <cellStyle name="Warning Text 7" xfId="11542"/>
    <cellStyle name="Warning Text 7 2" xfId="41597"/>
    <cellStyle name="Warning Text 8" xfId="11543"/>
    <cellStyle name="Warning Text 8 2" xfId="41598"/>
    <cellStyle name="Warning Text 9" xfId="11544"/>
    <cellStyle name="Warning Text 9 2" xfId="41599"/>
    <cellStyle name="white" xfId="60714"/>
    <cellStyle name="Wдhrung [0]_Compiling Utility Macros" xfId="60715"/>
    <cellStyle name="Wдhrung_Compiling Utility Macros" xfId="60716"/>
    <cellStyle name="YelNumbersCurr" xfId="60717"/>
    <cellStyle name="Акцент1 2" xfId="11545"/>
    <cellStyle name="Акцент1 2 10" xfId="11546"/>
    <cellStyle name="Акцент1 2 10 2" xfId="41600"/>
    <cellStyle name="Акцент1 2 11" xfId="11547"/>
    <cellStyle name="Акцент1 2 11 2" xfId="41601"/>
    <cellStyle name="Акцент1 2 12" xfId="11548"/>
    <cellStyle name="Акцент1 2 12 2" xfId="41602"/>
    <cellStyle name="Акцент1 2 13" xfId="11549"/>
    <cellStyle name="Акцент1 2 13 2" xfId="41603"/>
    <cellStyle name="Акцент1 2 14" xfId="11550"/>
    <cellStyle name="Акцент1 2 14 2" xfId="41604"/>
    <cellStyle name="Акцент1 2 15" xfId="11551"/>
    <cellStyle name="Акцент1 2 15 2" xfId="41605"/>
    <cellStyle name="Акцент1 2 16" xfId="11552"/>
    <cellStyle name="Акцент1 2 16 2" xfId="41606"/>
    <cellStyle name="Акцент1 2 17" xfId="11553"/>
    <cellStyle name="Акцент1 2 17 2" xfId="41607"/>
    <cellStyle name="Акцент1 2 18" xfId="11554"/>
    <cellStyle name="Акцент1 2 18 2" xfId="41608"/>
    <cellStyle name="Акцент1 2 19" xfId="11555"/>
    <cellStyle name="Акцент1 2 19 2" xfId="41609"/>
    <cellStyle name="Акцент1 2 2" xfId="11556"/>
    <cellStyle name="Акцент1 2 2 2" xfId="41610"/>
    <cellStyle name="Акцент1 2 2 3" xfId="60718"/>
    <cellStyle name="Акцент1 2 20" xfId="11557"/>
    <cellStyle name="Акцент1 2 20 2" xfId="41611"/>
    <cellStyle name="Акцент1 2 21" xfId="11558"/>
    <cellStyle name="Акцент1 2 21 2" xfId="41612"/>
    <cellStyle name="Акцент1 2 22" xfId="11559"/>
    <cellStyle name="Акцент1 2 22 2" xfId="41613"/>
    <cellStyle name="Акцент1 2 23" xfId="11560"/>
    <cellStyle name="Акцент1 2 23 2" xfId="41614"/>
    <cellStyle name="Акцент1 2 24" xfId="41615"/>
    <cellStyle name="Акцент1 2 25" xfId="60719"/>
    <cellStyle name="Акцент1 2 3" xfId="11561"/>
    <cellStyle name="Акцент1 2 3 2" xfId="41616"/>
    <cellStyle name="Акцент1 2 3 3" xfId="60720"/>
    <cellStyle name="Акцент1 2 4" xfId="11562"/>
    <cellStyle name="Акцент1 2 4 2" xfId="41617"/>
    <cellStyle name="Акцент1 2 4 3" xfId="60721"/>
    <cellStyle name="Акцент1 2 5" xfId="11563"/>
    <cellStyle name="Акцент1 2 5 2" xfId="41618"/>
    <cellStyle name="Акцент1 2 5 3" xfId="60722"/>
    <cellStyle name="Акцент1 2 6" xfId="11564"/>
    <cellStyle name="Акцент1 2 6 2" xfId="41619"/>
    <cellStyle name="Акцент1 2 7" xfId="11565"/>
    <cellStyle name="Акцент1 2 7 2" xfId="41620"/>
    <cellStyle name="Акцент1 2 8" xfId="11566"/>
    <cellStyle name="Акцент1 2 8 2" xfId="41621"/>
    <cellStyle name="Акцент1 2 9" xfId="11567"/>
    <cellStyle name="Акцент1 2 9 2" xfId="41622"/>
    <cellStyle name="Акцент1 3" xfId="11568"/>
    <cellStyle name="Акцент1 3 10" xfId="11569"/>
    <cellStyle name="Акцент1 3 10 2" xfId="41623"/>
    <cellStyle name="Акцент1 3 11" xfId="11570"/>
    <cellStyle name="Акцент1 3 11 2" xfId="41624"/>
    <cellStyle name="Акцент1 3 12" xfId="11571"/>
    <cellStyle name="Акцент1 3 12 2" xfId="41625"/>
    <cellStyle name="Акцент1 3 13" xfId="11572"/>
    <cellStyle name="Акцент1 3 13 2" xfId="41626"/>
    <cellStyle name="Акцент1 3 14" xfId="11573"/>
    <cellStyle name="Акцент1 3 14 2" xfId="41627"/>
    <cellStyle name="Акцент1 3 15" xfId="11574"/>
    <cellStyle name="Акцент1 3 15 2" xfId="41628"/>
    <cellStyle name="Акцент1 3 16" xfId="11575"/>
    <cellStyle name="Акцент1 3 16 2" xfId="41629"/>
    <cellStyle name="Акцент1 3 17" xfId="11576"/>
    <cellStyle name="Акцент1 3 17 2" xfId="41630"/>
    <cellStyle name="Акцент1 3 18" xfId="11577"/>
    <cellStyle name="Акцент1 3 18 2" xfId="41631"/>
    <cellStyle name="Акцент1 3 19" xfId="11578"/>
    <cellStyle name="Акцент1 3 19 2" xfId="41632"/>
    <cellStyle name="Акцент1 3 2" xfId="11579"/>
    <cellStyle name="Акцент1 3 2 2" xfId="41633"/>
    <cellStyle name="Акцент1 3 20" xfId="11580"/>
    <cellStyle name="Акцент1 3 20 2" xfId="41634"/>
    <cellStyle name="Акцент1 3 21" xfId="11581"/>
    <cellStyle name="Акцент1 3 21 2" xfId="41635"/>
    <cellStyle name="Акцент1 3 22" xfId="11582"/>
    <cellStyle name="Акцент1 3 22 2" xfId="41636"/>
    <cellStyle name="Акцент1 3 23" xfId="11583"/>
    <cellStyle name="Акцент1 3 23 2" xfId="41637"/>
    <cellStyle name="Акцент1 3 24" xfId="41638"/>
    <cellStyle name="Акцент1 3 25" xfId="61229"/>
    <cellStyle name="Акцент1 3 3" xfId="11584"/>
    <cellStyle name="Акцент1 3 3 2" xfId="41639"/>
    <cellStyle name="Акцент1 3 4" xfId="11585"/>
    <cellStyle name="Акцент1 3 4 2" xfId="41640"/>
    <cellStyle name="Акцент1 3 5" xfId="11586"/>
    <cellStyle name="Акцент1 3 5 2" xfId="41641"/>
    <cellStyle name="Акцент1 3 6" xfId="11587"/>
    <cellStyle name="Акцент1 3 6 2" xfId="41642"/>
    <cellStyle name="Акцент1 3 7" xfId="11588"/>
    <cellStyle name="Акцент1 3 7 2" xfId="41643"/>
    <cellStyle name="Акцент1 3 8" xfId="11589"/>
    <cellStyle name="Акцент1 3 8 2" xfId="41644"/>
    <cellStyle name="Акцент1 3 9" xfId="11590"/>
    <cellStyle name="Акцент1 3 9 2" xfId="41645"/>
    <cellStyle name="Акцент1 4" xfId="11591"/>
    <cellStyle name="Акцент1 4 2" xfId="41646"/>
    <cellStyle name="Акцент1 5" xfId="11592"/>
    <cellStyle name="Акцент1 5 2" xfId="41647"/>
    <cellStyle name="Акцент1 6" xfId="11593"/>
    <cellStyle name="Акцент1 6 2" xfId="41648"/>
    <cellStyle name="Акцент1 7" xfId="11594"/>
    <cellStyle name="Акцент2 2" xfId="11595"/>
    <cellStyle name="Акцент2 2 10" xfId="11596"/>
    <cellStyle name="Акцент2 2 10 2" xfId="41649"/>
    <cellStyle name="Акцент2 2 11" xfId="11597"/>
    <cellStyle name="Акцент2 2 11 2" xfId="41650"/>
    <cellStyle name="Акцент2 2 12" xfId="11598"/>
    <cellStyle name="Акцент2 2 12 2" xfId="41651"/>
    <cellStyle name="Акцент2 2 13" xfId="11599"/>
    <cellStyle name="Акцент2 2 13 2" xfId="41652"/>
    <cellStyle name="Акцент2 2 14" xfId="11600"/>
    <cellStyle name="Акцент2 2 14 2" xfId="41653"/>
    <cellStyle name="Акцент2 2 15" xfId="11601"/>
    <cellStyle name="Акцент2 2 15 2" xfId="41654"/>
    <cellStyle name="Акцент2 2 16" xfId="11602"/>
    <cellStyle name="Акцент2 2 16 2" xfId="41655"/>
    <cellStyle name="Акцент2 2 17" xfId="11603"/>
    <cellStyle name="Акцент2 2 17 2" xfId="41656"/>
    <cellStyle name="Акцент2 2 18" xfId="11604"/>
    <cellStyle name="Акцент2 2 18 2" xfId="41657"/>
    <cellStyle name="Акцент2 2 19" xfId="11605"/>
    <cellStyle name="Акцент2 2 19 2" xfId="41658"/>
    <cellStyle name="Акцент2 2 2" xfId="11606"/>
    <cellStyle name="Акцент2 2 2 2" xfId="41659"/>
    <cellStyle name="Акцент2 2 2 3" xfId="60723"/>
    <cellStyle name="Акцент2 2 20" xfId="11607"/>
    <cellStyle name="Акцент2 2 20 2" xfId="41660"/>
    <cellStyle name="Акцент2 2 21" xfId="11608"/>
    <cellStyle name="Акцент2 2 21 2" xfId="41661"/>
    <cellStyle name="Акцент2 2 22" xfId="11609"/>
    <cellStyle name="Акцент2 2 22 2" xfId="41662"/>
    <cellStyle name="Акцент2 2 23" xfId="11610"/>
    <cellStyle name="Акцент2 2 23 2" xfId="41663"/>
    <cellStyle name="Акцент2 2 24" xfId="41664"/>
    <cellStyle name="Акцент2 2 25" xfId="60724"/>
    <cellStyle name="Акцент2 2 3" xfId="11611"/>
    <cellStyle name="Акцент2 2 3 2" xfId="41665"/>
    <cellStyle name="Акцент2 2 3 3" xfId="60725"/>
    <cellStyle name="Акцент2 2 4" xfId="11612"/>
    <cellStyle name="Акцент2 2 4 2" xfId="41666"/>
    <cellStyle name="Акцент2 2 4 3" xfId="60726"/>
    <cellStyle name="Акцент2 2 5" xfId="11613"/>
    <cellStyle name="Акцент2 2 5 2" xfId="41667"/>
    <cellStyle name="Акцент2 2 5 3" xfId="60727"/>
    <cellStyle name="Акцент2 2 6" xfId="11614"/>
    <cellStyle name="Акцент2 2 6 2" xfId="41668"/>
    <cellStyle name="Акцент2 2 7" xfId="11615"/>
    <cellStyle name="Акцент2 2 7 2" xfId="41669"/>
    <cellStyle name="Акцент2 2 8" xfId="11616"/>
    <cellStyle name="Акцент2 2 8 2" xfId="41670"/>
    <cellStyle name="Акцент2 2 9" xfId="11617"/>
    <cellStyle name="Акцент2 2 9 2" xfId="41671"/>
    <cellStyle name="Акцент2 3" xfId="11618"/>
    <cellStyle name="Акцент2 3 10" xfId="11619"/>
    <cellStyle name="Акцент2 3 10 2" xfId="41672"/>
    <cellStyle name="Акцент2 3 11" xfId="11620"/>
    <cellStyle name="Акцент2 3 11 2" xfId="41673"/>
    <cellStyle name="Акцент2 3 12" xfId="11621"/>
    <cellStyle name="Акцент2 3 12 2" xfId="41674"/>
    <cellStyle name="Акцент2 3 13" xfId="11622"/>
    <cellStyle name="Акцент2 3 13 2" xfId="41675"/>
    <cellStyle name="Акцент2 3 14" xfId="11623"/>
    <cellStyle name="Акцент2 3 14 2" xfId="41676"/>
    <cellStyle name="Акцент2 3 15" xfId="11624"/>
    <cellStyle name="Акцент2 3 15 2" xfId="41677"/>
    <cellStyle name="Акцент2 3 16" xfId="11625"/>
    <cellStyle name="Акцент2 3 16 2" xfId="41678"/>
    <cellStyle name="Акцент2 3 17" xfId="11626"/>
    <cellStyle name="Акцент2 3 17 2" xfId="41679"/>
    <cellStyle name="Акцент2 3 18" xfId="11627"/>
    <cellStyle name="Акцент2 3 18 2" xfId="41680"/>
    <cellStyle name="Акцент2 3 19" xfId="11628"/>
    <cellStyle name="Акцент2 3 19 2" xfId="41681"/>
    <cellStyle name="Акцент2 3 2" xfId="11629"/>
    <cellStyle name="Акцент2 3 2 2" xfId="41682"/>
    <cellStyle name="Акцент2 3 20" xfId="11630"/>
    <cellStyle name="Акцент2 3 20 2" xfId="41683"/>
    <cellStyle name="Акцент2 3 21" xfId="11631"/>
    <cellStyle name="Акцент2 3 21 2" xfId="41684"/>
    <cellStyle name="Акцент2 3 22" xfId="11632"/>
    <cellStyle name="Акцент2 3 22 2" xfId="41685"/>
    <cellStyle name="Акцент2 3 23" xfId="11633"/>
    <cellStyle name="Акцент2 3 23 2" xfId="41686"/>
    <cellStyle name="Акцент2 3 24" xfId="41687"/>
    <cellStyle name="Акцент2 3 25" xfId="61230"/>
    <cellStyle name="Акцент2 3 3" xfId="11634"/>
    <cellStyle name="Акцент2 3 3 2" xfId="41688"/>
    <cellStyle name="Акцент2 3 4" xfId="11635"/>
    <cellStyle name="Акцент2 3 4 2" xfId="41689"/>
    <cellStyle name="Акцент2 3 5" xfId="11636"/>
    <cellStyle name="Акцент2 3 5 2" xfId="41690"/>
    <cellStyle name="Акцент2 3 6" xfId="11637"/>
    <cellStyle name="Акцент2 3 6 2" xfId="41691"/>
    <cellStyle name="Акцент2 3 7" xfId="11638"/>
    <cellStyle name="Акцент2 3 7 2" xfId="41692"/>
    <cellStyle name="Акцент2 3 8" xfId="11639"/>
    <cellStyle name="Акцент2 3 8 2" xfId="41693"/>
    <cellStyle name="Акцент2 3 9" xfId="11640"/>
    <cellStyle name="Акцент2 3 9 2" xfId="41694"/>
    <cellStyle name="Акцент2 4" xfId="11641"/>
    <cellStyle name="Акцент2 4 2" xfId="41695"/>
    <cellStyle name="Акцент2 5" xfId="11642"/>
    <cellStyle name="Акцент2 5 2" xfId="41696"/>
    <cellStyle name="Акцент2 6" xfId="11643"/>
    <cellStyle name="Акцент2 6 2" xfId="41697"/>
    <cellStyle name="Акцент2 7" xfId="11644"/>
    <cellStyle name="Акцент3 2" xfId="11645"/>
    <cellStyle name="Акцент3 2 10" xfId="11646"/>
    <cellStyle name="Акцент3 2 10 2" xfId="41698"/>
    <cellStyle name="Акцент3 2 11" xfId="11647"/>
    <cellStyle name="Акцент3 2 11 2" xfId="41699"/>
    <cellStyle name="Акцент3 2 12" xfId="11648"/>
    <cellStyle name="Акцент3 2 12 2" xfId="41700"/>
    <cellStyle name="Акцент3 2 13" xfId="11649"/>
    <cellStyle name="Акцент3 2 13 2" xfId="41701"/>
    <cellStyle name="Акцент3 2 14" xfId="11650"/>
    <cellStyle name="Акцент3 2 14 2" xfId="41702"/>
    <cellStyle name="Акцент3 2 15" xfId="11651"/>
    <cellStyle name="Акцент3 2 15 2" xfId="41703"/>
    <cellStyle name="Акцент3 2 16" xfId="11652"/>
    <cellStyle name="Акцент3 2 16 2" xfId="41704"/>
    <cellStyle name="Акцент3 2 17" xfId="11653"/>
    <cellStyle name="Акцент3 2 17 2" xfId="41705"/>
    <cellStyle name="Акцент3 2 18" xfId="11654"/>
    <cellStyle name="Акцент3 2 18 2" xfId="41706"/>
    <cellStyle name="Акцент3 2 19" xfId="11655"/>
    <cellStyle name="Акцент3 2 19 2" xfId="41707"/>
    <cellStyle name="Акцент3 2 2" xfId="11656"/>
    <cellStyle name="Акцент3 2 2 2" xfId="41708"/>
    <cellStyle name="Акцент3 2 2 3" xfId="60728"/>
    <cellStyle name="Акцент3 2 20" xfId="11657"/>
    <cellStyle name="Акцент3 2 20 2" xfId="41709"/>
    <cellStyle name="Акцент3 2 21" xfId="11658"/>
    <cellStyle name="Акцент3 2 21 2" xfId="41710"/>
    <cellStyle name="Акцент3 2 22" xfId="11659"/>
    <cellStyle name="Акцент3 2 22 2" xfId="41711"/>
    <cellStyle name="Акцент3 2 23" xfId="11660"/>
    <cellStyle name="Акцент3 2 23 2" xfId="41712"/>
    <cellStyle name="Акцент3 2 24" xfId="41713"/>
    <cellStyle name="Акцент3 2 25" xfId="60729"/>
    <cellStyle name="Акцент3 2 3" xfId="11661"/>
    <cellStyle name="Акцент3 2 3 2" xfId="41714"/>
    <cellStyle name="Акцент3 2 3 3" xfId="60730"/>
    <cellStyle name="Акцент3 2 4" xfId="11662"/>
    <cellStyle name="Акцент3 2 4 2" xfId="41715"/>
    <cellStyle name="Акцент3 2 4 3" xfId="60731"/>
    <cellStyle name="Акцент3 2 5" xfId="11663"/>
    <cellStyle name="Акцент3 2 5 2" xfId="41716"/>
    <cellStyle name="Акцент3 2 5 3" xfId="60732"/>
    <cellStyle name="Акцент3 2 6" xfId="11664"/>
    <cellStyle name="Акцент3 2 6 2" xfId="41717"/>
    <cellStyle name="Акцент3 2 7" xfId="11665"/>
    <cellStyle name="Акцент3 2 7 2" xfId="41718"/>
    <cellStyle name="Акцент3 2 8" xfId="11666"/>
    <cellStyle name="Акцент3 2 8 2" xfId="41719"/>
    <cellStyle name="Акцент3 2 9" xfId="11667"/>
    <cellStyle name="Акцент3 2 9 2" xfId="41720"/>
    <cellStyle name="Акцент3 3" xfId="11668"/>
    <cellStyle name="Акцент3 3 10" xfId="11669"/>
    <cellStyle name="Акцент3 3 10 2" xfId="41721"/>
    <cellStyle name="Акцент3 3 11" xfId="11670"/>
    <cellStyle name="Акцент3 3 11 2" xfId="41722"/>
    <cellStyle name="Акцент3 3 12" xfId="11671"/>
    <cellStyle name="Акцент3 3 12 2" xfId="41723"/>
    <cellStyle name="Акцент3 3 13" xfId="11672"/>
    <cellStyle name="Акцент3 3 13 2" xfId="41724"/>
    <cellStyle name="Акцент3 3 14" xfId="11673"/>
    <cellStyle name="Акцент3 3 14 2" xfId="41725"/>
    <cellStyle name="Акцент3 3 15" xfId="11674"/>
    <cellStyle name="Акцент3 3 15 2" xfId="41726"/>
    <cellStyle name="Акцент3 3 16" xfId="11675"/>
    <cellStyle name="Акцент3 3 16 2" xfId="41727"/>
    <cellStyle name="Акцент3 3 17" xfId="11676"/>
    <cellStyle name="Акцент3 3 17 2" xfId="41728"/>
    <cellStyle name="Акцент3 3 18" xfId="11677"/>
    <cellStyle name="Акцент3 3 18 2" xfId="41729"/>
    <cellStyle name="Акцент3 3 19" xfId="11678"/>
    <cellStyle name="Акцент3 3 19 2" xfId="41730"/>
    <cellStyle name="Акцент3 3 2" xfId="11679"/>
    <cellStyle name="Акцент3 3 2 2" xfId="41731"/>
    <cellStyle name="Акцент3 3 20" xfId="11680"/>
    <cellStyle name="Акцент3 3 20 2" xfId="41732"/>
    <cellStyle name="Акцент3 3 21" xfId="11681"/>
    <cellStyle name="Акцент3 3 21 2" xfId="41733"/>
    <cellStyle name="Акцент3 3 22" xfId="11682"/>
    <cellStyle name="Акцент3 3 22 2" xfId="41734"/>
    <cellStyle name="Акцент3 3 23" xfId="11683"/>
    <cellStyle name="Акцент3 3 23 2" xfId="41735"/>
    <cellStyle name="Акцент3 3 24" xfId="41736"/>
    <cellStyle name="Акцент3 3 25" xfId="61231"/>
    <cellStyle name="Акцент3 3 3" xfId="11684"/>
    <cellStyle name="Акцент3 3 3 2" xfId="41737"/>
    <cellStyle name="Акцент3 3 4" xfId="11685"/>
    <cellStyle name="Акцент3 3 4 2" xfId="41738"/>
    <cellStyle name="Акцент3 3 5" xfId="11686"/>
    <cellStyle name="Акцент3 3 5 2" xfId="41739"/>
    <cellStyle name="Акцент3 3 6" xfId="11687"/>
    <cellStyle name="Акцент3 3 6 2" xfId="41740"/>
    <cellStyle name="Акцент3 3 7" xfId="11688"/>
    <cellStyle name="Акцент3 3 7 2" xfId="41741"/>
    <cellStyle name="Акцент3 3 8" xfId="11689"/>
    <cellStyle name="Акцент3 3 8 2" xfId="41742"/>
    <cellStyle name="Акцент3 3 9" xfId="11690"/>
    <cellStyle name="Акцент3 3 9 2" xfId="41743"/>
    <cellStyle name="Акцент3 4" xfId="11691"/>
    <cellStyle name="Акцент3 4 2" xfId="41744"/>
    <cellStyle name="Акцент3 5" xfId="11692"/>
    <cellStyle name="Акцент3 5 2" xfId="41745"/>
    <cellStyle name="Акцент3 6" xfId="11693"/>
    <cellStyle name="Акцент3 6 2" xfId="41746"/>
    <cellStyle name="Акцент3 7" xfId="11694"/>
    <cellStyle name="Акцент4 2" xfId="11695"/>
    <cellStyle name="Акцент4 2 10" xfId="11696"/>
    <cellStyle name="Акцент4 2 10 2" xfId="41747"/>
    <cellStyle name="Акцент4 2 11" xfId="11697"/>
    <cellStyle name="Акцент4 2 11 2" xfId="41748"/>
    <cellStyle name="Акцент4 2 12" xfId="11698"/>
    <cellStyle name="Акцент4 2 12 2" xfId="41749"/>
    <cellStyle name="Акцент4 2 13" xfId="11699"/>
    <cellStyle name="Акцент4 2 13 2" xfId="41750"/>
    <cellStyle name="Акцент4 2 14" xfId="11700"/>
    <cellStyle name="Акцент4 2 14 2" xfId="41751"/>
    <cellStyle name="Акцент4 2 15" xfId="11701"/>
    <cellStyle name="Акцент4 2 15 2" xfId="41752"/>
    <cellStyle name="Акцент4 2 16" xfId="11702"/>
    <cellStyle name="Акцент4 2 16 2" xfId="41753"/>
    <cellStyle name="Акцент4 2 17" xfId="11703"/>
    <cellStyle name="Акцент4 2 17 2" xfId="41754"/>
    <cellStyle name="Акцент4 2 18" xfId="11704"/>
    <cellStyle name="Акцент4 2 18 2" xfId="41755"/>
    <cellStyle name="Акцент4 2 19" xfId="11705"/>
    <cellStyle name="Акцент4 2 19 2" xfId="41756"/>
    <cellStyle name="Акцент4 2 2" xfId="11706"/>
    <cellStyle name="Акцент4 2 2 2" xfId="41757"/>
    <cellStyle name="Акцент4 2 2 3" xfId="60733"/>
    <cellStyle name="Акцент4 2 20" xfId="11707"/>
    <cellStyle name="Акцент4 2 20 2" xfId="41758"/>
    <cellStyle name="Акцент4 2 21" xfId="11708"/>
    <cellStyle name="Акцент4 2 21 2" xfId="41759"/>
    <cellStyle name="Акцент4 2 22" xfId="11709"/>
    <cellStyle name="Акцент4 2 22 2" xfId="41760"/>
    <cellStyle name="Акцент4 2 23" xfId="11710"/>
    <cellStyle name="Акцент4 2 23 2" xfId="41761"/>
    <cellStyle name="Акцент4 2 24" xfId="41762"/>
    <cellStyle name="Акцент4 2 25" xfId="60734"/>
    <cellStyle name="Акцент4 2 3" xfId="11711"/>
    <cellStyle name="Акцент4 2 3 2" xfId="41763"/>
    <cellStyle name="Акцент4 2 3 3" xfId="60735"/>
    <cellStyle name="Акцент4 2 4" xfId="11712"/>
    <cellStyle name="Акцент4 2 4 2" xfId="41764"/>
    <cellStyle name="Акцент4 2 4 3" xfId="60736"/>
    <cellStyle name="Акцент4 2 5" xfId="11713"/>
    <cellStyle name="Акцент4 2 5 2" xfId="41765"/>
    <cellStyle name="Акцент4 2 5 3" xfId="60737"/>
    <cellStyle name="Акцент4 2 6" xfId="11714"/>
    <cellStyle name="Акцент4 2 6 2" xfId="41766"/>
    <cellStyle name="Акцент4 2 7" xfId="11715"/>
    <cellStyle name="Акцент4 2 7 2" xfId="41767"/>
    <cellStyle name="Акцент4 2 8" xfId="11716"/>
    <cellStyle name="Акцент4 2 8 2" xfId="41768"/>
    <cellStyle name="Акцент4 2 9" xfId="11717"/>
    <cellStyle name="Акцент4 2 9 2" xfId="41769"/>
    <cellStyle name="Акцент4 3" xfId="11718"/>
    <cellStyle name="Акцент4 3 10" xfId="11719"/>
    <cellStyle name="Акцент4 3 10 2" xfId="41770"/>
    <cellStyle name="Акцент4 3 11" xfId="11720"/>
    <cellStyle name="Акцент4 3 11 2" xfId="41771"/>
    <cellStyle name="Акцент4 3 12" xfId="11721"/>
    <cellStyle name="Акцент4 3 12 2" xfId="41772"/>
    <cellStyle name="Акцент4 3 13" xfId="11722"/>
    <cellStyle name="Акцент4 3 13 2" xfId="41773"/>
    <cellStyle name="Акцент4 3 14" xfId="11723"/>
    <cellStyle name="Акцент4 3 14 2" xfId="41774"/>
    <cellStyle name="Акцент4 3 15" xfId="11724"/>
    <cellStyle name="Акцент4 3 15 2" xfId="41775"/>
    <cellStyle name="Акцент4 3 16" xfId="11725"/>
    <cellStyle name="Акцент4 3 16 2" xfId="41776"/>
    <cellStyle name="Акцент4 3 17" xfId="11726"/>
    <cellStyle name="Акцент4 3 17 2" xfId="41777"/>
    <cellStyle name="Акцент4 3 18" xfId="11727"/>
    <cellStyle name="Акцент4 3 18 2" xfId="41778"/>
    <cellStyle name="Акцент4 3 19" xfId="11728"/>
    <cellStyle name="Акцент4 3 19 2" xfId="41779"/>
    <cellStyle name="Акцент4 3 2" xfId="11729"/>
    <cellStyle name="Акцент4 3 2 2" xfId="41780"/>
    <cellStyle name="Акцент4 3 20" xfId="11730"/>
    <cellStyle name="Акцент4 3 20 2" xfId="41781"/>
    <cellStyle name="Акцент4 3 21" xfId="11731"/>
    <cellStyle name="Акцент4 3 21 2" xfId="41782"/>
    <cellStyle name="Акцент4 3 22" xfId="11732"/>
    <cellStyle name="Акцент4 3 22 2" xfId="41783"/>
    <cellStyle name="Акцент4 3 23" xfId="11733"/>
    <cellStyle name="Акцент4 3 23 2" xfId="41784"/>
    <cellStyle name="Акцент4 3 24" xfId="41785"/>
    <cellStyle name="Акцент4 3 25" xfId="61232"/>
    <cellStyle name="Акцент4 3 3" xfId="11734"/>
    <cellStyle name="Акцент4 3 3 2" xfId="41786"/>
    <cellStyle name="Акцент4 3 4" xfId="11735"/>
    <cellStyle name="Акцент4 3 4 2" xfId="41787"/>
    <cellStyle name="Акцент4 3 5" xfId="11736"/>
    <cellStyle name="Акцент4 3 5 2" xfId="41788"/>
    <cellStyle name="Акцент4 3 6" xfId="11737"/>
    <cellStyle name="Акцент4 3 6 2" xfId="41789"/>
    <cellStyle name="Акцент4 3 7" xfId="11738"/>
    <cellStyle name="Акцент4 3 7 2" xfId="41790"/>
    <cellStyle name="Акцент4 3 8" xfId="11739"/>
    <cellStyle name="Акцент4 3 8 2" xfId="41791"/>
    <cellStyle name="Акцент4 3 9" xfId="11740"/>
    <cellStyle name="Акцент4 3 9 2" xfId="41792"/>
    <cellStyle name="Акцент4 4" xfId="11741"/>
    <cellStyle name="Акцент4 4 2" xfId="41793"/>
    <cellStyle name="Акцент4 5" xfId="11742"/>
    <cellStyle name="Акцент4 5 2" xfId="41794"/>
    <cellStyle name="Акцент4 6" xfId="11743"/>
    <cellStyle name="Акцент4 6 2" xfId="41795"/>
    <cellStyle name="Акцент4 7" xfId="11744"/>
    <cellStyle name="Акцент5 2" xfId="11745"/>
    <cellStyle name="Акцент5 2 10" xfId="11746"/>
    <cellStyle name="Акцент5 2 10 2" xfId="41796"/>
    <cellStyle name="Акцент5 2 11" xfId="11747"/>
    <cellStyle name="Акцент5 2 11 2" xfId="41797"/>
    <cellStyle name="Акцент5 2 12" xfId="11748"/>
    <cellStyle name="Акцент5 2 12 2" xfId="41798"/>
    <cellStyle name="Акцент5 2 13" xfId="11749"/>
    <cellStyle name="Акцент5 2 13 2" xfId="41799"/>
    <cellStyle name="Акцент5 2 14" xfId="11750"/>
    <cellStyle name="Акцент5 2 14 2" xfId="41800"/>
    <cellStyle name="Акцент5 2 15" xfId="11751"/>
    <cellStyle name="Акцент5 2 15 2" xfId="41801"/>
    <cellStyle name="Акцент5 2 16" xfId="11752"/>
    <cellStyle name="Акцент5 2 16 2" xfId="41802"/>
    <cellStyle name="Акцент5 2 17" xfId="11753"/>
    <cellStyle name="Акцент5 2 17 2" xfId="41803"/>
    <cellStyle name="Акцент5 2 18" xfId="11754"/>
    <cellStyle name="Акцент5 2 18 2" xfId="41804"/>
    <cellStyle name="Акцент5 2 19" xfId="11755"/>
    <cellStyle name="Акцент5 2 19 2" xfId="41805"/>
    <cellStyle name="Акцент5 2 2" xfId="11756"/>
    <cellStyle name="Акцент5 2 2 2" xfId="41806"/>
    <cellStyle name="Акцент5 2 2 3" xfId="60738"/>
    <cellStyle name="Акцент5 2 20" xfId="11757"/>
    <cellStyle name="Акцент5 2 20 2" xfId="41807"/>
    <cellStyle name="Акцент5 2 21" xfId="11758"/>
    <cellStyle name="Акцент5 2 21 2" xfId="41808"/>
    <cellStyle name="Акцент5 2 22" xfId="11759"/>
    <cellStyle name="Акцент5 2 22 2" xfId="41809"/>
    <cellStyle name="Акцент5 2 23" xfId="11760"/>
    <cellStyle name="Акцент5 2 23 2" xfId="41810"/>
    <cellStyle name="Акцент5 2 24" xfId="41811"/>
    <cellStyle name="Акцент5 2 25" xfId="60739"/>
    <cellStyle name="Акцент5 2 3" xfId="11761"/>
    <cellStyle name="Акцент5 2 3 2" xfId="41812"/>
    <cellStyle name="Акцент5 2 3 3" xfId="60740"/>
    <cellStyle name="Акцент5 2 4" xfId="11762"/>
    <cellStyle name="Акцент5 2 4 2" xfId="41813"/>
    <cellStyle name="Акцент5 2 4 3" xfId="60741"/>
    <cellStyle name="Акцент5 2 5" xfId="11763"/>
    <cellStyle name="Акцент5 2 5 2" xfId="41814"/>
    <cellStyle name="Акцент5 2 5 3" xfId="60742"/>
    <cellStyle name="Акцент5 2 6" xfId="11764"/>
    <cellStyle name="Акцент5 2 6 2" xfId="41815"/>
    <cellStyle name="Акцент5 2 7" xfId="11765"/>
    <cellStyle name="Акцент5 2 7 2" xfId="41816"/>
    <cellStyle name="Акцент5 2 8" xfId="11766"/>
    <cellStyle name="Акцент5 2 8 2" xfId="41817"/>
    <cellStyle name="Акцент5 2 9" xfId="11767"/>
    <cellStyle name="Акцент5 2 9 2" xfId="41818"/>
    <cellStyle name="Акцент5 3" xfId="11768"/>
    <cellStyle name="Акцент5 3 10" xfId="11769"/>
    <cellStyle name="Акцент5 3 10 2" xfId="41819"/>
    <cellStyle name="Акцент5 3 11" xfId="11770"/>
    <cellStyle name="Акцент5 3 11 2" xfId="41820"/>
    <cellStyle name="Акцент5 3 12" xfId="11771"/>
    <cellStyle name="Акцент5 3 12 2" xfId="41821"/>
    <cellStyle name="Акцент5 3 13" xfId="11772"/>
    <cellStyle name="Акцент5 3 13 2" xfId="41822"/>
    <cellStyle name="Акцент5 3 14" xfId="11773"/>
    <cellStyle name="Акцент5 3 14 2" xfId="41823"/>
    <cellStyle name="Акцент5 3 15" xfId="11774"/>
    <cellStyle name="Акцент5 3 15 2" xfId="41824"/>
    <cellStyle name="Акцент5 3 16" xfId="11775"/>
    <cellStyle name="Акцент5 3 16 2" xfId="41825"/>
    <cellStyle name="Акцент5 3 17" xfId="11776"/>
    <cellStyle name="Акцент5 3 17 2" xfId="41826"/>
    <cellStyle name="Акцент5 3 18" xfId="11777"/>
    <cellStyle name="Акцент5 3 18 2" xfId="41827"/>
    <cellStyle name="Акцент5 3 19" xfId="11778"/>
    <cellStyle name="Акцент5 3 19 2" xfId="41828"/>
    <cellStyle name="Акцент5 3 2" xfId="11779"/>
    <cellStyle name="Акцент5 3 2 2" xfId="41829"/>
    <cellStyle name="Акцент5 3 20" xfId="11780"/>
    <cellStyle name="Акцент5 3 20 2" xfId="41830"/>
    <cellStyle name="Акцент5 3 21" xfId="11781"/>
    <cellStyle name="Акцент5 3 21 2" xfId="41831"/>
    <cellStyle name="Акцент5 3 22" xfId="11782"/>
    <cellStyle name="Акцент5 3 22 2" xfId="41832"/>
    <cellStyle name="Акцент5 3 23" xfId="11783"/>
    <cellStyle name="Акцент5 3 23 2" xfId="41833"/>
    <cellStyle name="Акцент5 3 24" xfId="41834"/>
    <cellStyle name="Акцент5 3 25" xfId="61233"/>
    <cellStyle name="Акцент5 3 3" xfId="11784"/>
    <cellStyle name="Акцент5 3 3 2" xfId="41835"/>
    <cellStyle name="Акцент5 3 4" xfId="11785"/>
    <cellStyle name="Акцент5 3 4 2" xfId="41836"/>
    <cellStyle name="Акцент5 3 5" xfId="11786"/>
    <cellStyle name="Акцент5 3 5 2" xfId="41837"/>
    <cellStyle name="Акцент5 3 6" xfId="11787"/>
    <cellStyle name="Акцент5 3 6 2" xfId="41838"/>
    <cellStyle name="Акцент5 3 7" xfId="11788"/>
    <cellStyle name="Акцент5 3 7 2" xfId="41839"/>
    <cellStyle name="Акцент5 3 8" xfId="11789"/>
    <cellStyle name="Акцент5 3 8 2" xfId="41840"/>
    <cellStyle name="Акцент5 3 9" xfId="11790"/>
    <cellStyle name="Акцент5 3 9 2" xfId="41841"/>
    <cellStyle name="Акцент5 4" xfId="11791"/>
    <cellStyle name="Акцент5 4 2" xfId="41842"/>
    <cellStyle name="Акцент5 5" xfId="11792"/>
    <cellStyle name="Акцент5 5 2" xfId="41843"/>
    <cellStyle name="Акцент5 6" xfId="11793"/>
    <cellStyle name="Акцент5 6 2" xfId="41844"/>
    <cellStyle name="Акцент5 7" xfId="11794"/>
    <cellStyle name="Акцент6 2" xfId="11795"/>
    <cellStyle name="Акцент6 2 10" xfId="11796"/>
    <cellStyle name="Акцент6 2 10 2" xfId="41845"/>
    <cellStyle name="Акцент6 2 11" xfId="11797"/>
    <cellStyle name="Акцент6 2 11 2" xfId="41846"/>
    <cellStyle name="Акцент6 2 12" xfId="11798"/>
    <cellStyle name="Акцент6 2 12 2" xfId="41847"/>
    <cellStyle name="Акцент6 2 13" xfId="11799"/>
    <cellStyle name="Акцент6 2 13 2" xfId="41848"/>
    <cellStyle name="Акцент6 2 14" xfId="11800"/>
    <cellStyle name="Акцент6 2 14 2" xfId="41849"/>
    <cellStyle name="Акцент6 2 15" xfId="11801"/>
    <cellStyle name="Акцент6 2 15 2" xfId="41850"/>
    <cellStyle name="Акцент6 2 16" xfId="11802"/>
    <cellStyle name="Акцент6 2 16 2" xfId="41851"/>
    <cellStyle name="Акцент6 2 17" xfId="11803"/>
    <cellStyle name="Акцент6 2 17 2" xfId="41852"/>
    <cellStyle name="Акцент6 2 18" xfId="11804"/>
    <cellStyle name="Акцент6 2 18 2" xfId="41853"/>
    <cellStyle name="Акцент6 2 19" xfId="11805"/>
    <cellStyle name="Акцент6 2 19 2" xfId="41854"/>
    <cellStyle name="Акцент6 2 2" xfId="11806"/>
    <cellStyle name="Акцент6 2 2 2" xfId="41855"/>
    <cellStyle name="Акцент6 2 2 3" xfId="60743"/>
    <cellStyle name="Акцент6 2 20" xfId="11807"/>
    <cellStyle name="Акцент6 2 20 2" xfId="41856"/>
    <cellStyle name="Акцент6 2 21" xfId="11808"/>
    <cellStyle name="Акцент6 2 21 2" xfId="41857"/>
    <cellStyle name="Акцент6 2 22" xfId="11809"/>
    <cellStyle name="Акцент6 2 22 2" xfId="41858"/>
    <cellStyle name="Акцент6 2 23" xfId="11810"/>
    <cellStyle name="Акцент6 2 23 2" xfId="41859"/>
    <cellStyle name="Акцент6 2 24" xfId="41860"/>
    <cellStyle name="Акцент6 2 25" xfId="60744"/>
    <cellStyle name="Акцент6 2 3" xfId="11811"/>
    <cellStyle name="Акцент6 2 3 2" xfId="41861"/>
    <cellStyle name="Акцент6 2 3 3" xfId="60745"/>
    <cellStyle name="Акцент6 2 4" xfId="11812"/>
    <cellStyle name="Акцент6 2 4 2" xfId="41862"/>
    <cellStyle name="Акцент6 2 4 3" xfId="60746"/>
    <cellStyle name="Акцент6 2 5" xfId="11813"/>
    <cellStyle name="Акцент6 2 5 2" xfId="41863"/>
    <cellStyle name="Акцент6 2 5 3" xfId="60747"/>
    <cellStyle name="Акцент6 2 6" xfId="11814"/>
    <cellStyle name="Акцент6 2 6 2" xfId="41864"/>
    <cellStyle name="Акцент6 2 7" xfId="11815"/>
    <cellStyle name="Акцент6 2 7 2" xfId="41865"/>
    <cellStyle name="Акцент6 2 8" xfId="11816"/>
    <cellStyle name="Акцент6 2 8 2" xfId="41866"/>
    <cellStyle name="Акцент6 2 9" xfId="11817"/>
    <cellStyle name="Акцент6 2 9 2" xfId="41867"/>
    <cellStyle name="Акцент6 3" xfId="11818"/>
    <cellStyle name="Акцент6 3 10" xfId="11819"/>
    <cellStyle name="Акцент6 3 10 2" xfId="41868"/>
    <cellStyle name="Акцент6 3 11" xfId="11820"/>
    <cellStyle name="Акцент6 3 11 2" xfId="41869"/>
    <cellStyle name="Акцент6 3 12" xfId="11821"/>
    <cellStyle name="Акцент6 3 12 2" xfId="41870"/>
    <cellStyle name="Акцент6 3 13" xfId="11822"/>
    <cellStyle name="Акцент6 3 13 2" xfId="41871"/>
    <cellStyle name="Акцент6 3 14" xfId="11823"/>
    <cellStyle name="Акцент6 3 14 2" xfId="41872"/>
    <cellStyle name="Акцент6 3 15" xfId="11824"/>
    <cellStyle name="Акцент6 3 15 2" xfId="41873"/>
    <cellStyle name="Акцент6 3 16" xfId="11825"/>
    <cellStyle name="Акцент6 3 16 2" xfId="41874"/>
    <cellStyle name="Акцент6 3 17" xfId="11826"/>
    <cellStyle name="Акцент6 3 17 2" xfId="41875"/>
    <cellStyle name="Акцент6 3 18" xfId="11827"/>
    <cellStyle name="Акцент6 3 18 2" xfId="41876"/>
    <cellStyle name="Акцент6 3 19" xfId="11828"/>
    <cellStyle name="Акцент6 3 19 2" xfId="41877"/>
    <cellStyle name="Акцент6 3 2" xfId="11829"/>
    <cellStyle name="Акцент6 3 2 2" xfId="41878"/>
    <cellStyle name="Акцент6 3 20" xfId="11830"/>
    <cellStyle name="Акцент6 3 20 2" xfId="41879"/>
    <cellStyle name="Акцент6 3 21" xfId="11831"/>
    <cellStyle name="Акцент6 3 21 2" xfId="41880"/>
    <cellStyle name="Акцент6 3 22" xfId="11832"/>
    <cellStyle name="Акцент6 3 22 2" xfId="41881"/>
    <cellStyle name="Акцент6 3 23" xfId="11833"/>
    <cellStyle name="Акцент6 3 23 2" xfId="41882"/>
    <cellStyle name="Акцент6 3 24" xfId="41883"/>
    <cellStyle name="Акцент6 3 25" xfId="61234"/>
    <cellStyle name="Акцент6 3 3" xfId="11834"/>
    <cellStyle name="Акцент6 3 3 2" xfId="41884"/>
    <cellStyle name="Акцент6 3 4" xfId="11835"/>
    <cellStyle name="Акцент6 3 4 2" xfId="41885"/>
    <cellStyle name="Акцент6 3 5" xfId="11836"/>
    <cellStyle name="Акцент6 3 5 2" xfId="41886"/>
    <cellStyle name="Акцент6 3 6" xfId="11837"/>
    <cellStyle name="Акцент6 3 6 2" xfId="41887"/>
    <cellStyle name="Акцент6 3 7" xfId="11838"/>
    <cellStyle name="Акцент6 3 7 2" xfId="41888"/>
    <cellStyle name="Акцент6 3 8" xfId="11839"/>
    <cellStyle name="Акцент6 3 8 2" xfId="41889"/>
    <cellStyle name="Акцент6 3 9" xfId="11840"/>
    <cellStyle name="Акцент6 3 9 2" xfId="41890"/>
    <cellStyle name="Акцент6 4" xfId="11841"/>
    <cellStyle name="Акцент6 4 2" xfId="41891"/>
    <cellStyle name="Акцент6 5" xfId="11842"/>
    <cellStyle name="Акцент6 5 2" xfId="41892"/>
    <cellStyle name="Акцент6 6" xfId="11843"/>
    <cellStyle name="Акцент6 6 2" xfId="41893"/>
    <cellStyle name="Акцент6 7" xfId="11844"/>
    <cellStyle name="Беззащитный" xfId="11845"/>
    <cellStyle name="Беззащитный 2" xfId="11846"/>
    <cellStyle name="Беззащитный 3" xfId="60748"/>
    <cellStyle name="Ввод  2" xfId="11847"/>
    <cellStyle name="Ввод  2 10" xfId="11848"/>
    <cellStyle name="Ввод  2 10 2" xfId="41894"/>
    <cellStyle name="Ввод  2 11" xfId="11849"/>
    <cellStyle name="Ввод  2 11 2" xfId="41895"/>
    <cellStyle name="Ввод  2 12" xfId="11850"/>
    <cellStyle name="Ввод  2 12 2" xfId="41896"/>
    <cellStyle name="Ввод  2 13" xfId="11851"/>
    <cellStyle name="Ввод  2 13 2" xfId="41897"/>
    <cellStyle name="Ввод  2 14" xfId="11852"/>
    <cellStyle name="Ввод  2 14 2" xfId="41898"/>
    <cellStyle name="Ввод  2 15" xfId="11853"/>
    <cellStyle name="Ввод  2 15 2" xfId="41899"/>
    <cellStyle name="Ввод  2 16" xfId="11854"/>
    <cellStyle name="Ввод  2 16 2" xfId="41900"/>
    <cellStyle name="Ввод  2 17" xfId="11855"/>
    <cellStyle name="Ввод  2 17 2" xfId="41901"/>
    <cellStyle name="Ввод  2 18" xfId="11856"/>
    <cellStyle name="Ввод  2 18 2" xfId="41902"/>
    <cellStyle name="Ввод  2 19" xfId="11857"/>
    <cellStyle name="Ввод  2 19 2" xfId="41903"/>
    <cellStyle name="Ввод  2 2" xfId="11858"/>
    <cellStyle name="Ввод  2 2 2" xfId="41904"/>
    <cellStyle name="Ввод  2 2 2 2" xfId="60749"/>
    <cellStyle name="Ввод  2 2 3" xfId="60750"/>
    <cellStyle name="Ввод  2 2 4" xfId="60751"/>
    <cellStyle name="Ввод  2 2 5" xfId="60752"/>
    <cellStyle name="Ввод  2 20" xfId="11859"/>
    <cellStyle name="Ввод  2 20 2" xfId="41905"/>
    <cellStyle name="Ввод  2 21" xfId="11860"/>
    <cellStyle name="Ввод  2 21 2" xfId="41906"/>
    <cellStyle name="Ввод  2 22" xfId="11861"/>
    <cellStyle name="Ввод  2 22 2" xfId="41907"/>
    <cellStyle name="Ввод  2 23" xfId="11862"/>
    <cellStyle name="Ввод  2 23 2" xfId="41908"/>
    <cellStyle name="Ввод  2 24" xfId="41909"/>
    <cellStyle name="Ввод  2 25" xfId="60753"/>
    <cellStyle name="Ввод  2 3" xfId="11863"/>
    <cellStyle name="Ввод  2 3 2" xfId="41910"/>
    <cellStyle name="Ввод  2 3 2 2" xfId="60754"/>
    <cellStyle name="Ввод  2 3 3" xfId="60755"/>
    <cellStyle name="Ввод  2 3 4" xfId="60756"/>
    <cellStyle name="Ввод  2 3 5" xfId="60757"/>
    <cellStyle name="Ввод  2 4" xfId="11864"/>
    <cellStyle name="Ввод  2 4 2" xfId="41911"/>
    <cellStyle name="Ввод  2 4 2 2" xfId="60758"/>
    <cellStyle name="Ввод  2 4 3" xfId="60759"/>
    <cellStyle name="Ввод  2 4 4" xfId="60760"/>
    <cellStyle name="Ввод  2 4 5" xfId="60761"/>
    <cellStyle name="Ввод  2 5" xfId="11865"/>
    <cellStyle name="Ввод  2 5 2" xfId="41912"/>
    <cellStyle name="Ввод  2 5 2 2" xfId="60762"/>
    <cellStyle name="Ввод  2 5 3" xfId="60763"/>
    <cellStyle name="Ввод  2 5 4" xfId="60764"/>
    <cellStyle name="Ввод  2 5 5" xfId="60765"/>
    <cellStyle name="Ввод  2 6" xfId="11866"/>
    <cellStyle name="Ввод  2 6 2" xfId="41913"/>
    <cellStyle name="Ввод  2 6 3" xfId="60766"/>
    <cellStyle name="Ввод  2 7" xfId="11867"/>
    <cellStyle name="Ввод  2 7 2" xfId="41914"/>
    <cellStyle name="Ввод  2 7 3" xfId="60767"/>
    <cellStyle name="Ввод  2 8" xfId="11868"/>
    <cellStyle name="Ввод  2 8 2" xfId="41915"/>
    <cellStyle name="Ввод  2 8 3" xfId="60768"/>
    <cellStyle name="Ввод  2 9" xfId="11869"/>
    <cellStyle name="Ввод  2 9 2" xfId="41916"/>
    <cellStyle name="Ввод  3" xfId="11870"/>
    <cellStyle name="Ввод  3 10" xfId="11871"/>
    <cellStyle name="Ввод  3 10 2" xfId="41917"/>
    <cellStyle name="Ввод  3 11" xfId="11872"/>
    <cellStyle name="Ввод  3 11 2" xfId="41918"/>
    <cellStyle name="Ввод  3 12" xfId="11873"/>
    <cellStyle name="Ввод  3 12 2" xfId="41919"/>
    <cellStyle name="Ввод  3 13" xfId="11874"/>
    <cellStyle name="Ввод  3 13 2" xfId="41920"/>
    <cellStyle name="Ввод  3 14" xfId="11875"/>
    <cellStyle name="Ввод  3 14 2" xfId="41921"/>
    <cellStyle name="Ввод  3 15" xfId="11876"/>
    <cellStyle name="Ввод  3 15 2" xfId="41922"/>
    <cellStyle name="Ввод  3 16" xfId="11877"/>
    <cellStyle name="Ввод  3 16 2" xfId="41923"/>
    <cellStyle name="Ввод  3 17" xfId="11878"/>
    <cellStyle name="Ввод  3 17 2" xfId="41924"/>
    <cellStyle name="Ввод  3 18" xfId="11879"/>
    <cellStyle name="Ввод  3 18 2" xfId="41925"/>
    <cellStyle name="Ввод  3 19" xfId="11880"/>
    <cellStyle name="Ввод  3 19 2" xfId="41926"/>
    <cellStyle name="Ввод  3 2" xfId="11881"/>
    <cellStyle name="Ввод  3 2 2" xfId="41927"/>
    <cellStyle name="Ввод  3 20" xfId="11882"/>
    <cellStyle name="Ввод  3 20 2" xfId="41928"/>
    <cellStyle name="Ввод  3 21" xfId="11883"/>
    <cellStyle name="Ввод  3 21 2" xfId="41929"/>
    <cellStyle name="Ввод  3 22" xfId="11884"/>
    <cellStyle name="Ввод  3 22 2" xfId="41930"/>
    <cellStyle name="Ввод  3 23" xfId="11885"/>
    <cellStyle name="Ввод  3 23 2" xfId="41931"/>
    <cellStyle name="Ввод  3 24" xfId="41932"/>
    <cellStyle name="Ввод  3 25" xfId="60769"/>
    <cellStyle name="Ввод  3 3" xfId="11886"/>
    <cellStyle name="Ввод  3 3 2" xfId="41933"/>
    <cellStyle name="Ввод  3 4" xfId="11887"/>
    <cellStyle name="Ввод  3 4 2" xfId="41934"/>
    <cellStyle name="Ввод  3 5" xfId="11888"/>
    <cellStyle name="Ввод  3 5 2" xfId="41935"/>
    <cellStyle name="Ввод  3 6" xfId="11889"/>
    <cellStyle name="Ввод  3 6 2" xfId="41936"/>
    <cellStyle name="Ввод  3 7" xfId="11890"/>
    <cellStyle name="Ввод  3 7 2" xfId="41937"/>
    <cellStyle name="Ввод  3 8" xfId="11891"/>
    <cellStyle name="Ввод  3 8 2" xfId="41938"/>
    <cellStyle name="Ввод  3 9" xfId="11892"/>
    <cellStyle name="Ввод  3 9 2" xfId="41939"/>
    <cellStyle name="Ввод  4" xfId="11893"/>
    <cellStyle name="Ввод  4 2" xfId="41940"/>
    <cellStyle name="Ввод  4 3" xfId="60770"/>
    <cellStyle name="Ввод  5" xfId="11894"/>
    <cellStyle name="Ввод  5 2" xfId="41941"/>
    <cellStyle name="Ввод  5 3" xfId="60771"/>
    <cellStyle name="Ввод  6" xfId="11895"/>
    <cellStyle name="Ввод  6 2" xfId="41942"/>
    <cellStyle name="Ввод  7" xfId="11896"/>
    <cellStyle name="Вывод 2" xfId="11897"/>
    <cellStyle name="Вывод 2 10" xfId="11898"/>
    <cellStyle name="Вывод 2 10 2" xfId="41943"/>
    <cellStyle name="Вывод 2 11" xfId="11899"/>
    <cellStyle name="Вывод 2 11 2" xfId="41944"/>
    <cellStyle name="Вывод 2 12" xfId="11900"/>
    <cellStyle name="Вывод 2 12 2" xfId="41945"/>
    <cellStyle name="Вывод 2 13" xfId="11901"/>
    <cellStyle name="Вывод 2 13 2" xfId="41946"/>
    <cellStyle name="Вывод 2 14" xfId="11902"/>
    <cellStyle name="Вывод 2 14 2" xfId="41947"/>
    <cellStyle name="Вывод 2 15" xfId="11903"/>
    <cellStyle name="Вывод 2 15 2" xfId="41948"/>
    <cellStyle name="Вывод 2 16" xfId="11904"/>
    <cellStyle name="Вывод 2 16 2" xfId="41949"/>
    <cellStyle name="Вывод 2 17" xfId="11905"/>
    <cellStyle name="Вывод 2 17 2" xfId="41950"/>
    <cellStyle name="Вывод 2 18" xfId="11906"/>
    <cellStyle name="Вывод 2 18 2" xfId="41951"/>
    <cellStyle name="Вывод 2 19" xfId="11907"/>
    <cellStyle name="Вывод 2 19 2" xfId="41952"/>
    <cellStyle name="Вывод 2 2" xfId="11908"/>
    <cellStyle name="Вывод 2 2 2" xfId="41953"/>
    <cellStyle name="Вывод 2 2 2 2" xfId="60772"/>
    <cellStyle name="Вывод 2 2 3" xfId="60773"/>
    <cellStyle name="Вывод 2 2 4" xfId="60774"/>
    <cellStyle name="Вывод 2 2 5" xfId="60775"/>
    <cellStyle name="Вывод 2 20" xfId="11909"/>
    <cellStyle name="Вывод 2 20 2" xfId="41954"/>
    <cellStyle name="Вывод 2 21" xfId="11910"/>
    <cellStyle name="Вывод 2 21 2" xfId="41955"/>
    <cellStyle name="Вывод 2 22" xfId="11911"/>
    <cellStyle name="Вывод 2 22 2" xfId="41956"/>
    <cellStyle name="Вывод 2 23" xfId="11912"/>
    <cellStyle name="Вывод 2 23 2" xfId="41957"/>
    <cellStyle name="Вывод 2 24" xfId="41958"/>
    <cellStyle name="Вывод 2 25" xfId="60776"/>
    <cellStyle name="Вывод 2 3" xfId="11913"/>
    <cellStyle name="Вывод 2 3 2" xfId="41959"/>
    <cellStyle name="Вывод 2 3 2 2" xfId="60777"/>
    <cellStyle name="Вывод 2 3 3" xfId="60778"/>
    <cellStyle name="Вывод 2 3 4" xfId="60779"/>
    <cellStyle name="Вывод 2 3 5" xfId="60780"/>
    <cellStyle name="Вывод 2 4" xfId="11914"/>
    <cellStyle name="Вывод 2 4 2" xfId="41960"/>
    <cellStyle name="Вывод 2 4 2 2" xfId="60781"/>
    <cellStyle name="Вывод 2 4 3" xfId="60782"/>
    <cellStyle name="Вывод 2 4 4" xfId="60783"/>
    <cellStyle name="Вывод 2 4 5" xfId="60784"/>
    <cellStyle name="Вывод 2 5" xfId="11915"/>
    <cellStyle name="Вывод 2 5 2" xfId="41961"/>
    <cellStyle name="Вывод 2 5 2 2" xfId="60785"/>
    <cellStyle name="Вывод 2 5 3" xfId="60786"/>
    <cellStyle name="Вывод 2 5 4" xfId="60787"/>
    <cellStyle name="Вывод 2 5 5" xfId="60788"/>
    <cellStyle name="Вывод 2 6" xfId="11916"/>
    <cellStyle name="Вывод 2 6 2" xfId="41962"/>
    <cellStyle name="Вывод 2 6 3" xfId="60789"/>
    <cellStyle name="Вывод 2 7" xfId="11917"/>
    <cellStyle name="Вывод 2 7 2" xfId="41963"/>
    <cellStyle name="Вывод 2 7 3" xfId="60790"/>
    <cellStyle name="Вывод 2 8" xfId="11918"/>
    <cellStyle name="Вывод 2 8 2" xfId="41964"/>
    <cellStyle name="Вывод 2 8 3" xfId="60791"/>
    <cellStyle name="Вывод 2 9" xfId="11919"/>
    <cellStyle name="Вывод 2 9 2" xfId="41965"/>
    <cellStyle name="Вывод 3" xfId="11920"/>
    <cellStyle name="Вывод 3 10" xfId="11921"/>
    <cellStyle name="Вывод 3 10 2" xfId="41966"/>
    <cellStyle name="Вывод 3 11" xfId="11922"/>
    <cellStyle name="Вывод 3 11 2" xfId="41967"/>
    <cellStyle name="Вывод 3 12" xfId="11923"/>
    <cellStyle name="Вывод 3 12 2" xfId="41968"/>
    <cellStyle name="Вывод 3 13" xfId="11924"/>
    <cellStyle name="Вывод 3 13 2" xfId="41969"/>
    <cellStyle name="Вывод 3 14" xfId="11925"/>
    <cellStyle name="Вывод 3 14 2" xfId="41970"/>
    <cellStyle name="Вывод 3 15" xfId="11926"/>
    <cellStyle name="Вывод 3 15 2" xfId="41971"/>
    <cellStyle name="Вывод 3 16" xfId="11927"/>
    <cellStyle name="Вывод 3 16 2" xfId="41972"/>
    <cellStyle name="Вывод 3 17" xfId="11928"/>
    <cellStyle name="Вывод 3 17 2" xfId="41973"/>
    <cellStyle name="Вывод 3 18" xfId="11929"/>
    <cellStyle name="Вывод 3 18 2" xfId="41974"/>
    <cellStyle name="Вывод 3 19" xfId="11930"/>
    <cellStyle name="Вывод 3 19 2" xfId="41975"/>
    <cellStyle name="Вывод 3 2" xfId="11931"/>
    <cellStyle name="Вывод 3 2 2" xfId="41976"/>
    <cellStyle name="Вывод 3 20" xfId="11932"/>
    <cellStyle name="Вывод 3 20 2" xfId="41977"/>
    <cellStyle name="Вывод 3 21" xfId="11933"/>
    <cellStyle name="Вывод 3 21 2" xfId="41978"/>
    <cellStyle name="Вывод 3 22" xfId="11934"/>
    <cellStyle name="Вывод 3 22 2" xfId="41979"/>
    <cellStyle name="Вывод 3 23" xfId="11935"/>
    <cellStyle name="Вывод 3 23 2" xfId="41980"/>
    <cellStyle name="Вывод 3 24" xfId="41981"/>
    <cellStyle name="Вывод 3 25" xfId="60792"/>
    <cellStyle name="Вывод 3 3" xfId="11936"/>
    <cellStyle name="Вывод 3 3 2" xfId="41982"/>
    <cellStyle name="Вывод 3 4" xfId="11937"/>
    <cellStyle name="Вывод 3 4 2" xfId="41983"/>
    <cellStyle name="Вывод 3 5" xfId="11938"/>
    <cellStyle name="Вывод 3 5 2" xfId="41984"/>
    <cellStyle name="Вывод 3 6" xfId="11939"/>
    <cellStyle name="Вывод 3 6 2" xfId="41985"/>
    <cellStyle name="Вывод 3 7" xfId="11940"/>
    <cellStyle name="Вывод 3 7 2" xfId="41986"/>
    <cellStyle name="Вывод 3 8" xfId="11941"/>
    <cellStyle name="Вывод 3 8 2" xfId="41987"/>
    <cellStyle name="Вывод 3 9" xfId="11942"/>
    <cellStyle name="Вывод 3 9 2" xfId="41988"/>
    <cellStyle name="Вывод 4" xfId="11943"/>
    <cellStyle name="Вывод 4 2" xfId="41989"/>
    <cellStyle name="Вывод 4 3" xfId="60793"/>
    <cellStyle name="Вывод 5" xfId="11944"/>
    <cellStyle name="Вывод 5 2" xfId="41990"/>
    <cellStyle name="Вывод 5 3" xfId="60794"/>
    <cellStyle name="Вывод 6" xfId="11945"/>
    <cellStyle name="Вывод 6 2" xfId="41991"/>
    <cellStyle name="Вывод 7" xfId="11946"/>
    <cellStyle name="Вычисление 2" xfId="11947"/>
    <cellStyle name="Вычисление 2 10" xfId="11948"/>
    <cellStyle name="Вычисление 2 10 2" xfId="41992"/>
    <cellStyle name="Вычисление 2 11" xfId="11949"/>
    <cellStyle name="Вычисление 2 11 2" xfId="41993"/>
    <cellStyle name="Вычисление 2 12" xfId="11950"/>
    <cellStyle name="Вычисление 2 12 2" xfId="41994"/>
    <cellStyle name="Вычисление 2 13" xfId="11951"/>
    <cellStyle name="Вычисление 2 13 2" xfId="41995"/>
    <cellStyle name="Вычисление 2 14" xfId="11952"/>
    <cellStyle name="Вычисление 2 14 2" xfId="41996"/>
    <cellStyle name="Вычисление 2 15" xfId="11953"/>
    <cellStyle name="Вычисление 2 15 2" xfId="41997"/>
    <cellStyle name="Вычисление 2 16" xfId="11954"/>
    <cellStyle name="Вычисление 2 16 2" xfId="41998"/>
    <cellStyle name="Вычисление 2 17" xfId="11955"/>
    <cellStyle name="Вычисление 2 17 2" xfId="41999"/>
    <cellStyle name="Вычисление 2 18" xfId="11956"/>
    <cellStyle name="Вычисление 2 18 2" xfId="42000"/>
    <cellStyle name="Вычисление 2 19" xfId="11957"/>
    <cellStyle name="Вычисление 2 19 2" xfId="42001"/>
    <cellStyle name="Вычисление 2 2" xfId="11958"/>
    <cellStyle name="Вычисление 2 2 2" xfId="42002"/>
    <cellStyle name="Вычисление 2 2 2 2" xfId="60795"/>
    <cellStyle name="Вычисление 2 2 3" xfId="60796"/>
    <cellStyle name="Вычисление 2 2 4" xfId="60797"/>
    <cellStyle name="Вычисление 2 2 5" xfId="60798"/>
    <cellStyle name="Вычисление 2 20" xfId="11959"/>
    <cellStyle name="Вычисление 2 20 2" xfId="42003"/>
    <cellStyle name="Вычисление 2 21" xfId="11960"/>
    <cellStyle name="Вычисление 2 21 2" xfId="42004"/>
    <cellStyle name="Вычисление 2 22" xfId="11961"/>
    <cellStyle name="Вычисление 2 22 2" xfId="42005"/>
    <cellStyle name="Вычисление 2 23" xfId="11962"/>
    <cellStyle name="Вычисление 2 23 2" xfId="42006"/>
    <cellStyle name="Вычисление 2 24" xfId="42007"/>
    <cellStyle name="Вычисление 2 25" xfId="60799"/>
    <cellStyle name="Вычисление 2 3" xfId="11963"/>
    <cellStyle name="Вычисление 2 3 2" xfId="42008"/>
    <cellStyle name="Вычисление 2 3 2 2" xfId="60800"/>
    <cellStyle name="Вычисление 2 3 3" xfId="60801"/>
    <cellStyle name="Вычисление 2 3 4" xfId="60802"/>
    <cellStyle name="Вычисление 2 3 5" xfId="60803"/>
    <cellStyle name="Вычисление 2 4" xfId="11964"/>
    <cellStyle name="Вычисление 2 4 2" xfId="42009"/>
    <cellStyle name="Вычисление 2 4 2 2" xfId="60804"/>
    <cellStyle name="Вычисление 2 4 3" xfId="60805"/>
    <cellStyle name="Вычисление 2 4 4" xfId="60806"/>
    <cellStyle name="Вычисление 2 4 5" xfId="60807"/>
    <cellStyle name="Вычисление 2 5" xfId="11965"/>
    <cellStyle name="Вычисление 2 5 2" xfId="42010"/>
    <cellStyle name="Вычисление 2 5 2 2" xfId="60808"/>
    <cellStyle name="Вычисление 2 5 3" xfId="60809"/>
    <cellStyle name="Вычисление 2 5 4" xfId="60810"/>
    <cellStyle name="Вычисление 2 5 5" xfId="60811"/>
    <cellStyle name="Вычисление 2 6" xfId="11966"/>
    <cellStyle name="Вычисление 2 6 2" xfId="42011"/>
    <cellStyle name="Вычисление 2 6 3" xfId="60812"/>
    <cellStyle name="Вычисление 2 7" xfId="11967"/>
    <cellStyle name="Вычисление 2 7 2" xfId="42012"/>
    <cellStyle name="Вычисление 2 7 3" xfId="60813"/>
    <cellStyle name="Вычисление 2 8" xfId="11968"/>
    <cellStyle name="Вычисление 2 8 2" xfId="42013"/>
    <cellStyle name="Вычисление 2 8 3" xfId="60814"/>
    <cellStyle name="Вычисление 2 9" xfId="11969"/>
    <cellStyle name="Вычисление 2 9 2" xfId="42014"/>
    <cellStyle name="Вычисление 3" xfId="11970"/>
    <cellStyle name="Вычисление 3 10" xfId="11971"/>
    <cellStyle name="Вычисление 3 10 2" xfId="42015"/>
    <cellStyle name="Вычисление 3 11" xfId="11972"/>
    <cellStyle name="Вычисление 3 11 2" xfId="42016"/>
    <cellStyle name="Вычисление 3 12" xfId="11973"/>
    <cellStyle name="Вычисление 3 12 2" xfId="42017"/>
    <cellStyle name="Вычисление 3 13" xfId="11974"/>
    <cellStyle name="Вычисление 3 13 2" xfId="42018"/>
    <cellStyle name="Вычисление 3 14" xfId="11975"/>
    <cellStyle name="Вычисление 3 14 2" xfId="42019"/>
    <cellStyle name="Вычисление 3 15" xfId="11976"/>
    <cellStyle name="Вычисление 3 15 2" xfId="42020"/>
    <cellStyle name="Вычисление 3 16" xfId="11977"/>
    <cellStyle name="Вычисление 3 16 2" xfId="42021"/>
    <cellStyle name="Вычисление 3 17" xfId="11978"/>
    <cellStyle name="Вычисление 3 17 2" xfId="42022"/>
    <cellStyle name="Вычисление 3 18" xfId="11979"/>
    <cellStyle name="Вычисление 3 18 2" xfId="42023"/>
    <cellStyle name="Вычисление 3 19" xfId="11980"/>
    <cellStyle name="Вычисление 3 19 2" xfId="42024"/>
    <cellStyle name="Вычисление 3 2" xfId="11981"/>
    <cellStyle name="Вычисление 3 2 2" xfId="42025"/>
    <cellStyle name="Вычисление 3 20" xfId="11982"/>
    <cellStyle name="Вычисление 3 20 2" xfId="42026"/>
    <cellStyle name="Вычисление 3 21" xfId="11983"/>
    <cellStyle name="Вычисление 3 21 2" xfId="42027"/>
    <cellStyle name="Вычисление 3 22" xfId="11984"/>
    <cellStyle name="Вычисление 3 22 2" xfId="42028"/>
    <cellStyle name="Вычисление 3 23" xfId="11985"/>
    <cellStyle name="Вычисление 3 23 2" xfId="42029"/>
    <cellStyle name="Вычисление 3 24" xfId="42030"/>
    <cellStyle name="Вычисление 3 25" xfId="60815"/>
    <cellStyle name="Вычисление 3 3" xfId="11986"/>
    <cellStyle name="Вычисление 3 3 2" xfId="42031"/>
    <cellStyle name="Вычисление 3 4" xfId="11987"/>
    <cellStyle name="Вычисление 3 4 2" xfId="42032"/>
    <cellStyle name="Вычисление 3 5" xfId="11988"/>
    <cellStyle name="Вычисление 3 5 2" xfId="42033"/>
    <cellStyle name="Вычисление 3 6" xfId="11989"/>
    <cellStyle name="Вычисление 3 6 2" xfId="42034"/>
    <cellStyle name="Вычисление 3 7" xfId="11990"/>
    <cellStyle name="Вычисление 3 7 2" xfId="42035"/>
    <cellStyle name="Вычисление 3 8" xfId="11991"/>
    <cellStyle name="Вычисление 3 8 2" xfId="42036"/>
    <cellStyle name="Вычисление 3 9" xfId="11992"/>
    <cellStyle name="Вычисление 3 9 2" xfId="42037"/>
    <cellStyle name="Вычисление 4" xfId="11993"/>
    <cellStyle name="Вычисление 4 2" xfId="42038"/>
    <cellStyle name="Вычисление 4 3" xfId="60816"/>
    <cellStyle name="Вычисление 5" xfId="11994"/>
    <cellStyle name="Вычисление 5 2" xfId="42039"/>
    <cellStyle name="Вычисление 5 3" xfId="60817"/>
    <cellStyle name="Вычисление 6" xfId="11995"/>
    <cellStyle name="Вычисление 6 2" xfId="42040"/>
    <cellStyle name="Вычисление 7" xfId="11996"/>
    <cellStyle name="Гиперссылка 2" xfId="11997"/>
    <cellStyle name="Гиперссылка 2 2" xfId="42041"/>
    <cellStyle name="Гиперссылка 3" xfId="11998"/>
    <cellStyle name="Гиперссылка 3 2" xfId="42042"/>
    <cellStyle name="_x0004_Ґ" xfId="11999"/>
    <cellStyle name="_x0004_Ґ 10" xfId="12000"/>
    <cellStyle name="_x0004_Ґ 10 2" xfId="42043"/>
    <cellStyle name="_x0004_Ґ 100" xfId="12001"/>
    <cellStyle name="_x0004_Ґ 100 2" xfId="42044"/>
    <cellStyle name="_x0004_Ґ 101" xfId="12002"/>
    <cellStyle name="_x0004_Ґ 101 2" xfId="42045"/>
    <cellStyle name="_x0004_Ґ 102" xfId="12003"/>
    <cellStyle name="_x0004_Ґ 102 2" xfId="42046"/>
    <cellStyle name="_x0004_Ґ 103" xfId="12004"/>
    <cellStyle name="_x0004_Ґ 103 2" xfId="42047"/>
    <cellStyle name="_x0004_Ґ 104" xfId="12005"/>
    <cellStyle name="_x0004_Ґ 104 2" xfId="42048"/>
    <cellStyle name="_x0004_Ґ 105" xfId="12006"/>
    <cellStyle name="_x0004_Ґ 105 2" xfId="42049"/>
    <cellStyle name="_x0004_Ґ 106" xfId="12007"/>
    <cellStyle name="_x0004_Ґ 106 2" xfId="42050"/>
    <cellStyle name="_x0004_Ґ 107" xfId="12008"/>
    <cellStyle name="_x0004_Ґ 107 2" xfId="42051"/>
    <cellStyle name="_x0004_Ґ 108" xfId="12009"/>
    <cellStyle name="_x0004_Ґ 108 2" xfId="42052"/>
    <cellStyle name="_x0004_Ґ 109" xfId="12010"/>
    <cellStyle name="_x0004_Ґ 109 2" xfId="42053"/>
    <cellStyle name="_x0004_Ґ 11" xfId="12011"/>
    <cellStyle name="_x0004_Ґ 11 2" xfId="42054"/>
    <cellStyle name="_x0004_Ґ 110" xfId="12012"/>
    <cellStyle name="_x0004_Ґ 110 2" xfId="42055"/>
    <cellStyle name="_x0004_Ґ 111" xfId="12013"/>
    <cellStyle name="_x0004_Ґ 111 2" xfId="42056"/>
    <cellStyle name="_x0004_Ґ 112" xfId="12014"/>
    <cellStyle name="_x0004_Ґ 112 2" xfId="42057"/>
    <cellStyle name="_x0004_Ґ 113" xfId="12015"/>
    <cellStyle name="_x0004_Ґ 113 2" xfId="42058"/>
    <cellStyle name="_x0004_Ґ 114" xfId="12016"/>
    <cellStyle name="_x0004_Ґ 114 2" xfId="42059"/>
    <cellStyle name="_x0004_Ґ 115" xfId="12017"/>
    <cellStyle name="_x0004_Ґ 115 2" xfId="42060"/>
    <cellStyle name="_x0004_Ґ 116" xfId="12018"/>
    <cellStyle name="_x0004_Ґ 116 2" xfId="42061"/>
    <cellStyle name="_x0004_Ґ 117" xfId="12019"/>
    <cellStyle name="_x0004_Ґ 117 2" xfId="42062"/>
    <cellStyle name="_x0004_Ґ 118" xfId="12020"/>
    <cellStyle name="_x0004_Ґ 118 2" xfId="42063"/>
    <cellStyle name="_x0004_Ґ 119" xfId="12021"/>
    <cellStyle name="_x0004_Ґ 119 2" xfId="42064"/>
    <cellStyle name="_x0004_Ґ 12" xfId="12022"/>
    <cellStyle name="_x0004_Ґ 12 2" xfId="42065"/>
    <cellStyle name="_x0004_Ґ 120" xfId="12023"/>
    <cellStyle name="_x0004_Ґ 120 2" xfId="42066"/>
    <cellStyle name="_x0004_Ґ 121" xfId="12024"/>
    <cellStyle name="_x0004_Ґ 121 2" xfId="42067"/>
    <cellStyle name="_x0004_Ґ 122" xfId="12025"/>
    <cellStyle name="_x0004_Ґ 122 2" xfId="42068"/>
    <cellStyle name="_x0004_Ґ 123" xfId="12026"/>
    <cellStyle name="_x0004_Ґ 123 2" xfId="42069"/>
    <cellStyle name="_x0004_Ґ 124" xfId="12027"/>
    <cellStyle name="_x0004_Ґ 124 2" xfId="42070"/>
    <cellStyle name="_x0004_Ґ 125" xfId="12028"/>
    <cellStyle name="_x0004_Ґ 125 2" xfId="42071"/>
    <cellStyle name="_x0004_Ґ 126" xfId="12029"/>
    <cellStyle name="_x0004_Ґ 126 2" xfId="42072"/>
    <cellStyle name="_x0004_Ґ 127" xfId="12030"/>
    <cellStyle name="_x0004_Ґ 127 2" xfId="42073"/>
    <cellStyle name="_x0004_Ґ 128" xfId="12031"/>
    <cellStyle name="_x0004_Ґ 128 2" xfId="42074"/>
    <cellStyle name="_x0004_Ґ 129" xfId="12032"/>
    <cellStyle name="_x0004_Ґ 129 2" xfId="42075"/>
    <cellStyle name="_x0004_Ґ 13" xfId="12033"/>
    <cellStyle name="_x0004_Ґ 13 2" xfId="42076"/>
    <cellStyle name="_x0004_Ґ 130" xfId="12034"/>
    <cellStyle name="_x0004_Ґ 130 2" xfId="42077"/>
    <cellStyle name="_x0004_Ґ 131" xfId="12035"/>
    <cellStyle name="_x0004_Ґ 131 2" xfId="42078"/>
    <cellStyle name="_x0004_Ґ 132" xfId="12036"/>
    <cellStyle name="_x0004_Ґ 132 2" xfId="42079"/>
    <cellStyle name="_x0004_Ґ 133" xfId="12037"/>
    <cellStyle name="_x0004_Ґ 133 2" xfId="42080"/>
    <cellStyle name="_x0004_Ґ 134" xfId="12038"/>
    <cellStyle name="_x0004_Ґ 134 2" xfId="42081"/>
    <cellStyle name="_x0004_Ґ 135" xfId="12039"/>
    <cellStyle name="_x0004_Ґ 135 2" xfId="42082"/>
    <cellStyle name="_x0004_Ґ 136" xfId="12040"/>
    <cellStyle name="_x0004_Ґ 136 2" xfId="42083"/>
    <cellStyle name="_x0004_Ґ 137" xfId="12041"/>
    <cellStyle name="_x0004_Ґ 137 2" xfId="42084"/>
    <cellStyle name="_x0004_Ґ 138" xfId="12042"/>
    <cellStyle name="_x0004_Ґ 138 2" xfId="42085"/>
    <cellStyle name="_x0004_Ґ 139" xfId="12043"/>
    <cellStyle name="_x0004_Ґ 139 2" xfId="42086"/>
    <cellStyle name="_x0004_Ґ 14" xfId="12044"/>
    <cellStyle name="_x0004_Ґ 14 2" xfId="42087"/>
    <cellStyle name="_x0004_Ґ 140" xfId="12045"/>
    <cellStyle name="_x0004_Ґ 140 2" xfId="42088"/>
    <cellStyle name="_x0004_Ґ 141" xfId="12046"/>
    <cellStyle name="_x0004_Ґ 141 2" xfId="42089"/>
    <cellStyle name="_x0004_Ґ 142" xfId="12047"/>
    <cellStyle name="_x0004_Ґ 142 2" xfId="42090"/>
    <cellStyle name="_x0004_Ґ 143" xfId="12048"/>
    <cellStyle name="_x0004_Ґ 143 2" xfId="42091"/>
    <cellStyle name="_x0004_Ґ 144" xfId="12049"/>
    <cellStyle name="_x0004_Ґ 144 2" xfId="42092"/>
    <cellStyle name="_x0004_Ґ 145" xfId="12050"/>
    <cellStyle name="_x0004_Ґ 145 2" xfId="42093"/>
    <cellStyle name="_x0004_Ґ 146" xfId="12051"/>
    <cellStyle name="_x0004_Ґ 146 2" xfId="42094"/>
    <cellStyle name="_x0004_Ґ 147" xfId="12052"/>
    <cellStyle name="_x0004_Ґ 147 2" xfId="42095"/>
    <cellStyle name="_x0004_Ґ 148" xfId="12053"/>
    <cellStyle name="_x0004_Ґ 148 2" xfId="42096"/>
    <cellStyle name="_x0004_Ґ 149" xfId="12054"/>
    <cellStyle name="_x0004_Ґ 149 2" xfId="42097"/>
    <cellStyle name="_x0004_Ґ 15" xfId="12055"/>
    <cellStyle name="_x0004_Ґ 15 2" xfId="42098"/>
    <cellStyle name="_x0004_Ґ 150" xfId="12056"/>
    <cellStyle name="_x0004_Ґ 150 2" xfId="42099"/>
    <cellStyle name="_x0004_Ґ 151" xfId="12057"/>
    <cellStyle name="_x0004_Ґ 151 2" xfId="42100"/>
    <cellStyle name="_x0004_Ґ 152" xfId="12058"/>
    <cellStyle name="_x0004_Ґ 152 2" xfId="42101"/>
    <cellStyle name="_x0004_Ґ 153" xfId="12059"/>
    <cellStyle name="_x0004_Ґ 153 2" xfId="42102"/>
    <cellStyle name="_x0004_Ґ 154" xfId="12060"/>
    <cellStyle name="_x0004_Ґ 154 2" xfId="42103"/>
    <cellStyle name="_x0004_Ґ 155" xfId="12061"/>
    <cellStyle name="_x0004_Ґ 155 2" xfId="42104"/>
    <cellStyle name="_x0004_Ґ 156" xfId="12062"/>
    <cellStyle name="_x0004_Ґ 156 2" xfId="42105"/>
    <cellStyle name="_x0004_Ґ 157" xfId="12063"/>
    <cellStyle name="_x0004_Ґ 157 2" xfId="42106"/>
    <cellStyle name="_x0004_Ґ 158" xfId="12064"/>
    <cellStyle name="_x0004_Ґ 158 2" xfId="42107"/>
    <cellStyle name="_x0004_Ґ 159" xfId="12065"/>
    <cellStyle name="_x0004_Ґ 159 2" xfId="42108"/>
    <cellStyle name="_x0004_Ґ 16" xfId="12066"/>
    <cellStyle name="_x0004_Ґ 16 2" xfId="42109"/>
    <cellStyle name="_x0004_Ґ 160" xfId="12067"/>
    <cellStyle name="_x0004_Ґ 160 2" xfId="42110"/>
    <cellStyle name="_x0004_Ґ 161" xfId="12068"/>
    <cellStyle name="_x0004_Ґ 161 2" xfId="42111"/>
    <cellStyle name="_x0004_Ґ 162" xfId="12069"/>
    <cellStyle name="_x0004_Ґ 162 2" xfId="42112"/>
    <cellStyle name="_x0004_Ґ 163" xfId="12070"/>
    <cellStyle name="_x0004_Ґ 163 2" xfId="42113"/>
    <cellStyle name="_x0004_Ґ 164" xfId="12071"/>
    <cellStyle name="_x0004_Ґ 164 2" xfId="42114"/>
    <cellStyle name="_x0004_Ґ 165" xfId="12072"/>
    <cellStyle name="_x0004_Ґ 165 2" xfId="42115"/>
    <cellStyle name="_x0004_Ґ 166" xfId="12073"/>
    <cellStyle name="_x0004_Ґ 166 2" xfId="42116"/>
    <cellStyle name="_x0004_Ґ 167" xfId="12074"/>
    <cellStyle name="_x0004_Ґ 167 2" xfId="42117"/>
    <cellStyle name="_x0004_Ґ 168" xfId="12075"/>
    <cellStyle name="_x0004_Ґ 168 2" xfId="42118"/>
    <cellStyle name="_x0004_Ґ 169" xfId="12076"/>
    <cellStyle name="_x0004_Ґ 169 2" xfId="42119"/>
    <cellStyle name="_x0004_Ґ 17" xfId="12077"/>
    <cellStyle name="_x0004_Ґ 17 2" xfId="42120"/>
    <cellStyle name="_x0004_Ґ 170" xfId="12078"/>
    <cellStyle name="_x0004_Ґ 170 2" xfId="42121"/>
    <cellStyle name="_x0004_Ґ 171" xfId="12079"/>
    <cellStyle name="_x0004_Ґ 171 2" xfId="42122"/>
    <cellStyle name="_x0004_Ґ 172" xfId="12080"/>
    <cellStyle name="_x0004_Ґ 172 2" xfId="42123"/>
    <cellStyle name="_x0004_Ґ 173" xfId="12081"/>
    <cellStyle name="_x0004_Ґ 173 2" xfId="42124"/>
    <cellStyle name="_x0004_Ґ 174" xfId="12082"/>
    <cellStyle name="_x0004_Ґ 174 2" xfId="42125"/>
    <cellStyle name="_x0004_Ґ 175" xfId="12083"/>
    <cellStyle name="_x0004_Ґ 175 2" xfId="42126"/>
    <cellStyle name="_x0004_Ґ 176" xfId="12084"/>
    <cellStyle name="_x0004_Ґ 176 2" xfId="42127"/>
    <cellStyle name="_x0004_Ґ 177" xfId="12085"/>
    <cellStyle name="_x0004_Ґ 177 2" xfId="42128"/>
    <cellStyle name="_x0004_Ґ 178" xfId="42129"/>
    <cellStyle name="_x0004_Ґ 18" xfId="12086"/>
    <cellStyle name="_x0004_Ґ 18 2" xfId="42130"/>
    <cellStyle name="_x0004_Ґ 19" xfId="12087"/>
    <cellStyle name="_x0004_Ґ 19 2" xfId="42131"/>
    <cellStyle name="_x0004_Ґ 2" xfId="12088"/>
    <cellStyle name="_x0004_Ґ 2 10" xfId="12089"/>
    <cellStyle name="_x0004_Ґ 2 10 2" xfId="42132"/>
    <cellStyle name="_x0004_Ґ 2 11" xfId="12090"/>
    <cellStyle name="_x0004_Ґ 2 11 2" xfId="42133"/>
    <cellStyle name="_x0004_Ґ 2 12" xfId="12091"/>
    <cellStyle name="_x0004_Ґ 2 12 2" xfId="42134"/>
    <cellStyle name="_x0004_Ґ 2 13" xfId="12092"/>
    <cellStyle name="_x0004_Ґ 2 13 2" xfId="42135"/>
    <cellStyle name="_x0004_Ґ 2 14" xfId="12093"/>
    <cellStyle name="_x0004_Ґ 2 14 2" xfId="42136"/>
    <cellStyle name="_x0004_Ґ 2 15" xfId="12094"/>
    <cellStyle name="_x0004_Ґ 2 15 2" xfId="42137"/>
    <cellStyle name="_x0004_Ґ 2 16" xfId="12095"/>
    <cellStyle name="_x0004_Ґ 2 16 2" xfId="42138"/>
    <cellStyle name="_x0004_Ґ 2 17" xfId="12096"/>
    <cellStyle name="_x0004_Ґ 2 17 2" xfId="42139"/>
    <cellStyle name="_x0004_Ґ 2 18" xfId="12097"/>
    <cellStyle name="_x0004_Ґ 2 18 2" xfId="42140"/>
    <cellStyle name="_x0004_Ґ 2 19" xfId="12098"/>
    <cellStyle name="_x0004_Ґ 2 19 2" xfId="42141"/>
    <cellStyle name="_x0004_Ґ 2 2" xfId="12099"/>
    <cellStyle name="_x0004_Ґ 2 2 10" xfId="12100"/>
    <cellStyle name="_x0004_Ґ 2 2 10 2" xfId="42142"/>
    <cellStyle name="_x0004_Ґ 2 2 11" xfId="12101"/>
    <cellStyle name="_x0004_Ґ 2 2 11 2" xfId="42143"/>
    <cellStyle name="_x0004_Ґ 2 2 12" xfId="12102"/>
    <cellStyle name="_x0004_Ґ 2 2 12 2" xfId="42144"/>
    <cellStyle name="_x0004_Ґ 2 2 13" xfId="12103"/>
    <cellStyle name="_x0004_Ґ 2 2 13 2" xfId="42145"/>
    <cellStyle name="_x0004_Ґ 2 2 14" xfId="12104"/>
    <cellStyle name="_x0004_Ґ 2 2 14 2" xfId="42146"/>
    <cellStyle name="_x0004_Ґ 2 2 15" xfId="12105"/>
    <cellStyle name="_x0004_Ґ 2 2 15 2" xfId="42147"/>
    <cellStyle name="_x0004_Ґ 2 2 16" xfId="12106"/>
    <cellStyle name="_x0004_Ґ 2 2 16 2" xfId="42148"/>
    <cellStyle name="_x0004_Ґ 2 2 17" xfId="12107"/>
    <cellStyle name="_x0004_Ґ 2 2 17 2" xfId="42149"/>
    <cellStyle name="_x0004_Ґ 2 2 18" xfId="12108"/>
    <cellStyle name="_x0004_Ґ 2 2 18 2" xfId="42150"/>
    <cellStyle name="_x0004_Ґ 2 2 19" xfId="12109"/>
    <cellStyle name="_x0004_Ґ 2 2 19 2" xfId="42151"/>
    <cellStyle name="_x0004_Ґ 2 2 2" xfId="12110"/>
    <cellStyle name="_x0004_Ґ 2 2 2 2" xfId="42152"/>
    <cellStyle name="_x0004_Ґ 2 2 20" xfId="12111"/>
    <cellStyle name="_x0004_Ґ 2 2 20 2" xfId="42153"/>
    <cellStyle name="_x0004_Ґ 2 2 21" xfId="12112"/>
    <cellStyle name="_x0004_Ґ 2 2 21 2" xfId="42154"/>
    <cellStyle name="_x0004_Ґ 2 2 22" xfId="12113"/>
    <cellStyle name="_x0004_Ґ 2 2 22 2" xfId="42155"/>
    <cellStyle name="_x0004_Ґ 2 2 23" xfId="12114"/>
    <cellStyle name="_x0004_Ґ 2 2 23 2" xfId="42156"/>
    <cellStyle name="_x0004_Ґ 2 2 24" xfId="12115"/>
    <cellStyle name="_x0004_Ґ 2 2 24 2" xfId="42157"/>
    <cellStyle name="_x0004_Ґ 2 2 25" xfId="12116"/>
    <cellStyle name="_x0004_Ґ 2 2 25 2" xfId="42158"/>
    <cellStyle name="_x0004_Ґ 2 2 26" xfId="12117"/>
    <cellStyle name="_x0004_Ґ 2 2 26 2" xfId="42159"/>
    <cellStyle name="_x0004_Ґ 2 2 27" xfId="12118"/>
    <cellStyle name="_x0004_Ґ 2 2 27 2" xfId="42160"/>
    <cellStyle name="_x0004_Ґ 2 2 28" xfId="12119"/>
    <cellStyle name="_x0004_Ґ 2 2 28 2" xfId="42161"/>
    <cellStyle name="_x0004_Ґ 2 2 29" xfId="12120"/>
    <cellStyle name="_x0004_Ґ 2 2 29 2" xfId="42162"/>
    <cellStyle name="_x0004_Ґ 2 2 3" xfId="12121"/>
    <cellStyle name="_x0004_Ґ 2 2 3 2" xfId="42163"/>
    <cellStyle name="_x0004_Ґ 2 2 30" xfId="12122"/>
    <cellStyle name="_x0004_Ґ 2 2 30 2" xfId="42164"/>
    <cellStyle name="_x0004_Ґ 2 2 31" xfId="12123"/>
    <cellStyle name="_x0004_Ґ 2 2 31 2" xfId="42165"/>
    <cellStyle name="_x0004_Ґ 2 2 32" xfId="12124"/>
    <cellStyle name="_x0004_Ґ 2 2 32 2" xfId="42166"/>
    <cellStyle name="_x0004_Ґ 2 2 33" xfId="12125"/>
    <cellStyle name="_x0004_Ґ 2 2 33 2" xfId="42167"/>
    <cellStyle name="_x0004_Ґ 2 2 34" xfId="12126"/>
    <cellStyle name="_x0004_Ґ 2 2 34 2" xfId="42168"/>
    <cellStyle name="_x0004_Ґ 2 2 35" xfId="12127"/>
    <cellStyle name="_x0004_Ґ 2 2 35 2" xfId="42169"/>
    <cellStyle name="_x0004_Ґ 2 2 36" xfId="12128"/>
    <cellStyle name="_x0004_Ґ 2 2 36 2" xfId="42170"/>
    <cellStyle name="_x0004_Ґ 2 2 37" xfId="12129"/>
    <cellStyle name="_x0004_Ґ 2 2 37 2" xfId="42171"/>
    <cellStyle name="_x0004_Ґ 2 2 38" xfId="12130"/>
    <cellStyle name="_x0004_Ґ 2 2 38 2" xfId="42172"/>
    <cellStyle name="_x0004_Ґ 2 2 39" xfId="12131"/>
    <cellStyle name="_x0004_Ґ 2 2 39 2" xfId="42173"/>
    <cellStyle name="_x0004_Ґ 2 2 4" xfId="12132"/>
    <cellStyle name="_x0004_Ґ 2 2 4 2" xfId="42174"/>
    <cellStyle name="_x0004_Ґ 2 2 40" xfId="12133"/>
    <cellStyle name="_x0004_Ґ 2 2 40 2" xfId="42175"/>
    <cellStyle name="_x0004_Ґ 2 2 41" xfId="12134"/>
    <cellStyle name="_x0004_Ґ 2 2 41 2" xfId="42176"/>
    <cellStyle name="_x0004_Ґ 2 2 42" xfId="12135"/>
    <cellStyle name="_x0004_Ґ 2 2 42 2" xfId="42177"/>
    <cellStyle name="_x0004_Ґ 2 2 43" xfId="12136"/>
    <cellStyle name="_x0004_Ґ 2 2 43 2" xfId="42178"/>
    <cellStyle name="_x0004_Ґ 2 2 44" xfId="12137"/>
    <cellStyle name="_x0004_Ґ 2 2 44 2" xfId="42179"/>
    <cellStyle name="_x0004_Ґ 2 2 45" xfId="12138"/>
    <cellStyle name="_x0004_Ґ 2 2 45 2" xfId="42180"/>
    <cellStyle name="_x0004_Ґ 2 2 46" xfId="12139"/>
    <cellStyle name="_x0004_Ґ 2 2 46 2" xfId="42181"/>
    <cellStyle name="_x0004_Ґ 2 2 47" xfId="12140"/>
    <cellStyle name="_x0004_Ґ 2 2 47 2" xfId="42182"/>
    <cellStyle name="_x0004_Ґ 2 2 48" xfId="12141"/>
    <cellStyle name="_x0004_Ґ 2 2 48 2" xfId="42183"/>
    <cellStyle name="_x0004_Ґ 2 2 49" xfId="12142"/>
    <cellStyle name="_x0004_Ґ 2 2 49 2" xfId="42184"/>
    <cellStyle name="_x0004_Ґ 2 2 5" xfId="12143"/>
    <cellStyle name="_x0004_Ґ 2 2 5 2" xfId="42185"/>
    <cellStyle name="_x0004_Ґ 2 2 50" xfId="12144"/>
    <cellStyle name="_x0004_Ґ 2 2 50 2" xfId="42186"/>
    <cellStyle name="_x0004_Ґ 2 2 51" xfId="12145"/>
    <cellStyle name="_x0004_Ґ 2 2 51 2" xfId="42187"/>
    <cellStyle name="_x0004_Ґ 2 2 52" xfId="42188"/>
    <cellStyle name="_x0004_Ґ 2 2 6" xfId="12146"/>
    <cellStyle name="_x0004_Ґ 2 2 6 2" xfId="42189"/>
    <cellStyle name="_x0004_Ґ 2 2 7" xfId="12147"/>
    <cellStyle name="_x0004_Ґ 2 2 7 2" xfId="42190"/>
    <cellStyle name="_x0004_Ґ 2 2 8" xfId="12148"/>
    <cellStyle name="_x0004_Ґ 2 2 8 2" xfId="42191"/>
    <cellStyle name="_x0004_Ґ 2 2 9" xfId="12149"/>
    <cellStyle name="_x0004_Ґ 2 2 9 2" xfId="42192"/>
    <cellStyle name="_x0004_Ґ 2 20" xfId="12150"/>
    <cellStyle name="_x0004_Ґ 2 20 2" xfId="42193"/>
    <cellStyle name="_x0004_Ґ 2 21" xfId="12151"/>
    <cellStyle name="_x0004_Ґ 2 21 2" xfId="42194"/>
    <cellStyle name="_x0004_Ґ 2 22" xfId="12152"/>
    <cellStyle name="_x0004_Ґ 2 22 2" xfId="42195"/>
    <cellStyle name="_x0004_Ґ 2 23" xfId="12153"/>
    <cellStyle name="_x0004_Ґ 2 23 2" xfId="42196"/>
    <cellStyle name="_x0004_Ґ 2 24" xfId="12154"/>
    <cellStyle name="_x0004_Ґ 2 24 2" xfId="42197"/>
    <cellStyle name="_x0004_Ґ 2 25" xfId="12155"/>
    <cellStyle name="_x0004_Ґ 2 25 2" xfId="42198"/>
    <cellStyle name="_x0004_Ґ 2 26" xfId="12156"/>
    <cellStyle name="_x0004_Ґ 2 26 2" xfId="42199"/>
    <cellStyle name="_x0004_Ґ 2 27" xfId="12157"/>
    <cellStyle name="_x0004_Ґ 2 27 2" xfId="42200"/>
    <cellStyle name="_x0004_Ґ 2 28" xfId="12158"/>
    <cellStyle name="_x0004_Ґ 2 28 2" xfId="42201"/>
    <cellStyle name="_x0004_Ґ 2 29" xfId="12159"/>
    <cellStyle name="_x0004_Ґ 2 29 2" xfId="42202"/>
    <cellStyle name="_x0004_Ґ 2 3" xfId="12160"/>
    <cellStyle name="_x0004_Ґ 2 3 2" xfId="42203"/>
    <cellStyle name="_x0004_Ґ 2 30" xfId="12161"/>
    <cellStyle name="_x0004_Ґ 2 30 2" xfId="42204"/>
    <cellStyle name="_x0004_Ґ 2 31" xfId="12162"/>
    <cellStyle name="_x0004_Ґ 2 31 2" xfId="42205"/>
    <cellStyle name="_x0004_Ґ 2 32" xfId="12163"/>
    <cellStyle name="_x0004_Ґ 2 32 2" xfId="42206"/>
    <cellStyle name="_x0004_Ґ 2 33" xfId="12164"/>
    <cellStyle name="_x0004_Ґ 2 33 2" xfId="42207"/>
    <cellStyle name="_x0004_Ґ 2 34" xfId="12165"/>
    <cellStyle name="_x0004_Ґ 2 34 2" xfId="42208"/>
    <cellStyle name="_x0004_Ґ 2 35" xfId="12166"/>
    <cellStyle name="_x0004_Ґ 2 35 2" xfId="42209"/>
    <cellStyle name="_x0004_Ґ 2 36" xfId="12167"/>
    <cellStyle name="_x0004_Ґ 2 36 2" xfId="42210"/>
    <cellStyle name="_x0004_Ґ 2 37" xfId="12168"/>
    <cellStyle name="_x0004_Ґ 2 37 2" xfId="42211"/>
    <cellStyle name="_x0004_Ґ 2 38" xfId="12169"/>
    <cellStyle name="_x0004_Ґ 2 38 2" xfId="42212"/>
    <cellStyle name="_x0004_Ґ 2 39" xfId="12170"/>
    <cellStyle name="_x0004_Ґ 2 39 2" xfId="42213"/>
    <cellStyle name="_x0004_Ґ 2 4" xfId="12171"/>
    <cellStyle name="_x0004_Ґ 2 4 2" xfId="42214"/>
    <cellStyle name="_x0004_Ґ 2 40" xfId="12172"/>
    <cellStyle name="_x0004_Ґ 2 40 2" xfId="42215"/>
    <cellStyle name="_x0004_Ґ 2 41" xfId="12173"/>
    <cellStyle name="_x0004_Ґ 2 41 2" xfId="42216"/>
    <cellStyle name="_x0004_Ґ 2 42" xfId="12174"/>
    <cellStyle name="_x0004_Ґ 2 42 2" xfId="42217"/>
    <cellStyle name="_x0004_Ґ 2 43" xfId="12175"/>
    <cellStyle name="_x0004_Ґ 2 43 2" xfId="42218"/>
    <cellStyle name="_x0004_Ґ 2 44" xfId="12176"/>
    <cellStyle name="_x0004_Ґ 2 44 2" xfId="42219"/>
    <cellStyle name="_x0004_Ґ 2 45" xfId="12177"/>
    <cellStyle name="_x0004_Ґ 2 45 2" xfId="42220"/>
    <cellStyle name="_x0004_Ґ 2 46" xfId="12178"/>
    <cellStyle name="_x0004_Ґ 2 46 2" xfId="42221"/>
    <cellStyle name="_x0004_Ґ 2 47" xfId="12179"/>
    <cellStyle name="_x0004_Ґ 2 47 2" xfId="42222"/>
    <cellStyle name="_x0004_Ґ 2 48" xfId="12180"/>
    <cellStyle name="_x0004_Ґ 2 48 2" xfId="42223"/>
    <cellStyle name="_x0004_Ґ 2 49" xfId="12181"/>
    <cellStyle name="_x0004_Ґ 2 49 2" xfId="42224"/>
    <cellStyle name="_x0004_Ґ 2 5" xfId="12182"/>
    <cellStyle name="_x0004_Ґ 2 5 2" xfId="42225"/>
    <cellStyle name="_x0004_Ґ 2 50" xfId="12183"/>
    <cellStyle name="_x0004_Ґ 2 50 2" xfId="42226"/>
    <cellStyle name="_x0004_Ґ 2 51" xfId="12184"/>
    <cellStyle name="_x0004_Ґ 2 51 2" xfId="42227"/>
    <cellStyle name="_x0004_Ґ 2 52" xfId="12185"/>
    <cellStyle name="_x0004_Ґ 2 52 2" xfId="42228"/>
    <cellStyle name="_x0004_Ґ 2 53" xfId="12186"/>
    <cellStyle name="_x0004_Ґ 2 53 2" xfId="42229"/>
    <cellStyle name="_x0004_Ґ 2 54" xfId="12187"/>
    <cellStyle name="_x0004_Ґ 2 54 2" xfId="42230"/>
    <cellStyle name="_x0004_Ґ 2 55" xfId="12188"/>
    <cellStyle name="_x0004_Ґ 2 55 2" xfId="42231"/>
    <cellStyle name="_x0004_Ґ 2 56" xfId="12189"/>
    <cellStyle name="_x0004_Ґ 2 56 2" xfId="42232"/>
    <cellStyle name="_x0004_Ґ 2 57" xfId="12190"/>
    <cellStyle name="_x0004_Ґ 2 57 2" xfId="42233"/>
    <cellStyle name="_x0004_Ґ 2 58" xfId="12191"/>
    <cellStyle name="_x0004_Ґ 2 58 2" xfId="42234"/>
    <cellStyle name="_x0004_Ґ 2 59" xfId="12192"/>
    <cellStyle name="_x0004_Ґ 2 59 2" xfId="42235"/>
    <cellStyle name="_x0004_Ґ 2 6" xfId="12193"/>
    <cellStyle name="_x0004_Ґ 2 6 2" xfId="42236"/>
    <cellStyle name="_x0004_Ґ 2 60" xfId="12194"/>
    <cellStyle name="_x0004_Ґ 2 60 2" xfId="42237"/>
    <cellStyle name="_x0004_Ґ 2 61" xfId="12195"/>
    <cellStyle name="_x0004_Ґ 2 61 2" xfId="42238"/>
    <cellStyle name="_x0004_Ґ 2 62" xfId="12196"/>
    <cellStyle name="_x0004_Ґ 2 62 2" xfId="42239"/>
    <cellStyle name="_x0004_Ґ 2 63" xfId="12197"/>
    <cellStyle name="_x0004_Ґ 2 63 2" xfId="42240"/>
    <cellStyle name="_x0004_Ґ 2 64" xfId="12198"/>
    <cellStyle name="_x0004_Ґ 2 64 2" xfId="42241"/>
    <cellStyle name="_x0004_Ґ 2 65" xfId="12199"/>
    <cellStyle name="_x0004_Ґ 2 65 2" xfId="42242"/>
    <cellStyle name="_x0004_Ґ 2 66" xfId="12200"/>
    <cellStyle name="_x0004_Ґ 2 66 2" xfId="42243"/>
    <cellStyle name="_x0004_Ґ 2 67" xfId="12201"/>
    <cellStyle name="_x0004_Ґ 2 67 2" xfId="42244"/>
    <cellStyle name="_x0004_Ґ 2 68" xfId="12202"/>
    <cellStyle name="_x0004_Ґ 2 68 2" xfId="42245"/>
    <cellStyle name="_x0004_Ґ 2 69" xfId="12203"/>
    <cellStyle name="_x0004_Ґ 2 69 2" xfId="42246"/>
    <cellStyle name="_x0004_Ґ 2 7" xfId="12204"/>
    <cellStyle name="_x0004_Ґ 2 7 2" xfId="42247"/>
    <cellStyle name="_x0004_Ґ 2 70" xfId="12205"/>
    <cellStyle name="_x0004_Ґ 2 70 2" xfId="42248"/>
    <cellStyle name="_x0004_Ґ 2 71" xfId="12206"/>
    <cellStyle name="_x0004_Ґ 2 71 2" xfId="42249"/>
    <cellStyle name="_x0004_Ґ 2 72" xfId="12207"/>
    <cellStyle name="_x0004_Ґ 2 72 2" xfId="42250"/>
    <cellStyle name="_x0004_Ґ 2 73" xfId="12208"/>
    <cellStyle name="_x0004_Ґ 2 73 2" xfId="42251"/>
    <cellStyle name="_x0004_Ґ 2 74" xfId="12209"/>
    <cellStyle name="_x0004_Ґ 2 74 2" xfId="42252"/>
    <cellStyle name="_x0004_Ґ 2 75" xfId="12210"/>
    <cellStyle name="_x0004_Ґ 2 75 2" xfId="42253"/>
    <cellStyle name="_x0004_Ґ 2 76" xfId="12211"/>
    <cellStyle name="_x0004_Ґ 2 76 2" xfId="42254"/>
    <cellStyle name="_x0004_Ґ 2 77" xfId="12212"/>
    <cellStyle name="_x0004_Ґ 2 77 2" xfId="42255"/>
    <cellStyle name="_x0004_Ґ 2 78" xfId="12213"/>
    <cellStyle name="_x0004_Ґ 2 78 2" xfId="42256"/>
    <cellStyle name="_x0004_Ґ 2 79" xfId="12214"/>
    <cellStyle name="_x0004_Ґ 2 79 2" xfId="42257"/>
    <cellStyle name="_x0004_Ґ 2 8" xfId="12215"/>
    <cellStyle name="_x0004_Ґ 2 8 2" xfId="42258"/>
    <cellStyle name="_x0004_Ґ 2 80" xfId="42259"/>
    <cellStyle name="_x0004_Ґ 2 9" xfId="12216"/>
    <cellStyle name="_x0004_Ґ 2 9 2" xfId="42260"/>
    <cellStyle name="_x0004_Ґ 20" xfId="12217"/>
    <cellStyle name="_x0004_Ґ 20 2" xfId="42261"/>
    <cellStyle name="_x0004_Ґ 21" xfId="12218"/>
    <cellStyle name="_x0004_Ґ 21 2" xfId="42262"/>
    <cellStyle name="_x0004_Ґ 22" xfId="12219"/>
    <cellStyle name="_x0004_Ґ 22 2" xfId="42263"/>
    <cellStyle name="_x0004_Ґ 23" xfId="12220"/>
    <cellStyle name="_x0004_Ґ 23 2" xfId="42264"/>
    <cellStyle name="_x0004_Ґ 24" xfId="12221"/>
    <cellStyle name="_x0004_Ґ 24 2" xfId="42265"/>
    <cellStyle name="_x0004_Ґ 25" xfId="12222"/>
    <cellStyle name="_x0004_Ґ 25 2" xfId="42266"/>
    <cellStyle name="_x0004_Ґ 26" xfId="12223"/>
    <cellStyle name="_x0004_Ґ 26 2" xfId="42267"/>
    <cellStyle name="_x0004_Ґ 27" xfId="12224"/>
    <cellStyle name="_x0004_Ґ 27 2" xfId="42268"/>
    <cellStyle name="_x0004_Ґ 28" xfId="12225"/>
    <cellStyle name="_x0004_Ґ 28 2" xfId="42269"/>
    <cellStyle name="_x0004_Ґ 29" xfId="12226"/>
    <cellStyle name="_x0004_Ґ 29 2" xfId="42270"/>
    <cellStyle name="_x0004_Ґ 3" xfId="12227"/>
    <cellStyle name="_x0004_Ґ 3 2" xfId="12228"/>
    <cellStyle name="_x0004_Ґ 3 2 2" xfId="42271"/>
    <cellStyle name="_x0004_Ґ 3 3" xfId="12229"/>
    <cellStyle name="_x0004_Ґ 3 3 2" xfId="42272"/>
    <cellStyle name="_x0004_Ґ 3 4" xfId="12230"/>
    <cellStyle name="_x0004_Ґ 3 4 2" xfId="42273"/>
    <cellStyle name="_x0004_Ґ 3 5" xfId="12231"/>
    <cellStyle name="_x0004_Ґ 3 5 2" xfId="42274"/>
    <cellStyle name="_x0004_Ґ 3 6" xfId="12232"/>
    <cellStyle name="_x0004_Ґ 3 6 2" xfId="42275"/>
    <cellStyle name="_x0004_Ґ 3 7" xfId="12233"/>
    <cellStyle name="_x0004_Ґ 3 7 2" xfId="42276"/>
    <cellStyle name="_x0004_Ґ 3 8" xfId="42277"/>
    <cellStyle name="_x0004_Ґ 30" xfId="12234"/>
    <cellStyle name="_x0004_Ґ 30 2" xfId="42278"/>
    <cellStyle name="_x0004_Ґ 31" xfId="12235"/>
    <cellStyle name="_x0004_Ґ 31 2" xfId="42279"/>
    <cellStyle name="_x0004_Ґ 32" xfId="12236"/>
    <cellStyle name="_x0004_Ґ 32 2" xfId="42280"/>
    <cellStyle name="_x0004_Ґ 33" xfId="12237"/>
    <cellStyle name="_x0004_Ґ 33 2" xfId="42281"/>
    <cellStyle name="_x0004_Ґ 34" xfId="12238"/>
    <cellStyle name="_x0004_Ґ 34 2" xfId="42282"/>
    <cellStyle name="_x0004_Ґ 35" xfId="12239"/>
    <cellStyle name="_x0004_Ґ 35 2" xfId="42283"/>
    <cellStyle name="_x0004_Ґ 36" xfId="12240"/>
    <cellStyle name="_x0004_Ґ 36 2" xfId="42284"/>
    <cellStyle name="_x0004_Ґ 37" xfId="12241"/>
    <cellStyle name="_x0004_Ґ 37 2" xfId="42285"/>
    <cellStyle name="_x0004_Ґ 38" xfId="12242"/>
    <cellStyle name="_x0004_Ґ 38 2" xfId="42286"/>
    <cellStyle name="_x0004_Ґ 39" xfId="12243"/>
    <cellStyle name="_x0004_Ґ 39 2" xfId="42287"/>
    <cellStyle name="_x0004_Ґ 4" xfId="12244"/>
    <cellStyle name="_x0004_Ґ 4 2" xfId="12245"/>
    <cellStyle name="_x0004_Ґ 4 2 2" xfId="42288"/>
    <cellStyle name="_x0004_Ґ 4 3" xfId="12246"/>
    <cellStyle name="_x0004_Ґ 4 3 2" xfId="42289"/>
    <cellStyle name="_x0004_Ґ 4 4" xfId="12247"/>
    <cellStyle name="_x0004_Ґ 4 4 2" xfId="42290"/>
    <cellStyle name="_x0004_Ґ 4 5" xfId="12248"/>
    <cellStyle name="_x0004_Ґ 4 5 2" xfId="42291"/>
    <cellStyle name="_x0004_Ґ 4 6" xfId="12249"/>
    <cellStyle name="_x0004_Ґ 4 6 2" xfId="42292"/>
    <cellStyle name="_x0004_Ґ 4 7" xfId="12250"/>
    <cellStyle name="_x0004_Ґ 4 7 2" xfId="42293"/>
    <cellStyle name="_x0004_Ґ 4 8" xfId="42294"/>
    <cellStyle name="_x0004_Ґ 40" xfId="12251"/>
    <cellStyle name="_x0004_Ґ 40 2" xfId="42295"/>
    <cellStyle name="_x0004_Ґ 41" xfId="12252"/>
    <cellStyle name="_x0004_Ґ 41 2" xfId="42296"/>
    <cellStyle name="_x0004_Ґ 42" xfId="12253"/>
    <cellStyle name="_x0004_Ґ 42 2" xfId="42297"/>
    <cellStyle name="_x0004_Ґ 43" xfId="12254"/>
    <cellStyle name="_x0004_Ґ 43 2" xfId="42298"/>
    <cellStyle name="_x0004_Ґ 44" xfId="12255"/>
    <cellStyle name="_x0004_Ґ 44 2" xfId="42299"/>
    <cellStyle name="_x0004_Ґ 45" xfId="12256"/>
    <cellStyle name="_x0004_Ґ 45 2" xfId="42300"/>
    <cellStyle name="_x0004_Ґ 46" xfId="12257"/>
    <cellStyle name="_x0004_Ґ 46 2" xfId="42301"/>
    <cellStyle name="_x0004_Ґ 47" xfId="12258"/>
    <cellStyle name="_x0004_Ґ 47 2" xfId="42302"/>
    <cellStyle name="_x0004_Ґ 48" xfId="12259"/>
    <cellStyle name="_x0004_Ґ 48 2" xfId="42303"/>
    <cellStyle name="_x0004_Ґ 49" xfId="12260"/>
    <cellStyle name="_x0004_Ґ 49 2" xfId="42304"/>
    <cellStyle name="_x0004_Ґ 5" xfId="12261"/>
    <cellStyle name="_x0004_Ґ 5 2" xfId="42305"/>
    <cellStyle name="_x0004_Ґ 50" xfId="12262"/>
    <cellStyle name="_x0004_Ґ 50 2" xfId="42306"/>
    <cellStyle name="_x0004_Ґ 51" xfId="12263"/>
    <cellStyle name="_x0004_Ґ 51 2" xfId="42307"/>
    <cellStyle name="_x0004_Ґ 52" xfId="12264"/>
    <cellStyle name="_x0004_Ґ 52 2" xfId="42308"/>
    <cellStyle name="_x0004_Ґ 53" xfId="12265"/>
    <cellStyle name="_x0004_Ґ 53 2" xfId="42309"/>
    <cellStyle name="_x0004_Ґ 54" xfId="12266"/>
    <cellStyle name="_x0004_Ґ 54 2" xfId="42310"/>
    <cellStyle name="_x0004_Ґ 55" xfId="12267"/>
    <cellStyle name="_x0004_Ґ 55 2" xfId="42311"/>
    <cellStyle name="_x0004_Ґ 56" xfId="12268"/>
    <cellStyle name="_x0004_Ґ 56 2" xfId="42312"/>
    <cellStyle name="_x0004_Ґ 57" xfId="12269"/>
    <cellStyle name="_x0004_Ґ 57 2" xfId="42313"/>
    <cellStyle name="_x0004_Ґ 58" xfId="12270"/>
    <cellStyle name="_x0004_Ґ 58 2" xfId="42314"/>
    <cellStyle name="_x0004_Ґ 59" xfId="12271"/>
    <cellStyle name="_x0004_Ґ 59 2" xfId="42315"/>
    <cellStyle name="_x0004_Ґ 6" xfId="12272"/>
    <cellStyle name="_x0004_Ґ 6 2" xfId="42316"/>
    <cellStyle name="_x0004_Ґ 60" xfId="12273"/>
    <cellStyle name="_x0004_Ґ 60 2" xfId="42317"/>
    <cellStyle name="_x0004_Ґ 61" xfId="12274"/>
    <cellStyle name="_x0004_Ґ 61 2" xfId="42318"/>
    <cellStyle name="_x0004_Ґ 62" xfId="12275"/>
    <cellStyle name="_x0004_Ґ 62 2" xfId="42319"/>
    <cellStyle name="_x0004_Ґ 63" xfId="12276"/>
    <cellStyle name="_x0004_Ґ 63 2" xfId="42320"/>
    <cellStyle name="_x0004_Ґ 64" xfId="12277"/>
    <cellStyle name="_x0004_Ґ 64 2" xfId="42321"/>
    <cellStyle name="_x0004_Ґ 65" xfId="12278"/>
    <cellStyle name="_x0004_Ґ 65 2" xfId="42322"/>
    <cellStyle name="_x0004_Ґ 66" xfId="12279"/>
    <cellStyle name="_x0004_Ґ 66 2" xfId="42323"/>
    <cellStyle name="_x0004_Ґ 67" xfId="12280"/>
    <cellStyle name="_x0004_Ґ 67 2" xfId="42324"/>
    <cellStyle name="_x0004_Ґ 68" xfId="12281"/>
    <cellStyle name="_x0004_Ґ 68 2" xfId="42325"/>
    <cellStyle name="_x0004_Ґ 69" xfId="12282"/>
    <cellStyle name="_x0004_Ґ 69 2" xfId="42326"/>
    <cellStyle name="_x0004_Ґ 7" xfId="12283"/>
    <cellStyle name="_x0004_Ґ 7 2" xfId="42327"/>
    <cellStyle name="_x0004_Ґ 70" xfId="12284"/>
    <cellStyle name="_x0004_Ґ 70 2" xfId="42328"/>
    <cellStyle name="_x0004_Ґ 71" xfId="12285"/>
    <cellStyle name="_x0004_Ґ 71 2" xfId="42329"/>
    <cellStyle name="_x0004_Ґ 72" xfId="12286"/>
    <cellStyle name="_x0004_Ґ 72 2" xfId="42330"/>
    <cellStyle name="_x0004_Ґ 73" xfId="12287"/>
    <cellStyle name="_x0004_Ґ 73 2" xfId="42331"/>
    <cellStyle name="_x0004_Ґ 74" xfId="12288"/>
    <cellStyle name="_x0004_Ґ 74 2" xfId="42332"/>
    <cellStyle name="_x0004_Ґ 75" xfId="12289"/>
    <cellStyle name="_x0004_Ґ 75 2" xfId="42333"/>
    <cellStyle name="_x0004_Ґ 76" xfId="12290"/>
    <cellStyle name="_x0004_Ґ 76 2" xfId="42334"/>
    <cellStyle name="_x0004_Ґ 77" xfId="12291"/>
    <cellStyle name="_x0004_Ґ 77 2" xfId="42335"/>
    <cellStyle name="_x0004_Ґ 78" xfId="12292"/>
    <cellStyle name="_x0004_Ґ 78 2" xfId="42336"/>
    <cellStyle name="_x0004_Ґ 79" xfId="12293"/>
    <cellStyle name="_x0004_Ґ 79 2" xfId="42337"/>
    <cellStyle name="_x0004_Ґ 8" xfId="12294"/>
    <cellStyle name="_x0004_Ґ 8 2" xfId="42338"/>
    <cellStyle name="_x0004_Ґ 80" xfId="12295"/>
    <cellStyle name="_x0004_Ґ 80 2" xfId="42339"/>
    <cellStyle name="_x0004_Ґ 81" xfId="12296"/>
    <cellStyle name="_x0004_Ґ 81 2" xfId="42340"/>
    <cellStyle name="_x0004_Ґ 82" xfId="12297"/>
    <cellStyle name="_x0004_Ґ 82 2" xfId="42341"/>
    <cellStyle name="_x0004_Ґ 83" xfId="12298"/>
    <cellStyle name="_x0004_Ґ 83 2" xfId="42342"/>
    <cellStyle name="_x0004_Ґ 84" xfId="12299"/>
    <cellStyle name="_x0004_Ґ 84 2" xfId="42343"/>
    <cellStyle name="_x0004_Ґ 85" xfId="12300"/>
    <cellStyle name="_x0004_Ґ 85 2" xfId="42344"/>
    <cellStyle name="_x0004_Ґ 86" xfId="12301"/>
    <cellStyle name="_x0004_Ґ 86 2" xfId="42345"/>
    <cellStyle name="_x0004_Ґ 87" xfId="12302"/>
    <cellStyle name="_x0004_Ґ 87 2" xfId="42346"/>
    <cellStyle name="_x0004_Ґ 88" xfId="12303"/>
    <cellStyle name="_x0004_Ґ 88 2" xfId="42347"/>
    <cellStyle name="_x0004_Ґ 89" xfId="12304"/>
    <cellStyle name="_x0004_Ґ 89 2" xfId="42348"/>
    <cellStyle name="_x0004_Ґ 9" xfId="12305"/>
    <cellStyle name="_x0004_Ґ 9 2" xfId="42349"/>
    <cellStyle name="_x0004_Ґ 90" xfId="12306"/>
    <cellStyle name="_x0004_Ґ 90 2" xfId="42350"/>
    <cellStyle name="_x0004_Ґ 91" xfId="12307"/>
    <cellStyle name="_x0004_Ґ 91 2" xfId="42351"/>
    <cellStyle name="_x0004_Ґ 92" xfId="12308"/>
    <cellStyle name="_x0004_Ґ 92 2" xfId="42352"/>
    <cellStyle name="_x0004_Ґ 93" xfId="12309"/>
    <cellStyle name="_x0004_Ґ 93 2" xfId="42353"/>
    <cellStyle name="_x0004_Ґ 94" xfId="12310"/>
    <cellStyle name="_x0004_Ґ 94 2" xfId="42354"/>
    <cellStyle name="_x0004_Ґ 95" xfId="12311"/>
    <cellStyle name="_x0004_Ґ 95 2" xfId="42355"/>
    <cellStyle name="_x0004_Ґ 96" xfId="12312"/>
    <cellStyle name="_x0004_Ґ 96 2" xfId="42356"/>
    <cellStyle name="_x0004_Ґ 97" xfId="12313"/>
    <cellStyle name="_x0004_Ґ 97 2" xfId="42357"/>
    <cellStyle name="_x0004_Ґ 98" xfId="12314"/>
    <cellStyle name="_x0004_Ґ 98 2" xfId="42358"/>
    <cellStyle name="_x0004_Ґ 99" xfId="12315"/>
    <cellStyle name="_x0004_Ґ 99 2" xfId="42359"/>
    <cellStyle name="_x0004_Ґ_ГКПЗ" xfId="12316"/>
    <cellStyle name="Дата" xfId="12317"/>
    <cellStyle name="Денежный 2" xfId="12318"/>
    <cellStyle name="Денежный 2 10" xfId="12319"/>
    <cellStyle name="Денежный 2 10 2" xfId="59056"/>
    <cellStyle name="Денежный 2 11" xfId="12320"/>
    <cellStyle name="Денежный 2 11 2" xfId="59057"/>
    <cellStyle name="Денежный 2 12" xfId="12321"/>
    <cellStyle name="Денежный 2 12 2" xfId="59058"/>
    <cellStyle name="Денежный 2 13" xfId="12322"/>
    <cellStyle name="Денежный 2 13 2" xfId="59059"/>
    <cellStyle name="Денежный 2 14" xfId="12323"/>
    <cellStyle name="Денежный 2 14 2" xfId="59060"/>
    <cellStyle name="Денежный 2 15" xfId="12324"/>
    <cellStyle name="Денежный 2 15 2" xfId="59061"/>
    <cellStyle name="Денежный 2 16" xfId="12325"/>
    <cellStyle name="Денежный 2 16 2" xfId="59062"/>
    <cellStyle name="Денежный 2 17" xfId="12326"/>
    <cellStyle name="Денежный 2 17 2" xfId="59063"/>
    <cellStyle name="Денежный 2 18" xfId="12327"/>
    <cellStyle name="Денежный 2 18 2" xfId="59064"/>
    <cellStyle name="Денежный 2 19" xfId="12328"/>
    <cellStyle name="Денежный 2 19 2" xfId="59065"/>
    <cellStyle name="Денежный 2 2" xfId="12329"/>
    <cellStyle name="Денежный 2 2 2" xfId="59066"/>
    <cellStyle name="Денежный 2 20" xfId="12330"/>
    <cellStyle name="Денежный 2 20 2" xfId="59067"/>
    <cellStyle name="Денежный 2 21" xfId="12331"/>
    <cellStyle name="Денежный 2 21 2" xfId="59068"/>
    <cellStyle name="Денежный 2 22" xfId="12332"/>
    <cellStyle name="Денежный 2 22 2" xfId="59069"/>
    <cellStyle name="Денежный 2 23" xfId="12333"/>
    <cellStyle name="Денежный 2 23 2" xfId="59070"/>
    <cellStyle name="Денежный 2 24" xfId="12334"/>
    <cellStyle name="Денежный 2 24 2" xfId="59071"/>
    <cellStyle name="Денежный 2 25" xfId="59072"/>
    <cellStyle name="Денежный 2 3" xfId="12335"/>
    <cellStyle name="Денежный 2 3 2" xfId="59073"/>
    <cellStyle name="Денежный 2 4" xfId="12336"/>
    <cellStyle name="Денежный 2 4 2" xfId="59074"/>
    <cellStyle name="Денежный 2 5" xfId="12337"/>
    <cellStyle name="Денежный 2 5 2" xfId="59075"/>
    <cellStyle name="Денежный 2 6" xfId="12338"/>
    <cellStyle name="Денежный 2 6 2" xfId="59076"/>
    <cellStyle name="Денежный 2 7" xfId="12339"/>
    <cellStyle name="Денежный 2 7 2" xfId="59077"/>
    <cellStyle name="Денежный 2 8" xfId="12340"/>
    <cellStyle name="Денежный 2 8 2" xfId="59078"/>
    <cellStyle name="Денежный 2 9" xfId="12341"/>
    <cellStyle name="Денежный 2 9 2" xfId="59079"/>
    <cellStyle name="Денежный 3" xfId="12342"/>
    <cellStyle name="Денежный 3 2" xfId="59080"/>
    <cellStyle name="Денежный 4" xfId="12343"/>
    <cellStyle name="Денежный 4 2" xfId="59081"/>
    <cellStyle name="Денежный 5" xfId="12344"/>
    <cellStyle name="Денежный 5 2" xfId="59082"/>
    <cellStyle name="Заголовок" xfId="12345"/>
    <cellStyle name="Заголовок 1 2" xfId="12346"/>
    <cellStyle name="Заголовок 1 2 10" xfId="12347"/>
    <cellStyle name="Заголовок 1 2 10 2" xfId="42360"/>
    <cellStyle name="Заголовок 1 2 11" xfId="12348"/>
    <cellStyle name="Заголовок 1 2 11 2" xfId="42361"/>
    <cellStyle name="Заголовок 1 2 12" xfId="12349"/>
    <cellStyle name="Заголовок 1 2 12 2" xfId="42362"/>
    <cellStyle name="Заголовок 1 2 13" xfId="12350"/>
    <cellStyle name="Заголовок 1 2 13 2" xfId="42363"/>
    <cellStyle name="Заголовок 1 2 14" xfId="12351"/>
    <cellStyle name="Заголовок 1 2 14 2" xfId="42364"/>
    <cellStyle name="Заголовок 1 2 15" xfId="12352"/>
    <cellStyle name="Заголовок 1 2 15 2" xfId="42365"/>
    <cellStyle name="Заголовок 1 2 16" xfId="12353"/>
    <cellStyle name="Заголовок 1 2 16 2" xfId="42366"/>
    <cellStyle name="Заголовок 1 2 17" xfId="12354"/>
    <cellStyle name="Заголовок 1 2 17 2" xfId="42367"/>
    <cellStyle name="Заголовок 1 2 18" xfId="12355"/>
    <cellStyle name="Заголовок 1 2 18 2" xfId="42368"/>
    <cellStyle name="Заголовок 1 2 19" xfId="12356"/>
    <cellStyle name="Заголовок 1 2 19 2" xfId="42369"/>
    <cellStyle name="Заголовок 1 2 2" xfId="12357"/>
    <cellStyle name="Заголовок 1 2 2 2" xfId="42370"/>
    <cellStyle name="Заголовок 1 2 2 3" xfId="60818"/>
    <cellStyle name="Заголовок 1 2 20" xfId="12358"/>
    <cellStyle name="Заголовок 1 2 20 2" xfId="42371"/>
    <cellStyle name="Заголовок 1 2 21" xfId="12359"/>
    <cellStyle name="Заголовок 1 2 21 2" xfId="42372"/>
    <cellStyle name="Заголовок 1 2 22" xfId="12360"/>
    <cellStyle name="Заголовок 1 2 22 2" xfId="42373"/>
    <cellStyle name="Заголовок 1 2 23" xfId="12361"/>
    <cellStyle name="Заголовок 1 2 23 2" xfId="42374"/>
    <cellStyle name="Заголовок 1 2 24" xfId="42375"/>
    <cellStyle name="Заголовок 1 2 25" xfId="60819"/>
    <cellStyle name="Заголовок 1 2 3" xfId="12362"/>
    <cellStyle name="Заголовок 1 2 3 2" xfId="42376"/>
    <cellStyle name="Заголовок 1 2 3 3" xfId="60820"/>
    <cellStyle name="Заголовок 1 2 4" xfId="12363"/>
    <cellStyle name="Заголовок 1 2 4 2" xfId="42377"/>
    <cellStyle name="Заголовок 1 2 4 3" xfId="60821"/>
    <cellStyle name="Заголовок 1 2 5" xfId="12364"/>
    <cellStyle name="Заголовок 1 2 5 2" xfId="42378"/>
    <cellStyle name="Заголовок 1 2 5 3" xfId="60822"/>
    <cellStyle name="Заголовок 1 2 6" xfId="12365"/>
    <cellStyle name="Заголовок 1 2 6 2" xfId="42379"/>
    <cellStyle name="Заголовок 1 2 7" xfId="12366"/>
    <cellStyle name="Заголовок 1 2 7 2" xfId="42380"/>
    <cellStyle name="Заголовок 1 2 8" xfId="12367"/>
    <cellStyle name="Заголовок 1 2 8 2" xfId="42381"/>
    <cellStyle name="Заголовок 1 2 9" xfId="12368"/>
    <cellStyle name="Заголовок 1 2 9 2" xfId="42382"/>
    <cellStyle name="Заголовок 1 3" xfId="12369"/>
    <cellStyle name="Заголовок 1 3 10" xfId="12370"/>
    <cellStyle name="Заголовок 1 3 10 2" xfId="42383"/>
    <cellStyle name="Заголовок 1 3 11" xfId="12371"/>
    <cellStyle name="Заголовок 1 3 11 2" xfId="42384"/>
    <cellStyle name="Заголовок 1 3 12" xfId="12372"/>
    <cellStyle name="Заголовок 1 3 12 2" xfId="42385"/>
    <cellStyle name="Заголовок 1 3 13" xfId="12373"/>
    <cellStyle name="Заголовок 1 3 13 2" xfId="42386"/>
    <cellStyle name="Заголовок 1 3 14" xfId="12374"/>
    <cellStyle name="Заголовок 1 3 14 2" xfId="42387"/>
    <cellStyle name="Заголовок 1 3 15" xfId="12375"/>
    <cellStyle name="Заголовок 1 3 15 2" xfId="42388"/>
    <cellStyle name="Заголовок 1 3 16" xfId="12376"/>
    <cellStyle name="Заголовок 1 3 16 2" xfId="42389"/>
    <cellStyle name="Заголовок 1 3 17" xfId="12377"/>
    <cellStyle name="Заголовок 1 3 17 2" xfId="42390"/>
    <cellStyle name="Заголовок 1 3 18" xfId="12378"/>
    <cellStyle name="Заголовок 1 3 18 2" xfId="42391"/>
    <cellStyle name="Заголовок 1 3 19" xfId="12379"/>
    <cellStyle name="Заголовок 1 3 19 2" xfId="42392"/>
    <cellStyle name="Заголовок 1 3 2" xfId="12380"/>
    <cellStyle name="Заголовок 1 3 2 2" xfId="42393"/>
    <cellStyle name="Заголовок 1 3 20" xfId="12381"/>
    <cellStyle name="Заголовок 1 3 20 2" xfId="42394"/>
    <cellStyle name="Заголовок 1 3 21" xfId="12382"/>
    <cellStyle name="Заголовок 1 3 21 2" xfId="42395"/>
    <cellStyle name="Заголовок 1 3 22" xfId="12383"/>
    <cellStyle name="Заголовок 1 3 22 2" xfId="42396"/>
    <cellStyle name="Заголовок 1 3 23" xfId="12384"/>
    <cellStyle name="Заголовок 1 3 23 2" xfId="42397"/>
    <cellStyle name="Заголовок 1 3 24" xfId="42398"/>
    <cellStyle name="Заголовок 1 3 25" xfId="61235"/>
    <cellStyle name="Заголовок 1 3 3" xfId="12385"/>
    <cellStyle name="Заголовок 1 3 3 2" xfId="42399"/>
    <cellStyle name="Заголовок 1 3 4" xfId="12386"/>
    <cellStyle name="Заголовок 1 3 4 2" xfId="42400"/>
    <cellStyle name="Заголовок 1 3 5" xfId="12387"/>
    <cellStyle name="Заголовок 1 3 5 2" xfId="42401"/>
    <cellStyle name="Заголовок 1 3 6" xfId="12388"/>
    <cellStyle name="Заголовок 1 3 6 2" xfId="42402"/>
    <cellStyle name="Заголовок 1 3 7" xfId="12389"/>
    <cellStyle name="Заголовок 1 3 7 2" xfId="42403"/>
    <cellStyle name="Заголовок 1 3 8" xfId="12390"/>
    <cellStyle name="Заголовок 1 3 8 2" xfId="42404"/>
    <cellStyle name="Заголовок 1 3 9" xfId="12391"/>
    <cellStyle name="Заголовок 1 3 9 2" xfId="42405"/>
    <cellStyle name="Заголовок 1 4" xfId="12392"/>
    <cellStyle name="Заголовок 1 4 2" xfId="42406"/>
    <cellStyle name="Заголовок 1 5" xfId="12393"/>
    <cellStyle name="Заголовок 1 5 2" xfId="42407"/>
    <cellStyle name="Заголовок 1 6" xfId="12394"/>
    <cellStyle name="Заголовок 1 6 2" xfId="42408"/>
    <cellStyle name="Заголовок 1 7" xfId="12395"/>
    <cellStyle name="Заголовок 2 2" xfId="12396"/>
    <cellStyle name="Заголовок 2 2 10" xfId="12397"/>
    <cellStyle name="Заголовок 2 2 10 2" xfId="42409"/>
    <cellStyle name="Заголовок 2 2 11" xfId="12398"/>
    <cellStyle name="Заголовок 2 2 11 2" xfId="42410"/>
    <cellStyle name="Заголовок 2 2 12" xfId="12399"/>
    <cellStyle name="Заголовок 2 2 12 2" xfId="42411"/>
    <cellStyle name="Заголовок 2 2 13" xfId="12400"/>
    <cellStyle name="Заголовок 2 2 13 2" xfId="42412"/>
    <cellStyle name="Заголовок 2 2 14" xfId="12401"/>
    <cellStyle name="Заголовок 2 2 14 2" xfId="42413"/>
    <cellStyle name="Заголовок 2 2 15" xfId="12402"/>
    <cellStyle name="Заголовок 2 2 15 2" xfId="42414"/>
    <cellStyle name="Заголовок 2 2 16" xfId="12403"/>
    <cellStyle name="Заголовок 2 2 16 2" xfId="42415"/>
    <cellStyle name="Заголовок 2 2 17" xfId="12404"/>
    <cellStyle name="Заголовок 2 2 17 2" xfId="42416"/>
    <cellStyle name="Заголовок 2 2 18" xfId="12405"/>
    <cellStyle name="Заголовок 2 2 18 2" xfId="42417"/>
    <cellStyle name="Заголовок 2 2 19" xfId="12406"/>
    <cellStyle name="Заголовок 2 2 19 2" xfId="42418"/>
    <cellStyle name="Заголовок 2 2 2" xfId="12407"/>
    <cellStyle name="Заголовок 2 2 2 2" xfId="42419"/>
    <cellStyle name="Заголовок 2 2 2 3" xfId="60823"/>
    <cellStyle name="Заголовок 2 2 20" xfId="12408"/>
    <cellStyle name="Заголовок 2 2 20 2" xfId="42420"/>
    <cellStyle name="Заголовок 2 2 21" xfId="12409"/>
    <cellStyle name="Заголовок 2 2 21 2" xfId="42421"/>
    <cellStyle name="Заголовок 2 2 22" xfId="12410"/>
    <cellStyle name="Заголовок 2 2 22 2" xfId="42422"/>
    <cellStyle name="Заголовок 2 2 23" xfId="12411"/>
    <cellStyle name="Заголовок 2 2 23 2" xfId="42423"/>
    <cellStyle name="Заголовок 2 2 24" xfId="42424"/>
    <cellStyle name="Заголовок 2 2 25" xfId="60824"/>
    <cellStyle name="Заголовок 2 2 3" xfId="12412"/>
    <cellStyle name="Заголовок 2 2 3 2" xfId="42425"/>
    <cellStyle name="Заголовок 2 2 3 3" xfId="60825"/>
    <cellStyle name="Заголовок 2 2 4" xfId="12413"/>
    <cellStyle name="Заголовок 2 2 4 2" xfId="42426"/>
    <cellStyle name="Заголовок 2 2 4 3" xfId="60826"/>
    <cellStyle name="Заголовок 2 2 5" xfId="12414"/>
    <cellStyle name="Заголовок 2 2 5 2" xfId="42427"/>
    <cellStyle name="Заголовок 2 2 5 3" xfId="60827"/>
    <cellStyle name="Заголовок 2 2 6" xfId="12415"/>
    <cellStyle name="Заголовок 2 2 6 2" xfId="42428"/>
    <cellStyle name="Заголовок 2 2 7" xfId="12416"/>
    <cellStyle name="Заголовок 2 2 7 2" xfId="42429"/>
    <cellStyle name="Заголовок 2 2 8" xfId="12417"/>
    <cellStyle name="Заголовок 2 2 8 2" xfId="42430"/>
    <cellStyle name="Заголовок 2 2 9" xfId="12418"/>
    <cellStyle name="Заголовок 2 2 9 2" xfId="42431"/>
    <cellStyle name="Заголовок 2 3" xfId="12419"/>
    <cellStyle name="Заголовок 2 3 10" xfId="12420"/>
    <cellStyle name="Заголовок 2 3 10 2" xfId="42432"/>
    <cellStyle name="Заголовок 2 3 11" xfId="12421"/>
    <cellStyle name="Заголовок 2 3 11 2" xfId="42433"/>
    <cellStyle name="Заголовок 2 3 12" xfId="12422"/>
    <cellStyle name="Заголовок 2 3 12 2" xfId="42434"/>
    <cellStyle name="Заголовок 2 3 13" xfId="12423"/>
    <cellStyle name="Заголовок 2 3 13 2" xfId="42435"/>
    <cellStyle name="Заголовок 2 3 14" xfId="12424"/>
    <cellStyle name="Заголовок 2 3 14 2" xfId="42436"/>
    <cellStyle name="Заголовок 2 3 15" xfId="12425"/>
    <cellStyle name="Заголовок 2 3 15 2" xfId="42437"/>
    <cellStyle name="Заголовок 2 3 16" xfId="12426"/>
    <cellStyle name="Заголовок 2 3 16 2" xfId="42438"/>
    <cellStyle name="Заголовок 2 3 17" xfId="12427"/>
    <cellStyle name="Заголовок 2 3 17 2" xfId="42439"/>
    <cellStyle name="Заголовок 2 3 18" xfId="12428"/>
    <cellStyle name="Заголовок 2 3 18 2" xfId="42440"/>
    <cellStyle name="Заголовок 2 3 19" xfId="12429"/>
    <cellStyle name="Заголовок 2 3 19 2" xfId="42441"/>
    <cellStyle name="Заголовок 2 3 2" xfId="12430"/>
    <cellStyle name="Заголовок 2 3 2 2" xfId="42442"/>
    <cellStyle name="Заголовок 2 3 20" xfId="12431"/>
    <cellStyle name="Заголовок 2 3 20 2" xfId="42443"/>
    <cellStyle name="Заголовок 2 3 21" xfId="12432"/>
    <cellStyle name="Заголовок 2 3 21 2" xfId="42444"/>
    <cellStyle name="Заголовок 2 3 22" xfId="12433"/>
    <cellStyle name="Заголовок 2 3 22 2" xfId="42445"/>
    <cellStyle name="Заголовок 2 3 23" xfId="12434"/>
    <cellStyle name="Заголовок 2 3 23 2" xfId="42446"/>
    <cellStyle name="Заголовок 2 3 24" xfId="42447"/>
    <cellStyle name="Заголовок 2 3 25" xfId="61236"/>
    <cellStyle name="Заголовок 2 3 3" xfId="12435"/>
    <cellStyle name="Заголовок 2 3 3 2" xfId="42448"/>
    <cellStyle name="Заголовок 2 3 4" xfId="12436"/>
    <cellStyle name="Заголовок 2 3 4 2" xfId="42449"/>
    <cellStyle name="Заголовок 2 3 5" xfId="12437"/>
    <cellStyle name="Заголовок 2 3 5 2" xfId="42450"/>
    <cellStyle name="Заголовок 2 3 6" xfId="12438"/>
    <cellStyle name="Заголовок 2 3 6 2" xfId="42451"/>
    <cellStyle name="Заголовок 2 3 7" xfId="12439"/>
    <cellStyle name="Заголовок 2 3 7 2" xfId="42452"/>
    <cellStyle name="Заголовок 2 3 8" xfId="12440"/>
    <cellStyle name="Заголовок 2 3 8 2" xfId="42453"/>
    <cellStyle name="Заголовок 2 3 9" xfId="12441"/>
    <cellStyle name="Заголовок 2 3 9 2" xfId="42454"/>
    <cellStyle name="Заголовок 2 4" xfId="12442"/>
    <cellStyle name="Заголовок 2 4 2" xfId="42455"/>
    <cellStyle name="Заголовок 2 5" xfId="12443"/>
    <cellStyle name="Заголовок 2 5 2" xfId="42456"/>
    <cellStyle name="Заголовок 2 6" xfId="12444"/>
    <cellStyle name="Заголовок 2 6 2" xfId="42457"/>
    <cellStyle name="Заголовок 2 7" xfId="12445"/>
    <cellStyle name="Заголовок 3 2" xfId="12446"/>
    <cellStyle name="Заголовок 3 2 10" xfId="12447"/>
    <cellStyle name="Заголовок 3 2 10 2" xfId="42458"/>
    <cellStyle name="Заголовок 3 2 11" xfId="12448"/>
    <cellStyle name="Заголовок 3 2 11 2" xfId="42459"/>
    <cellStyle name="Заголовок 3 2 12" xfId="12449"/>
    <cellStyle name="Заголовок 3 2 12 2" xfId="42460"/>
    <cellStyle name="Заголовок 3 2 13" xfId="12450"/>
    <cellStyle name="Заголовок 3 2 13 2" xfId="42461"/>
    <cellStyle name="Заголовок 3 2 14" xfId="12451"/>
    <cellStyle name="Заголовок 3 2 14 2" xfId="42462"/>
    <cellStyle name="Заголовок 3 2 15" xfId="12452"/>
    <cellStyle name="Заголовок 3 2 15 2" xfId="42463"/>
    <cellStyle name="Заголовок 3 2 16" xfId="12453"/>
    <cellStyle name="Заголовок 3 2 16 2" xfId="42464"/>
    <cellStyle name="Заголовок 3 2 17" xfId="12454"/>
    <cellStyle name="Заголовок 3 2 17 2" xfId="42465"/>
    <cellStyle name="Заголовок 3 2 18" xfId="12455"/>
    <cellStyle name="Заголовок 3 2 18 2" xfId="42466"/>
    <cellStyle name="Заголовок 3 2 19" xfId="12456"/>
    <cellStyle name="Заголовок 3 2 19 2" xfId="42467"/>
    <cellStyle name="Заголовок 3 2 2" xfId="12457"/>
    <cellStyle name="Заголовок 3 2 2 2" xfId="42468"/>
    <cellStyle name="Заголовок 3 2 2 3" xfId="60828"/>
    <cellStyle name="Заголовок 3 2 20" xfId="12458"/>
    <cellStyle name="Заголовок 3 2 20 2" xfId="42469"/>
    <cellStyle name="Заголовок 3 2 21" xfId="12459"/>
    <cellStyle name="Заголовок 3 2 21 2" xfId="42470"/>
    <cellStyle name="Заголовок 3 2 22" xfId="12460"/>
    <cellStyle name="Заголовок 3 2 22 2" xfId="42471"/>
    <cellStyle name="Заголовок 3 2 23" xfId="12461"/>
    <cellStyle name="Заголовок 3 2 23 2" xfId="42472"/>
    <cellStyle name="Заголовок 3 2 24" xfId="42473"/>
    <cellStyle name="Заголовок 3 2 25" xfId="60829"/>
    <cellStyle name="Заголовок 3 2 3" xfId="12462"/>
    <cellStyle name="Заголовок 3 2 3 2" xfId="42474"/>
    <cellStyle name="Заголовок 3 2 3 3" xfId="60830"/>
    <cellStyle name="Заголовок 3 2 4" xfId="12463"/>
    <cellStyle name="Заголовок 3 2 4 2" xfId="42475"/>
    <cellStyle name="Заголовок 3 2 4 3" xfId="60831"/>
    <cellStyle name="Заголовок 3 2 5" xfId="12464"/>
    <cellStyle name="Заголовок 3 2 5 2" xfId="42476"/>
    <cellStyle name="Заголовок 3 2 5 3" xfId="60832"/>
    <cellStyle name="Заголовок 3 2 6" xfId="12465"/>
    <cellStyle name="Заголовок 3 2 6 2" xfId="42477"/>
    <cellStyle name="Заголовок 3 2 7" xfId="12466"/>
    <cellStyle name="Заголовок 3 2 7 2" xfId="42478"/>
    <cellStyle name="Заголовок 3 2 8" xfId="12467"/>
    <cellStyle name="Заголовок 3 2 8 2" xfId="42479"/>
    <cellStyle name="Заголовок 3 2 9" xfId="12468"/>
    <cellStyle name="Заголовок 3 2 9 2" xfId="42480"/>
    <cellStyle name="Заголовок 3 3" xfId="12469"/>
    <cellStyle name="Заголовок 3 3 10" xfId="12470"/>
    <cellStyle name="Заголовок 3 3 10 2" xfId="42481"/>
    <cellStyle name="Заголовок 3 3 11" xfId="12471"/>
    <cellStyle name="Заголовок 3 3 11 2" xfId="42482"/>
    <cellStyle name="Заголовок 3 3 12" xfId="12472"/>
    <cellStyle name="Заголовок 3 3 12 2" xfId="42483"/>
    <cellStyle name="Заголовок 3 3 13" xfId="12473"/>
    <cellStyle name="Заголовок 3 3 13 2" xfId="42484"/>
    <cellStyle name="Заголовок 3 3 14" xfId="12474"/>
    <cellStyle name="Заголовок 3 3 14 2" xfId="42485"/>
    <cellStyle name="Заголовок 3 3 15" xfId="12475"/>
    <cellStyle name="Заголовок 3 3 15 2" xfId="42486"/>
    <cellStyle name="Заголовок 3 3 16" xfId="12476"/>
    <cellStyle name="Заголовок 3 3 16 2" xfId="42487"/>
    <cellStyle name="Заголовок 3 3 17" xfId="12477"/>
    <cellStyle name="Заголовок 3 3 17 2" xfId="42488"/>
    <cellStyle name="Заголовок 3 3 18" xfId="12478"/>
    <cellStyle name="Заголовок 3 3 18 2" xfId="42489"/>
    <cellStyle name="Заголовок 3 3 19" xfId="12479"/>
    <cellStyle name="Заголовок 3 3 19 2" xfId="42490"/>
    <cellStyle name="Заголовок 3 3 2" xfId="12480"/>
    <cellStyle name="Заголовок 3 3 2 2" xfId="42491"/>
    <cellStyle name="Заголовок 3 3 20" xfId="12481"/>
    <cellStyle name="Заголовок 3 3 20 2" xfId="42492"/>
    <cellStyle name="Заголовок 3 3 21" xfId="12482"/>
    <cellStyle name="Заголовок 3 3 21 2" xfId="42493"/>
    <cellStyle name="Заголовок 3 3 22" xfId="12483"/>
    <cellStyle name="Заголовок 3 3 22 2" xfId="42494"/>
    <cellStyle name="Заголовок 3 3 23" xfId="12484"/>
    <cellStyle name="Заголовок 3 3 23 2" xfId="42495"/>
    <cellStyle name="Заголовок 3 3 24" xfId="42496"/>
    <cellStyle name="Заголовок 3 3 25" xfId="61237"/>
    <cellStyle name="Заголовок 3 3 3" xfId="12485"/>
    <cellStyle name="Заголовок 3 3 3 2" xfId="42497"/>
    <cellStyle name="Заголовок 3 3 4" xfId="12486"/>
    <cellStyle name="Заголовок 3 3 4 2" xfId="42498"/>
    <cellStyle name="Заголовок 3 3 5" xfId="12487"/>
    <cellStyle name="Заголовок 3 3 5 2" xfId="42499"/>
    <cellStyle name="Заголовок 3 3 6" xfId="12488"/>
    <cellStyle name="Заголовок 3 3 6 2" xfId="42500"/>
    <cellStyle name="Заголовок 3 3 7" xfId="12489"/>
    <cellStyle name="Заголовок 3 3 7 2" xfId="42501"/>
    <cellStyle name="Заголовок 3 3 8" xfId="12490"/>
    <cellStyle name="Заголовок 3 3 8 2" xfId="42502"/>
    <cellStyle name="Заголовок 3 3 9" xfId="12491"/>
    <cellStyle name="Заголовок 3 3 9 2" xfId="42503"/>
    <cellStyle name="Заголовок 3 4" xfId="12492"/>
    <cellStyle name="Заголовок 3 4 2" xfId="42504"/>
    <cellStyle name="Заголовок 3 5" xfId="12493"/>
    <cellStyle name="Заголовок 3 5 2" xfId="42505"/>
    <cellStyle name="Заголовок 3 6" xfId="12494"/>
    <cellStyle name="Заголовок 3 6 2" xfId="42506"/>
    <cellStyle name="Заголовок 3 7" xfId="12495"/>
    <cellStyle name="Заголовок 4 2" xfId="12496"/>
    <cellStyle name="Заголовок 4 2 10" xfId="12497"/>
    <cellStyle name="Заголовок 4 2 10 2" xfId="42507"/>
    <cellStyle name="Заголовок 4 2 11" xfId="12498"/>
    <cellStyle name="Заголовок 4 2 11 2" xfId="42508"/>
    <cellStyle name="Заголовок 4 2 12" xfId="12499"/>
    <cellStyle name="Заголовок 4 2 12 2" xfId="42509"/>
    <cellStyle name="Заголовок 4 2 13" xfId="12500"/>
    <cellStyle name="Заголовок 4 2 13 2" xfId="42510"/>
    <cellStyle name="Заголовок 4 2 14" xfId="12501"/>
    <cellStyle name="Заголовок 4 2 14 2" xfId="42511"/>
    <cellStyle name="Заголовок 4 2 15" xfId="12502"/>
    <cellStyle name="Заголовок 4 2 15 2" xfId="42512"/>
    <cellStyle name="Заголовок 4 2 16" xfId="12503"/>
    <cellStyle name="Заголовок 4 2 16 2" xfId="42513"/>
    <cellStyle name="Заголовок 4 2 17" xfId="12504"/>
    <cellStyle name="Заголовок 4 2 17 2" xfId="42514"/>
    <cellStyle name="Заголовок 4 2 18" xfId="12505"/>
    <cellStyle name="Заголовок 4 2 18 2" xfId="42515"/>
    <cellStyle name="Заголовок 4 2 19" xfId="12506"/>
    <cellStyle name="Заголовок 4 2 19 2" xfId="42516"/>
    <cellStyle name="Заголовок 4 2 2" xfId="12507"/>
    <cellStyle name="Заголовок 4 2 2 2" xfId="42517"/>
    <cellStyle name="Заголовок 4 2 2 3" xfId="60833"/>
    <cellStyle name="Заголовок 4 2 20" xfId="12508"/>
    <cellStyle name="Заголовок 4 2 20 2" xfId="42518"/>
    <cellStyle name="Заголовок 4 2 21" xfId="12509"/>
    <cellStyle name="Заголовок 4 2 21 2" xfId="42519"/>
    <cellStyle name="Заголовок 4 2 22" xfId="12510"/>
    <cellStyle name="Заголовок 4 2 22 2" xfId="42520"/>
    <cellStyle name="Заголовок 4 2 23" xfId="12511"/>
    <cellStyle name="Заголовок 4 2 23 2" xfId="42521"/>
    <cellStyle name="Заголовок 4 2 24" xfId="42522"/>
    <cellStyle name="Заголовок 4 2 25" xfId="60834"/>
    <cellStyle name="Заголовок 4 2 3" xfId="12512"/>
    <cellStyle name="Заголовок 4 2 3 2" xfId="42523"/>
    <cellStyle name="Заголовок 4 2 3 3" xfId="60835"/>
    <cellStyle name="Заголовок 4 2 4" xfId="12513"/>
    <cellStyle name="Заголовок 4 2 4 2" xfId="42524"/>
    <cellStyle name="Заголовок 4 2 4 3" xfId="60836"/>
    <cellStyle name="Заголовок 4 2 5" xfId="12514"/>
    <cellStyle name="Заголовок 4 2 5 2" xfId="42525"/>
    <cellStyle name="Заголовок 4 2 5 3" xfId="60837"/>
    <cellStyle name="Заголовок 4 2 6" xfId="12515"/>
    <cellStyle name="Заголовок 4 2 6 2" xfId="42526"/>
    <cellStyle name="Заголовок 4 2 7" xfId="12516"/>
    <cellStyle name="Заголовок 4 2 7 2" xfId="42527"/>
    <cellStyle name="Заголовок 4 2 8" xfId="12517"/>
    <cellStyle name="Заголовок 4 2 8 2" xfId="42528"/>
    <cellStyle name="Заголовок 4 2 9" xfId="12518"/>
    <cellStyle name="Заголовок 4 2 9 2" xfId="42529"/>
    <cellStyle name="Заголовок 4 3" xfId="12519"/>
    <cellStyle name="Заголовок 4 3 10" xfId="12520"/>
    <cellStyle name="Заголовок 4 3 10 2" xfId="42530"/>
    <cellStyle name="Заголовок 4 3 11" xfId="12521"/>
    <cellStyle name="Заголовок 4 3 11 2" xfId="42531"/>
    <cellStyle name="Заголовок 4 3 12" xfId="12522"/>
    <cellStyle name="Заголовок 4 3 12 2" xfId="42532"/>
    <cellStyle name="Заголовок 4 3 13" xfId="12523"/>
    <cellStyle name="Заголовок 4 3 13 2" xfId="42533"/>
    <cellStyle name="Заголовок 4 3 14" xfId="12524"/>
    <cellStyle name="Заголовок 4 3 14 2" xfId="42534"/>
    <cellStyle name="Заголовок 4 3 15" xfId="12525"/>
    <cellStyle name="Заголовок 4 3 15 2" xfId="42535"/>
    <cellStyle name="Заголовок 4 3 16" xfId="12526"/>
    <cellStyle name="Заголовок 4 3 16 2" xfId="42536"/>
    <cellStyle name="Заголовок 4 3 17" xfId="12527"/>
    <cellStyle name="Заголовок 4 3 17 2" xfId="42537"/>
    <cellStyle name="Заголовок 4 3 18" xfId="12528"/>
    <cellStyle name="Заголовок 4 3 18 2" xfId="42538"/>
    <cellStyle name="Заголовок 4 3 19" xfId="12529"/>
    <cellStyle name="Заголовок 4 3 19 2" xfId="42539"/>
    <cellStyle name="Заголовок 4 3 2" xfId="12530"/>
    <cellStyle name="Заголовок 4 3 2 2" xfId="42540"/>
    <cellStyle name="Заголовок 4 3 20" xfId="12531"/>
    <cellStyle name="Заголовок 4 3 20 2" xfId="42541"/>
    <cellStyle name="Заголовок 4 3 21" xfId="12532"/>
    <cellStyle name="Заголовок 4 3 21 2" xfId="42542"/>
    <cellStyle name="Заголовок 4 3 22" xfId="12533"/>
    <cellStyle name="Заголовок 4 3 22 2" xfId="42543"/>
    <cellStyle name="Заголовок 4 3 23" xfId="12534"/>
    <cellStyle name="Заголовок 4 3 23 2" xfId="42544"/>
    <cellStyle name="Заголовок 4 3 24" xfId="42545"/>
    <cellStyle name="Заголовок 4 3 25" xfId="61238"/>
    <cellStyle name="Заголовок 4 3 3" xfId="12535"/>
    <cellStyle name="Заголовок 4 3 3 2" xfId="42546"/>
    <cellStyle name="Заголовок 4 3 4" xfId="12536"/>
    <cellStyle name="Заголовок 4 3 4 2" xfId="42547"/>
    <cellStyle name="Заголовок 4 3 5" xfId="12537"/>
    <cellStyle name="Заголовок 4 3 5 2" xfId="42548"/>
    <cellStyle name="Заголовок 4 3 6" xfId="12538"/>
    <cellStyle name="Заголовок 4 3 6 2" xfId="42549"/>
    <cellStyle name="Заголовок 4 3 7" xfId="12539"/>
    <cellStyle name="Заголовок 4 3 7 2" xfId="42550"/>
    <cellStyle name="Заголовок 4 3 8" xfId="12540"/>
    <cellStyle name="Заголовок 4 3 8 2" xfId="42551"/>
    <cellStyle name="Заголовок 4 3 9" xfId="12541"/>
    <cellStyle name="Заголовок 4 3 9 2" xfId="42552"/>
    <cellStyle name="Заголовок 4 4" xfId="12542"/>
    <cellStyle name="Заголовок 4 4 2" xfId="42553"/>
    <cellStyle name="Заголовок 4 5" xfId="12543"/>
    <cellStyle name="Заголовок 4 5 2" xfId="42554"/>
    <cellStyle name="Заголовок 4 6" xfId="12544"/>
    <cellStyle name="Заголовок 4 6 2" xfId="42555"/>
    <cellStyle name="Заголовок 4 7" xfId="12545"/>
    <cellStyle name="Заголовок 5" xfId="42556"/>
    <cellStyle name="Заголовок 6" xfId="60838"/>
    <cellStyle name="ЗаголовокСтолбца" xfId="12546"/>
    <cellStyle name="ЗаголовокСтолбца 2" xfId="42557"/>
    <cellStyle name="ЗаголовокСтолбца 2 2" xfId="60839"/>
    <cellStyle name="ЗаголовокСтолбца 3" xfId="60840"/>
    <cellStyle name="ЗаголовокСтолбца 4" xfId="60841"/>
    <cellStyle name="ЗаголовокСтолбца 5" xfId="60842"/>
    <cellStyle name="ЗаголовокСтолбца 6" xfId="60843"/>
    <cellStyle name="Защитный" xfId="12547"/>
    <cellStyle name="Защитный 2" xfId="60844"/>
    <cellStyle name="Значение" xfId="12548"/>
    <cellStyle name="Значение 2" xfId="60845"/>
    <cellStyle name="Значение 3" xfId="60846"/>
    <cellStyle name="Значение 4" xfId="60847"/>
    <cellStyle name="Зоголовок" xfId="12549"/>
    <cellStyle name="Зоголовок 2" xfId="60848"/>
    <cellStyle name="зфпуруфвштп" xfId="60849"/>
    <cellStyle name="Итог 2" xfId="12550"/>
    <cellStyle name="Итог 2 10" xfId="12551"/>
    <cellStyle name="Итог 2 10 2" xfId="42558"/>
    <cellStyle name="Итог 2 11" xfId="12552"/>
    <cellStyle name="Итог 2 11 2" xfId="42559"/>
    <cellStyle name="Итог 2 12" xfId="12553"/>
    <cellStyle name="Итог 2 12 2" xfId="42560"/>
    <cellStyle name="Итог 2 13" xfId="12554"/>
    <cellStyle name="Итог 2 13 2" xfId="42561"/>
    <cellStyle name="Итог 2 14" xfId="12555"/>
    <cellStyle name="Итог 2 14 2" xfId="42562"/>
    <cellStyle name="Итог 2 15" xfId="12556"/>
    <cellStyle name="Итог 2 15 2" xfId="42563"/>
    <cellStyle name="Итог 2 16" xfId="12557"/>
    <cellStyle name="Итог 2 16 2" xfId="42564"/>
    <cellStyle name="Итог 2 17" xfId="12558"/>
    <cellStyle name="Итог 2 17 2" xfId="42565"/>
    <cellStyle name="Итог 2 18" xfId="12559"/>
    <cellStyle name="Итог 2 18 2" xfId="42566"/>
    <cellStyle name="Итог 2 19" xfId="12560"/>
    <cellStyle name="Итог 2 19 2" xfId="42567"/>
    <cellStyle name="Итог 2 2" xfId="12561"/>
    <cellStyle name="Итог 2 2 2" xfId="42568"/>
    <cellStyle name="Итог 2 2 2 2" xfId="60851"/>
    <cellStyle name="Итог 2 2 3" xfId="60852"/>
    <cellStyle name="Итог 2 2 4" xfId="60853"/>
    <cellStyle name="Итог 2 2 5" xfId="60854"/>
    <cellStyle name="Итог 2 20" xfId="12562"/>
    <cellStyle name="Итог 2 20 2" xfId="42569"/>
    <cellStyle name="Итог 2 21" xfId="12563"/>
    <cellStyle name="Итог 2 21 2" xfId="42570"/>
    <cellStyle name="Итог 2 22" xfId="12564"/>
    <cellStyle name="Итог 2 22 2" xfId="42571"/>
    <cellStyle name="Итог 2 23" xfId="12565"/>
    <cellStyle name="Итог 2 23 2" xfId="42572"/>
    <cellStyle name="Итог 2 24" xfId="42573"/>
    <cellStyle name="Итог 2 25" xfId="60855"/>
    <cellStyle name="Итог 2 3" xfId="12566"/>
    <cellStyle name="Итог 2 3 2" xfId="42574"/>
    <cellStyle name="Итог 2 3 2 2" xfId="60856"/>
    <cellStyle name="Итог 2 3 3" xfId="60857"/>
    <cellStyle name="Итог 2 3 4" xfId="60858"/>
    <cellStyle name="Итог 2 3 5" xfId="60859"/>
    <cellStyle name="Итог 2 4" xfId="12567"/>
    <cellStyle name="Итог 2 4 2" xfId="42575"/>
    <cellStyle name="Итог 2 4 2 2" xfId="60860"/>
    <cellStyle name="Итог 2 4 3" xfId="60861"/>
    <cellStyle name="Итог 2 4 4" xfId="60862"/>
    <cellStyle name="Итог 2 4 5" xfId="60863"/>
    <cellStyle name="Итог 2 5" xfId="12568"/>
    <cellStyle name="Итог 2 5 2" xfId="42576"/>
    <cellStyle name="Итог 2 5 2 2" xfId="60864"/>
    <cellStyle name="Итог 2 5 3" xfId="60865"/>
    <cellStyle name="Итог 2 5 4" xfId="60866"/>
    <cellStyle name="Итог 2 5 5" xfId="60867"/>
    <cellStyle name="Итог 2 6" xfId="12569"/>
    <cellStyle name="Итог 2 6 2" xfId="42577"/>
    <cellStyle name="Итог 2 6 3" xfId="60868"/>
    <cellStyle name="Итог 2 7" xfId="12570"/>
    <cellStyle name="Итог 2 7 2" xfId="42578"/>
    <cellStyle name="Итог 2 7 3" xfId="60869"/>
    <cellStyle name="Итог 2 8" xfId="12571"/>
    <cellStyle name="Итог 2 8 2" xfId="42579"/>
    <cellStyle name="Итог 2 8 3" xfId="60870"/>
    <cellStyle name="Итог 2 9" xfId="12572"/>
    <cellStyle name="Итог 2 9 2" xfId="42580"/>
    <cellStyle name="Итог 3" xfId="12573"/>
    <cellStyle name="Итог 3 10" xfId="12574"/>
    <cellStyle name="Итог 3 10 2" xfId="42581"/>
    <cellStyle name="Итог 3 11" xfId="12575"/>
    <cellStyle name="Итог 3 11 2" xfId="42582"/>
    <cellStyle name="Итог 3 12" xfId="12576"/>
    <cellStyle name="Итог 3 12 2" xfId="42583"/>
    <cellStyle name="Итог 3 13" xfId="12577"/>
    <cellStyle name="Итог 3 13 2" xfId="42584"/>
    <cellStyle name="Итог 3 14" xfId="12578"/>
    <cellStyle name="Итог 3 14 2" xfId="42585"/>
    <cellStyle name="Итог 3 15" xfId="12579"/>
    <cellStyle name="Итог 3 15 2" xfId="42586"/>
    <cellStyle name="Итог 3 16" xfId="12580"/>
    <cellStyle name="Итог 3 16 2" xfId="42587"/>
    <cellStyle name="Итог 3 17" xfId="12581"/>
    <cellStyle name="Итог 3 17 2" xfId="42588"/>
    <cellStyle name="Итог 3 18" xfId="12582"/>
    <cellStyle name="Итог 3 18 2" xfId="42589"/>
    <cellStyle name="Итог 3 19" xfId="12583"/>
    <cellStyle name="Итог 3 19 2" xfId="42590"/>
    <cellStyle name="Итог 3 2" xfId="12584"/>
    <cellStyle name="Итог 3 2 2" xfId="42591"/>
    <cellStyle name="Итог 3 20" xfId="12585"/>
    <cellStyle name="Итог 3 20 2" xfId="42592"/>
    <cellStyle name="Итог 3 21" xfId="12586"/>
    <cellStyle name="Итог 3 21 2" xfId="42593"/>
    <cellStyle name="Итог 3 22" xfId="12587"/>
    <cellStyle name="Итог 3 22 2" xfId="42594"/>
    <cellStyle name="Итог 3 23" xfId="12588"/>
    <cellStyle name="Итог 3 23 2" xfId="42595"/>
    <cellStyle name="Итог 3 24" xfId="42596"/>
    <cellStyle name="Итог 3 25" xfId="60871"/>
    <cellStyle name="Итог 3 3" xfId="12589"/>
    <cellStyle name="Итог 3 3 2" xfId="42597"/>
    <cellStyle name="Итог 3 4" xfId="12590"/>
    <cellStyle name="Итог 3 4 2" xfId="42598"/>
    <cellStyle name="Итог 3 5" xfId="12591"/>
    <cellStyle name="Итог 3 5 2" xfId="42599"/>
    <cellStyle name="Итог 3 6" xfId="12592"/>
    <cellStyle name="Итог 3 6 2" xfId="42600"/>
    <cellStyle name="Итог 3 7" xfId="12593"/>
    <cellStyle name="Итог 3 7 2" xfId="42601"/>
    <cellStyle name="Итог 3 8" xfId="12594"/>
    <cellStyle name="Итог 3 8 2" xfId="42602"/>
    <cellStyle name="Итог 3 9" xfId="12595"/>
    <cellStyle name="Итог 3 9 2" xfId="42603"/>
    <cellStyle name="Итог 4" xfId="12596"/>
    <cellStyle name="Итог 4 2" xfId="42604"/>
    <cellStyle name="Итог 4 3" xfId="60872"/>
    <cellStyle name="Итог 5" xfId="12597"/>
    <cellStyle name="Итог 5 2" xfId="42605"/>
    <cellStyle name="Итог 5 3" xfId="60873"/>
    <cellStyle name="Итог 6" xfId="12598"/>
    <cellStyle name="Итог 6 2" xfId="42606"/>
    <cellStyle name="Итог 7" xfId="12599"/>
    <cellStyle name="Итого" xfId="12600"/>
    <cellStyle name="Итого 2" xfId="60874"/>
    <cellStyle name="Итого 3" xfId="60875"/>
    <cellStyle name="Итого 4" xfId="60876"/>
    <cellStyle name="йешеду" xfId="60850"/>
    <cellStyle name="Контрольная ячейка 2" xfId="12601"/>
    <cellStyle name="Контрольная ячейка 2 10" xfId="12602"/>
    <cellStyle name="Контрольная ячейка 2 10 2" xfId="42607"/>
    <cellStyle name="Контрольная ячейка 2 11" xfId="12603"/>
    <cellStyle name="Контрольная ячейка 2 11 2" xfId="42608"/>
    <cellStyle name="Контрольная ячейка 2 12" xfId="12604"/>
    <cellStyle name="Контрольная ячейка 2 12 2" xfId="42609"/>
    <cellStyle name="Контрольная ячейка 2 13" xfId="12605"/>
    <cellStyle name="Контрольная ячейка 2 13 2" xfId="42610"/>
    <cellStyle name="Контрольная ячейка 2 14" xfId="12606"/>
    <cellStyle name="Контрольная ячейка 2 14 2" xfId="42611"/>
    <cellStyle name="Контрольная ячейка 2 15" xfId="12607"/>
    <cellStyle name="Контрольная ячейка 2 15 2" xfId="42612"/>
    <cellStyle name="Контрольная ячейка 2 16" xfId="12608"/>
    <cellStyle name="Контрольная ячейка 2 16 2" xfId="42613"/>
    <cellStyle name="Контрольная ячейка 2 17" xfId="12609"/>
    <cellStyle name="Контрольная ячейка 2 17 2" xfId="42614"/>
    <cellStyle name="Контрольная ячейка 2 18" xfId="12610"/>
    <cellStyle name="Контрольная ячейка 2 18 2" xfId="42615"/>
    <cellStyle name="Контрольная ячейка 2 19" xfId="12611"/>
    <cellStyle name="Контрольная ячейка 2 19 2" xfId="42616"/>
    <cellStyle name="Контрольная ячейка 2 2" xfId="12612"/>
    <cellStyle name="Контрольная ячейка 2 2 2" xfId="42617"/>
    <cellStyle name="Контрольная ячейка 2 2 3" xfId="60877"/>
    <cellStyle name="Контрольная ячейка 2 20" xfId="12613"/>
    <cellStyle name="Контрольная ячейка 2 20 2" xfId="42618"/>
    <cellStyle name="Контрольная ячейка 2 21" xfId="12614"/>
    <cellStyle name="Контрольная ячейка 2 21 2" xfId="42619"/>
    <cellStyle name="Контрольная ячейка 2 22" xfId="12615"/>
    <cellStyle name="Контрольная ячейка 2 22 2" xfId="42620"/>
    <cellStyle name="Контрольная ячейка 2 23" xfId="12616"/>
    <cellStyle name="Контрольная ячейка 2 23 2" xfId="42621"/>
    <cellStyle name="Контрольная ячейка 2 24" xfId="42622"/>
    <cellStyle name="Контрольная ячейка 2 25" xfId="60878"/>
    <cellStyle name="Контрольная ячейка 2 3" xfId="12617"/>
    <cellStyle name="Контрольная ячейка 2 3 2" xfId="42623"/>
    <cellStyle name="Контрольная ячейка 2 3 3" xfId="60879"/>
    <cellStyle name="Контрольная ячейка 2 4" xfId="12618"/>
    <cellStyle name="Контрольная ячейка 2 4 2" xfId="42624"/>
    <cellStyle name="Контрольная ячейка 2 4 3" xfId="60880"/>
    <cellStyle name="Контрольная ячейка 2 5" xfId="12619"/>
    <cellStyle name="Контрольная ячейка 2 5 2" xfId="42625"/>
    <cellStyle name="Контрольная ячейка 2 5 3" xfId="60881"/>
    <cellStyle name="Контрольная ячейка 2 6" xfId="12620"/>
    <cellStyle name="Контрольная ячейка 2 6 2" xfId="42626"/>
    <cellStyle name="Контрольная ячейка 2 7" xfId="12621"/>
    <cellStyle name="Контрольная ячейка 2 7 2" xfId="42627"/>
    <cellStyle name="Контрольная ячейка 2 8" xfId="12622"/>
    <cellStyle name="Контрольная ячейка 2 8 2" xfId="42628"/>
    <cellStyle name="Контрольная ячейка 2 9" xfId="12623"/>
    <cellStyle name="Контрольная ячейка 2 9 2" xfId="42629"/>
    <cellStyle name="Контрольная ячейка 3" xfId="12624"/>
    <cellStyle name="Контрольная ячейка 3 10" xfId="12625"/>
    <cellStyle name="Контрольная ячейка 3 10 2" xfId="42630"/>
    <cellStyle name="Контрольная ячейка 3 11" xfId="12626"/>
    <cellStyle name="Контрольная ячейка 3 11 2" xfId="42631"/>
    <cellStyle name="Контрольная ячейка 3 12" xfId="12627"/>
    <cellStyle name="Контрольная ячейка 3 12 2" xfId="42632"/>
    <cellStyle name="Контрольная ячейка 3 13" xfId="12628"/>
    <cellStyle name="Контрольная ячейка 3 13 2" xfId="42633"/>
    <cellStyle name="Контрольная ячейка 3 14" xfId="12629"/>
    <cellStyle name="Контрольная ячейка 3 14 2" xfId="42634"/>
    <cellStyle name="Контрольная ячейка 3 15" xfId="12630"/>
    <cellStyle name="Контрольная ячейка 3 15 2" xfId="42635"/>
    <cellStyle name="Контрольная ячейка 3 16" xfId="12631"/>
    <cellStyle name="Контрольная ячейка 3 16 2" xfId="42636"/>
    <cellStyle name="Контрольная ячейка 3 17" xfId="12632"/>
    <cellStyle name="Контрольная ячейка 3 17 2" xfId="42637"/>
    <cellStyle name="Контрольная ячейка 3 18" xfId="12633"/>
    <cellStyle name="Контрольная ячейка 3 18 2" xfId="42638"/>
    <cellStyle name="Контрольная ячейка 3 19" xfId="12634"/>
    <cellStyle name="Контрольная ячейка 3 19 2" xfId="42639"/>
    <cellStyle name="Контрольная ячейка 3 2" xfId="12635"/>
    <cellStyle name="Контрольная ячейка 3 2 2" xfId="42640"/>
    <cellStyle name="Контрольная ячейка 3 20" xfId="12636"/>
    <cellStyle name="Контрольная ячейка 3 20 2" xfId="42641"/>
    <cellStyle name="Контрольная ячейка 3 21" xfId="12637"/>
    <cellStyle name="Контрольная ячейка 3 21 2" xfId="42642"/>
    <cellStyle name="Контрольная ячейка 3 22" xfId="12638"/>
    <cellStyle name="Контрольная ячейка 3 22 2" xfId="42643"/>
    <cellStyle name="Контрольная ячейка 3 23" xfId="12639"/>
    <cellStyle name="Контрольная ячейка 3 23 2" xfId="42644"/>
    <cellStyle name="Контрольная ячейка 3 24" xfId="42645"/>
    <cellStyle name="Контрольная ячейка 3 25" xfId="61239"/>
    <cellStyle name="Контрольная ячейка 3 3" xfId="12640"/>
    <cellStyle name="Контрольная ячейка 3 3 2" xfId="42646"/>
    <cellStyle name="Контрольная ячейка 3 4" xfId="12641"/>
    <cellStyle name="Контрольная ячейка 3 4 2" xfId="42647"/>
    <cellStyle name="Контрольная ячейка 3 5" xfId="12642"/>
    <cellStyle name="Контрольная ячейка 3 5 2" xfId="42648"/>
    <cellStyle name="Контрольная ячейка 3 6" xfId="12643"/>
    <cellStyle name="Контрольная ячейка 3 6 2" xfId="42649"/>
    <cellStyle name="Контрольная ячейка 3 7" xfId="12644"/>
    <cellStyle name="Контрольная ячейка 3 7 2" xfId="42650"/>
    <cellStyle name="Контрольная ячейка 3 8" xfId="12645"/>
    <cellStyle name="Контрольная ячейка 3 8 2" xfId="42651"/>
    <cellStyle name="Контрольная ячейка 3 9" xfId="12646"/>
    <cellStyle name="Контрольная ячейка 3 9 2" xfId="42652"/>
    <cellStyle name="Контрольная ячейка 4" xfId="12647"/>
    <cellStyle name="Контрольная ячейка 4 2" xfId="42653"/>
    <cellStyle name="Контрольная ячейка 5" xfId="12648"/>
    <cellStyle name="Контрольная ячейка 5 2" xfId="42654"/>
    <cellStyle name="Контрольная ячейка 6" xfId="12649"/>
    <cellStyle name="Контрольная ячейка 6 2" xfId="42655"/>
    <cellStyle name="Контрольная ячейка 7" xfId="12650"/>
    <cellStyle name="Контрольная ячейка 7 2" xfId="60882"/>
    <cellStyle name="Мои наименования показателей" xfId="12653"/>
    <cellStyle name="Мои наименования показателей 2" xfId="42658"/>
    <cellStyle name="Мои наименования показателей 3" xfId="60885"/>
    <cellStyle name="Мой заголовок" xfId="12651"/>
    <cellStyle name="Мой заголовок 2" xfId="42656"/>
    <cellStyle name="Мой заголовок 3" xfId="60883"/>
    <cellStyle name="Мой заголовок листа" xfId="12652"/>
    <cellStyle name="Мой заголовок листа 2" xfId="42657"/>
    <cellStyle name="Мой заголовок листа 3" xfId="60884"/>
    <cellStyle name="Название 2" xfId="12654"/>
    <cellStyle name="Название 2 10" xfId="12655"/>
    <cellStyle name="Название 2 10 2" xfId="42659"/>
    <cellStyle name="Название 2 11" xfId="12656"/>
    <cellStyle name="Название 2 11 2" xfId="42660"/>
    <cellStyle name="Название 2 12" xfId="12657"/>
    <cellStyle name="Название 2 12 2" xfId="42661"/>
    <cellStyle name="Название 2 13" xfId="12658"/>
    <cellStyle name="Название 2 13 2" xfId="42662"/>
    <cellStyle name="Название 2 14" xfId="12659"/>
    <cellStyle name="Название 2 14 2" xfId="42663"/>
    <cellStyle name="Название 2 15" xfId="12660"/>
    <cellStyle name="Название 2 15 2" xfId="42664"/>
    <cellStyle name="Название 2 16" xfId="12661"/>
    <cellStyle name="Название 2 16 2" xfId="42665"/>
    <cellStyle name="Название 2 17" xfId="12662"/>
    <cellStyle name="Название 2 17 2" xfId="42666"/>
    <cellStyle name="Название 2 18" xfId="12663"/>
    <cellStyle name="Название 2 18 2" xfId="42667"/>
    <cellStyle name="Название 2 19" xfId="12664"/>
    <cellStyle name="Название 2 19 2" xfId="42668"/>
    <cellStyle name="Название 2 2" xfId="12665"/>
    <cellStyle name="Название 2 2 2" xfId="42669"/>
    <cellStyle name="Название 2 2 3" xfId="60886"/>
    <cellStyle name="Название 2 20" xfId="12666"/>
    <cellStyle name="Название 2 20 2" xfId="42670"/>
    <cellStyle name="Название 2 21" xfId="12667"/>
    <cellStyle name="Название 2 21 2" xfId="42671"/>
    <cellStyle name="Название 2 22" xfId="12668"/>
    <cellStyle name="Название 2 22 2" xfId="42672"/>
    <cellStyle name="Название 2 23" xfId="12669"/>
    <cellStyle name="Название 2 23 2" xfId="42673"/>
    <cellStyle name="Название 2 24" xfId="42674"/>
    <cellStyle name="Название 2 25" xfId="60887"/>
    <cellStyle name="Название 2 3" xfId="12670"/>
    <cellStyle name="Название 2 3 2" xfId="42675"/>
    <cellStyle name="Название 2 3 3" xfId="60888"/>
    <cellStyle name="Название 2 4" xfId="12671"/>
    <cellStyle name="Название 2 4 2" xfId="42676"/>
    <cellStyle name="Название 2 4 3" xfId="60889"/>
    <cellStyle name="Название 2 5" xfId="12672"/>
    <cellStyle name="Название 2 5 2" xfId="42677"/>
    <cellStyle name="Название 2 5 3" xfId="60890"/>
    <cellStyle name="Название 2 6" xfId="12673"/>
    <cellStyle name="Название 2 6 2" xfId="42678"/>
    <cellStyle name="Название 2 7" xfId="12674"/>
    <cellStyle name="Название 2 7 2" xfId="42679"/>
    <cellStyle name="Название 2 8" xfId="12675"/>
    <cellStyle name="Название 2 8 2" xfId="42680"/>
    <cellStyle name="Название 2 9" xfId="12676"/>
    <cellStyle name="Название 2 9 2" xfId="42681"/>
    <cellStyle name="Название 3" xfId="12677"/>
    <cellStyle name="Название 3 10" xfId="12678"/>
    <cellStyle name="Название 3 10 2" xfId="42682"/>
    <cellStyle name="Название 3 11" xfId="12679"/>
    <cellStyle name="Название 3 11 2" xfId="42683"/>
    <cellStyle name="Название 3 12" xfId="12680"/>
    <cellStyle name="Название 3 12 2" xfId="42684"/>
    <cellStyle name="Название 3 13" xfId="12681"/>
    <cellStyle name="Название 3 13 2" xfId="42685"/>
    <cellStyle name="Название 3 14" xfId="12682"/>
    <cellStyle name="Название 3 14 2" xfId="42686"/>
    <cellStyle name="Название 3 15" xfId="12683"/>
    <cellStyle name="Название 3 15 2" xfId="42687"/>
    <cellStyle name="Название 3 16" xfId="12684"/>
    <cellStyle name="Название 3 16 2" xfId="42688"/>
    <cellStyle name="Название 3 17" xfId="12685"/>
    <cellStyle name="Название 3 17 2" xfId="42689"/>
    <cellStyle name="Название 3 18" xfId="12686"/>
    <cellStyle name="Название 3 18 2" xfId="42690"/>
    <cellStyle name="Название 3 19" xfId="12687"/>
    <cellStyle name="Название 3 19 2" xfId="42691"/>
    <cellStyle name="Название 3 2" xfId="12688"/>
    <cellStyle name="Название 3 2 2" xfId="42692"/>
    <cellStyle name="Название 3 20" xfId="12689"/>
    <cellStyle name="Название 3 20 2" xfId="42693"/>
    <cellStyle name="Название 3 21" xfId="12690"/>
    <cellStyle name="Название 3 21 2" xfId="42694"/>
    <cellStyle name="Название 3 22" xfId="12691"/>
    <cellStyle name="Название 3 22 2" xfId="42695"/>
    <cellStyle name="Название 3 23" xfId="12692"/>
    <cellStyle name="Название 3 23 2" xfId="42696"/>
    <cellStyle name="Название 3 24" xfId="42697"/>
    <cellStyle name="Название 3 25" xfId="61240"/>
    <cellStyle name="Название 3 3" xfId="12693"/>
    <cellStyle name="Название 3 3 2" xfId="42698"/>
    <cellStyle name="Название 3 4" xfId="12694"/>
    <cellStyle name="Название 3 4 2" xfId="42699"/>
    <cellStyle name="Название 3 5" xfId="12695"/>
    <cellStyle name="Название 3 5 2" xfId="42700"/>
    <cellStyle name="Название 3 6" xfId="12696"/>
    <cellStyle name="Название 3 6 2" xfId="42701"/>
    <cellStyle name="Название 3 7" xfId="12697"/>
    <cellStyle name="Название 3 7 2" xfId="42702"/>
    <cellStyle name="Название 3 8" xfId="12698"/>
    <cellStyle name="Название 3 8 2" xfId="42703"/>
    <cellStyle name="Название 3 9" xfId="12699"/>
    <cellStyle name="Название 3 9 2" xfId="42704"/>
    <cellStyle name="Название 4" xfId="12700"/>
    <cellStyle name="Название 4 2" xfId="42705"/>
    <cellStyle name="Название 5" xfId="12701"/>
    <cellStyle name="Название 5 2" xfId="42706"/>
    <cellStyle name="Название 6" xfId="12702"/>
    <cellStyle name="Название 6 2" xfId="42707"/>
    <cellStyle name="Название 7" xfId="12703"/>
    <cellStyle name="Нейтральный 2" xfId="12704"/>
    <cellStyle name="Нейтральный 2 10" xfId="12705"/>
    <cellStyle name="Нейтральный 2 10 2" xfId="42708"/>
    <cellStyle name="Нейтральный 2 11" xfId="12706"/>
    <cellStyle name="Нейтральный 2 11 2" xfId="42709"/>
    <cellStyle name="Нейтральный 2 12" xfId="12707"/>
    <cellStyle name="Нейтральный 2 12 2" xfId="42710"/>
    <cellStyle name="Нейтральный 2 13" xfId="12708"/>
    <cellStyle name="Нейтральный 2 13 2" xfId="42711"/>
    <cellStyle name="Нейтральный 2 14" xfId="12709"/>
    <cellStyle name="Нейтральный 2 14 2" xfId="42712"/>
    <cellStyle name="Нейтральный 2 15" xfId="12710"/>
    <cellStyle name="Нейтральный 2 15 2" xfId="42713"/>
    <cellStyle name="Нейтральный 2 16" xfId="12711"/>
    <cellStyle name="Нейтральный 2 16 2" xfId="42714"/>
    <cellStyle name="Нейтральный 2 17" xfId="12712"/>
    <cellStyle name="Нейтральный 2 17 2" xfId="42715"/>
    <cellStyle name="Нейтральный 2 18" xfId="12713"/>
    <cellStyle name="Нейтральный 2 18 2" xfId="42716"/>
    <cellStyle name="Нейтральный 2 19" xfId="12714"/>
    <cellStyle name="Нейтральный 2 19 2" xfId="42717"/>
    <cellStyle name="Нейтральный 2 2" xfId="12715"/>
    <cellStyle name="Нейтральный 2 2 2" xfId="42718"/>
    <cellStyle name="Нейтральный 2 2 3" xfId="60891"/>
    <cellStyle name="Нейтральный 2 20" xfId="12716"/>
    <cellStyle name="Нейтральный 2 20 2" xfId="42719"/>
    <cellStyle name="Нейтральный 2 21" xfId="12717"/>
    <cellStyle name="Нейтральный 2 21 2" xfId="42720"/>
    <cellStyle name="Нейтральный 2 22" xfId="12718"/>
    <cellStyle name="Нейтральный 2 22 2" xfId="42721"/>
    <cellStyle name="Нейтральный 2 23" xfId="12719"/>
    <cellStyle name="Нейтральный 2 23 2" xfId="42722"/>
    <cellStyle name="Нейтральный 2 24" xfId="42723"/>
    <cellStyle name="Нейтральный 2 25" xfId="60892"/>
    <cellStyle name="Нейтральный 2 3" xfId="12720"/>
    <cellStyle name="Нейтральный 2 3 2" xfId="42724"/>
    <cellStyle name="Нейтральный 2 3 3" xfId="60893"/>
    <cellStyle name="Нейтральный 2 4" xfId="12721"/>
    <cellStyle name="Нейтральный 2 4 2" xfId="42725"/>
    <cellStyle name="Нейтральный 2 4 3" xfId="60894"/>
    <cellStyle name="Нейтральный 2 5" xfId="12722"/>
    <cellStyle name="Нейтральный 2 5 2" xfId="42726"/>
    <cellStyle name="Нейтральный 2 5 3" xfId="60895"/>
    <cellStyle name="Нейтральный 2 6" xfId="12723"/>
    <cellStyle name="Нейтральный 2 6 2" xfId="42727"/>
    <cellStyle name="Нейтральный 2 7" xfId="12724"/>
    <cellStyle name="Нейтральный 2 7 2" xfId="42728"/>
    <cellStyle name="Нейтральный 2 8" xfId="12725"/>
    <cellStyle name="Нейтральный 2 8 2" xfId="42729"/>
    <cellStyle name="Нейтральный 2 9" xfId="12726"/>
    <cellStyle name="Нейтральный 2 9 2" xfId="42730"/>
    <cellStyle name="Нейтральный 3" xfId="12727"/>
    <cellStyle name="Нейтральный 3 10" xfId="12728"/>
    <cellStyle name="Нейтральный 3 10 2" xfId="42731"/>
    <cellStyle name="Нейтральный 3 11" xfId="12729"/>
    <cellStyle name="Нейтральный 3 11 2" xfId="42732"/>
    <cellStyle name="Нейтральный 3 12" xfId="12730"/>
    <cellStyle name="Нейтральный 3 12 2" xfId="42733"/>
    <cellStyle name="Нейтральный 3 13" xfId="12731"/>
    <cellStyle name="Нейтральный 3 13 2" xfId="42734"/>
    <cellStyle name="Нейтральный 3 14" xfId="12732"/>
    <cellStyle name="Нейтральный 3 14 2" xfId="42735"/>
    <cellStyle name="Нейтральный 3 15" xfId="12733"/>
    <cellStyle name="Нейтральный 3 15 2" xfId="42736"/>
    <cellStyle name="Нейтральный 3 16" xfId="12734"/>
    <cellStyle name="Нейтральный 3 16 2" xfId="42737"/>
    <cellStyle name="Нейтральный 3 17" xfId="12735"/>
    <cellStyle name="Нейтральный 3 17 2" xfId="42738"/>
    <cellStyle name="Нейтральный 3 18" xfId="12736"/>
    <cellStyle name="Нейтральный 3 18 2" xfId="42739"/>
    <cellStyle name="Нейтральный 3 19" xfId="12737"/>
    <cellStyle name="Нейтральный 3 19 2" xfId="42740"/>
    <cellStyle name="Нейтральный 3 2" xfId="12738"/>
    <cellStyle name="Нейтральный 3 2 2" xfId="42741"/>
    <cellStyle name="Нейтральный 3 20" xfId="12739"/>
    <cellStyle name="Нейтральный 3 20 2" xfId="42742"/>
    <cellStyle name="Нейтральный 3 21" xfId="12740"/>
    <cellStyle name="Нейтральный 3 21 2" xfId="42743"/>
    <cellStyle name="Нейтральный 3 22" xfId="12741"/>
    <cellStyle name="Нейтральный 3 22 2" xfId="42744"/>
    <cellStyle name="Нейтральный 3 23" xfId="12742"/>
    <cellStyle name="Нейтральный 3 23 2" xfId="42745"/>
    <cellStyle name="Нейтральный 3 24" xfId="42746"/>
    <cellStyle name="Нейтральный 3 25" xfId="61241"/>
    <cellStyle name="Нейтральный 3 3" xfId="12743"/>
    <cellStyle name="Нейтральный 3 3 2" xfId="42747"/>
    <cellStyle name="Нейтральный 3 4" xfId="12744"/>
    <cellStyle name="Нейтральный 3 4 2" xfId="42748"/>
    <cellStyle name="Нейтральный 3 5" xfId="12745"/>
    <cellStyle name="Нейтральный 3 5 2" xfId="42749"/>
    <cellStyle name="Нейтральный 3 6" xfId="12746"/>
    <cellStyle name="Нейтральный 3 6 2" xfId="42750"/>
    <cellStyle name="Нейтральный 3 7" xfId="12747"/>
    <cellStyle name="Нейтральный 3 7 2" xfId="42751"/>
    <cellStyle name="Нейтральный 3 8" xfId="12748"/>
    <cellStyle name="Нейтральный 3 8 2" xfId="42752"/>
    <cellStyle name="Нейтральный 3 9" xfId="12749"/>
    <cellStyle name="Нейтральный 3 9 2" xfId="42753"/>
    <cellStyle name="Нейтральный 4" xfId="12750"/>
    <cellStyle name="Нейтральный 4 2" xfId="42754"/>
    <cellStyle name="Нейтральный 5" xfId="12751"/>
    <cellStyle name="Нейтральный 5 2" xfId="42755"/>
    <cellStyle name="Нейтральный 6" xfId="12752"/>
    <cellStyle name="Нейтральный 6 2" xfId="42756"/>
    <cellStyle name="Нейтральный 7" xfId="12753"/>
    <cellStyle name="Обычный" xfId="0" builtinId="0"/>
    <cellStyle name="Обычный 10" xfId="7"/>
    <cellStyle name="Обычный 10 2" xfId="33"/>
    <cellStyle name="Обычный 10 2 2" xfId="12754"/>
    <cellStyle name="Обычный 10 2 2 2" xfId="12755"/>
    <cellStyle name="Обычный 10 2 2 2 2" xfId="61242"/>
    <cellStyle name="Обычный 10 2 2 3" xfId="59083"/>
    <cellStyle name="Обычный 10 2 2 6" xfId="61243"/>
    <cellStyle name="Обычный 10 2 3" xfId="12756"/>
    <cellStyle name="Обычный 10 2 3 2" xfId="61244"/>
    <cellStyle name="Обычный 10 2 4" xfId="12757"/>
    <cellStyle name="Обычный 10 2 4 2" xfId="61245"/>
    <cellStyle name="Обычный 10 2 5" xfId="59084"/>
    <cellStyle name="Обычный 10 2 6" xfId="60896"/>
    <cellStyle name="Обычный 10 3" xfId="12758"/>
    <cellStyle name="Обычный 10 3 2" xfId="42757"/>
    <cellStyle name="Обычный 10 3 3" xfId="61246"/>
    <cellStyle name="Обычный 10 4" xfId="12759"/>
    <cellStyle name="Обычный 10 4 2" xfId="12760"/>
    <cellStyle name="Обычный 10 5" xfId="59085"/>
    <cellStyle name="Обычный 10 6" xfId="60897"/>
    <cellStyle name="Обычный 10_Корректировка 2 квартал ДПН ОМТС Июнь (02 06 09)" xfId="12761"/>
    <cellStyle name="Обычный 100" xfId="12762"/>
    <cellStyle name="Обычный 100 2" xfId="12763"/>
    <cellStyle name="Обычный 100 2 2" xfId="12764"/>
    <cellStyle name="Обычный 100 2 2 2" xfId="12765"/>
    <cellStyle name="Обычный 100 2 2 2 2" xfId="42758"/>
    <cellStyle name="Обычный 100 2 2 3" xfId="42759"/>
    <cellStyle name="Обычный 100 2 3" xfId="12766"/>
    <cellStyle name="Обычный 100 2 3 2" xfId="42760"/>
    <cellStyle name="Обычный 100 2 4" xfId="42761"/>
    <cellStyle name="Обычный 100 3" xfId="12767"/>
    <cellStyle name="Обычный 100 3 2" xfId="12768"/>
    <cellStyle name="Обычный 100 3 2 2" xfId="12769"/>
    <cellStyle name="Обычный 100 3 2 2 2" xfId="42762"/>
    <cellStyle name="Обычный 100 3 2 3" xfId="42763"/>
    <cellStyle name="Обычный 100 3 3" xfId="12770"/>
    <cellStyle name="Обычный 100 3 3 2" xfId="42764"/>
    <cellStyle name="Обычный 100 3 4" xfId="42765"/>
    <cellStyle name="Обычный 100 4" xfId="12771"/>
    <cellStyle name="Обычный 100 4 2" xfId="12772"/>
    <cellStyle name="Обычный 100 4 2 2" xfId="12773"/>
    <cellStyle name="Обычный 100 4 2 2 2" xfId="42766"/>
    <cellStyle name="Обычный 100 4 2 3" xfId="42767"/>
    <cellStyle name="Обычный 100 4 3" xfId="12774"/>
    <cellStyle name="Обычный 100 4 3 2" xfId="42768"/>
    <cellStyle name="Обычный 100 4 4" xfId="42769"/>
    <cellStyle name="Обычный 100 5" xfId="12775"/>
    <cellStyle name="Обычный 100 5 2" xfId="12776"/>
    <cellStyle name="Обычный 100 5 2 2" xfId="42770"/>
    <cellStyle name="Обычный 100 5 3" xfId="42771"/>
    <cellStyle name="Обычный 100 6" xfId="12777"/>
    <cellStyle name="Обычный 100 6 2" xfId="42772"/>
    <cellStyle name="Обычный 100 7" xfId="12778"/>
    <cellStyle name="Обычный 100 7 2" xfId="42773"/>
    <cellStyle name="Обычный 100 8" xfId="42774"/>
    <cellStyle name="Обычный 101" xfId="12779"/>
    <cellStyle name="Обычный 101 2" xfId="12780"/>
    <cellStyle name="Обычный 101 2 2" xfId="12781"/>
    <cellStyle name="Обычный 101 2 2 2" xfId="12782"/>
    <cellStyle name="Обычный 101 2 2 2 2" xfId="42775"/>
    <cellStyle name="Обычный 101 2 2 3" xfId="42776"/>
    <cellStyle name="Обычный 101 2 3" xfId="12783"/>
    <cellStyle name="Обычный 101 2 3 2" xfId="42777"/>
    <cellStyle name="Обычный 101 2 4" xfId="42778"/>
    <cellStyle name="Обычный 101 3" xfId="12784"/>
    <cellStyle name="Обычный 101 3 2" xfId="12785"/>
    <cellStyle name="Обычный 101 3 2 2" xfId="12786"/>
    <cellStyle name="Обычный 101 3 2 2 2" xfId="42779"/>
    <cellStyle name="Обычный 101 3 2 3" xfId="42780"/>
    <cellStyle name="Обычный 101 3 3" xfId="12787"/>
    <cellStyle name="Обычный 101 3 3 2" xfId="42781"/>
    <cellStyle name="Обычный 101 3 4" xfId="42782"/>
    <cellStyle name="Обычный 101 4" xfId="12788"/>
    <cellStyle name="Обычный 101 4 2" xfId="12789"/>
    <cellStyle name="Обычный 101 4 2 2" xfId="12790"/>
    <cellStyle name="Обычный 101 4 2 2 2" xfId="42783"/>
    <cellStyle name="Обычный 101 4 2 3" xfId="42784"/>
    <cellStyle name="Обычный 101 4 3" xfId="12791"/>
    <cellStyle name="Обычный 101 4 3 2" xfId="42785"/>
    <cellStyle name="Обычный 101 4 4" xfId="42786"/>
    <cellStyle name="Обычный 101 5" xfId="12792"/>
    <cellStyle name="Обычный 101 5 2" xfId="12793"/>
    <cellStyle name="Обычный 101 5 2 2" xfId="42787"/>
    <cellStyle name="Обычный 101 5 3" xfId="42788"/>
    <cellStyle name="Обычный 101 6" xfId="12794"/>
    <cellStyle name="Обычный 101 6 2" xfId="42789"/>
    <cellStyle name="Обычный 101 7" xfId="12795"/>
    <cellStyle name="Обычный 101 7 2" xfId="42790"/>
    <cellStyle name="Обычный 101 8" xfId="42791"/>
    <cellStyle name="Обычный 102" xfId="12796"/>
    <cellStyle name="Обычный 102 2" xfId="12797"/>
    <cellStyle name="Обычный 102 2 2" xfId="12798"/>
    <cellStyle name="Обычный 102 2 2 2" xfId="12799"/>
    <cellStyle name="Обычный 102 2 2 2 2" xfId="42792"/>
    <cellStyle name="Обычный 102 2 2 3" xfId="42793"/>
    <cellStyle name="Обычный 102 2 3" xfId="12800"/>
    <cellStyle name="Обычный 102 2 3 2" xfId="42794"/>
    <cellStyle name="Обычный 102 2 4" xfId="42795"/>
    <cellStyle name="Обычный 102 3" xfId="12801"/>
    <cellStyle name="Обычный 102 3 2" xfId="12802"/>
    <cellStyle name="Обычный 102 3 2 2" xfId="12803"/>
    <cellStyle name="Обычный 102 3 2 2 2" xfId="42796"/>
    <cellStyle name="Обычный 102 3 2 3" xfId="42797"/>
    <cellStyle name="Обычный 102 3 3" xfId="12804"/>
    <cellStyle name="Обычный 102 3 3 2" xfId="42798"/>
    <cellStyle name="Обычный 102 3 4" xfId="42799"/>
    <cellStyle name="Обычный 102 4" xfId="12805"/>
    <cellStyle name="Обычный 102 4 2" xfId="12806"/>
    <cellStyle name="Обычный 102 4 2 2" xfId="12807"/>
    <cellStyle name="Обычный 102 4 2 2 2" xfId="42800"/>
    <cellStyle name="Обычный 102 4 2 3" xfId="42801"/>
    <cellStyle name="Обычный 102 4 3" xfId="12808"/>
    <cellStyle name="Обычный 102 4 3 2" xfId="42802"/>
    <cellStyle name="Обычный 102 4 4" xfId="42803"/>
    <cellStyle name="Обычный 102 5" xfId="12809"/>
    <cellStyle name="Обычный 102 5 2" xfId="12810"/>
    <cellStyle name="Обычный 102 5 2 2" xfId="42804"/>
    <cellStyle name="Обычный 102 5 3" xfId="42805"/>
    <cellStyle name="Обычный 102 6" xfId="12811"/>
    <cellStyle name="Обычный 102 6 2" xfId="42806"/>
    <cellStyle name="Обычный 102 7" xfId="12812"/>
    <cellStyle name="Обычный 102 7 2" xfId="42807"/>
    <cellStyle name="Обычный 102 8" xfId="42808"/>
    <cellStyle name="Обычный 103" xfId="12813"/>
    <cellStyle name="Обычный 103 2" xfId="12814"/>
    <cellStyle name="Обычный 103 2 2" xfId="12815"/>
    <cellStyle name="Обычный 103 2 2 2" xfId="12816"/>
    <cellStyle name="Обычный 103 2 2 2 2" xfId="42809"/>
    <cellStyle name="Обычный 103 2 2 3" xfId="42810"/>
    <cellStyle name="Обычный 103 2 3" xfId="12817"/>
    <cellStyle name="Обычный 103 2 3 2" xfId="42811"/>
    <cellStyle name="Обычный 103 2 4" xfId="42812"/>
    <cellStyle name="Обычный 103 3" xfId="12818"/>
    <cellStyle name="Обычный 103 3 2" xfId="12819"/>
    <cellStyle name="Обычный 103 3 2 2" xfId="12820"/>
    <cellStyle name="Обычный 103 3 2 2 2" xfId="42813"/>
    <cellStyle name="Обычный 103 3 2 3" xfId="42814"/>
    <cellStyle name="Обычный 103 3 3" xfId="12821"/>
    <cellStyle name="Обычный 103 3 3 2" xfId="42815"/>
    <cellStyle name="Обычный 103 3 4" xfId="42816"/>
    <cellStyle name="Обычный 103 4" xfId="12822"/>
    <cellStyle name="Обычный 103 4 2" xfId="12823"/>
    <cellStyle name="Обычный 103 4 2 2" xfId="12824"/>
    <cellStyle name="Обычный 103 4 2 2 2" xfId="42817"/>
    <cellStyle name="Обычный 103 4 2 3" xfId="42818"/>
    <cellStyle name="Обычный 103 4 3" xfId="12825"/>
    <cellStyle name="Обычный 103 4 3 2" xfId="42819"/>
    <cellStyle name="Обычный 103 4 4" xfId="42820"/>
    <cellStyle name="Обычный 103 5" xfId="12826"/>
    <cellStyle name="Обычный 103 5 2" xfId="12827"/>
    <cellStyle name="Обычный 103 5 2 2" xfId="42821"/>
    <cellStyle name="Обычный 103 5 3" xfId="42822"/>
    <cellStyle name="Обычный 103 6" xfId="12828"/>
    <cellStyle name="Обычный 103 6 2" xfId="42823"/>
    <cellStyle name="Обычный 103 7" xfId="12829"/>
    <cellStyle name="Обычный 103 7 2" xfId="42824"/>
    <cellStyle name="Обычный 103 8" xfId="42825"/>
    <cellStyle name="Обычный 104" xfId="12830"/>
    <cellStyle name="Обычный 104 2" xfId="12831"/>
    <cellStyle name="Обычный 104 2 2" xfId="12832"/>
    <cellStyle name="Обычный 104 2 2 2" xfId="12833"/>
    <cellStyle name="Обычный 104 2 2 2 2" xfId="42826"/>
    <cellStyle name="Обычный 104 2 2 3" xfId="42827"/>
    <cellStyle name="Обычный 104 2 3" xfId="12834"/>
    <cellStyle name="Обычный 104 2 3 2" xfId="42828"/>
    <cellStyle name="Обычный 104 2 4" xfId="42829"/>
    <cellStyle name="Обычный 104 3" xfId="12835"/>
    <cellStyle name="Обычный 104 3 2" xfId="12836"/>
    <cellStyle name="Обычный 104 3 2 2" xfId="12837"/>
    <cellStyle name="Обычный 104 3 2 2 2" xfId="42830"/>
    <cellStyle name="Обычный 104 3 2 3" xfId="42831"/>
    <cellStyle name="Обычный 104 3 3" xfId="12838"/>
    <cellStyle name="Обычный 104 3 3 2" xfId="42832"/>
    <cellStyle name="Обычный 104 3 4" xfId="42833"/>
    <cellStyle name="Обычный 104 4" xfId="12839"/>
    <cellStyle name="Обычный 104 4 2" xfId="12840"/>
    <cellStyle name="Обычный 104 4 2 2" xfId="12841"/>
    <cellStyle name="Обычный 104 4 2 2 2" xfId="42834"/>
    <cellStyle name="Обычный 104 4 2 3" xfId="42835"/>
    <cellStyle name="Обычный 104 4 3" xfId="12842"/>
    <cellStyle name="Обычный 104 4 3 2" xfId="42836"/>
    <cellStyle name="Обычный 104 4 4" xfId="42837"/>
    <cellStyle name="Обычный 104 5" xfId="12843"/>
    <cellStyle name="Обычный 104 5 2" xfId="12844"/>
    <cellStyle name="Обычный 104 5 2 2" xfId="42838"/>
    <cellStyle name="Обычный 104 5 3" xfId="42839"/>
    <cellStyle name="Обычный 104 6" xfId="12845"/>
    <cellStyle name="Обычный 104 6 2" xfId="42840"/>
    <cellStyle name="Обычный 104 7" xfId="12846"/>
    <cellStyle name="Обычный 104 7 2" xfId="42841"/>
    <cellStyle name="Обычный 104 8" xfId="42842"/>
    <cellStyle name="Обычный 105" xfId="12847"/>
    <cellStyle name="Обычный 105 2" xfId="12848"/>
    <cellStyle name="Обычный 105 2 2" xfId="12849"/>
    <cellStyle name="Обычный 105 2 2 2" xfId="12850"/>
    <cellStyle name="Обычный 105 2 2 2 2" xfId="42843"/>
    <cellStyle name="Обычный 105 2 2 3" xfId="42844"/>
    <cellStyle name="Обычный 105 2 3" xfId="12851"/>
    <cellStyle name="Обычный 105 2 3 2" xfId="42845"/>
    <cellStyle name="Обычный 105 2 4" xfId="42846"/>
    <cellStyle name="Обычный 105 3" xfId="12852"/>
    <cellStyle name="Обычный 105 3 2" xfId="12853"/>
    <cellStyle name="Обычный 105 3 2 2" xfId="12854"/>
    <cellStyle name="Обычный 105 3 2 2 2" xfId="42847"/>
    <cellStyle name="Обычный 105 3 2 3" xfId="42848"/>
    <cellStyle name="Обычный 105 3 3" xfId="12855"/>
    <cellStyle name="Обычный 105 3 3 2" xfId="42849"/>
    <cellStyle name="Обычный 105 3 4" xfId="42850"/>
    <cellStyle name="Обычный 105 4" xfId="12856"/>
    <cellStyle name="Обычный 105 4 2" xfId="12857"/>
    <cellStyle name="Обычный 105 4 2 2" xfId="12858"/>
    <cellStyle name="Обычный 105 4 2 2 2" xfId="42851"/>
    <cellStyle name="Обычный 105 4 2 3" xfId="42852"/>
    <cellStyle name="Обычный 105 4 3" xfId="12859"/>
    <cellStyle name="Обычный 105 4 3 2" xfId="42853"/>
    <cellStyle name="Обычный 105 4 4" xfId="42854"/>
    <cellStyle name="Обычный 105 5" xfId="12860"/>
    <cellStyle name="Обычный 105 5 2" xfId="12861"/>
    <cellStyle name="Обычный 105 5 2 2" xfId="42855"/>
    <cellStyle name="Обычный 105 5 3" xfId="42856"/>
    <cellStyle name="Обычный 105 6" xfId="12862"/>
    <cellStyle name="Обычный 105 6 2" xfId="42857"/>
    <cellStyle name="Обычный 105 7" xfId="12863"/>
    <cellStyle name="Обычный 105 7 2" xfId="42858"/>
    <cellStyle name="Обычный 105 8" xfId="42859"/>
    <cellStyle name="Обычный 106" xfId="12864"/>
    <cellStyle name="Обычный 106 2" xfId="12865"/>
    <cellStyle name="Обычный 106 2 2" xfId="12866"/>
    <cellStyle name="Обычный 106 2 2 2" xfId="12867"/>
    <cellStyle name="Обычный 106 2 2 2 2" xfId="42860"/>
    <cellStyle name="Обычный 106 2 2 3" xfId="42861"/>
    <cellStyle name="Обычный 106 2 3" xfId="12868"/>
    <cellStyle name="Обычный 106 2 3 2" xfId="42862"/>
    <cellStyle name="Обычный 106 2 4" xfId="42863"/>
    <cellStyle name="Обычный 106 3" xfId="12869"/>
    <cellStyle name="Обычный 106 3 2" xfId="12870"/>
    <cellStyle name="Обычный 106 3 2 2" xfId="12871"/>
    <cellStyle name="Обычный 106 3 2 2 2" xfId="42864"/>
    <cellStyle name="Обычный 106 3 2 3" xfId="42865"/>
    <cellStyle name="Обычный 106 3 3" xfId="12872"/>
    <cellStyle name="Обычный 106 3 3 2" xfId="42866"/>
    <cellStyle name="Обычный 106 3 4" xfId="42867"/>
    <cellStyle name="Обычный 106 4" xfId="12873"/>
    <cellStyle name="Обычный 106 4 2" xfId="12874"/>
    <cellStyle name="Обычный 106 4 2 2" xfId="12875"/>
    <cellStyle name="Обычный 106 4 2 2 2" xfId="42868"/>
    <cellStyle name="Обычный 106 4 2 3" xfId="42869"/>
    <cellStyle name="Обычный 106 4 3" xfId="12876"/>
    <cellStyle name="Обычный 106 4 3 2" xfId="42870"/>
    <cellStyle name="Обычный 106 4 4" xfId="42871"/>
    <cellStyle name="Обычный 106 5" xfId="12877"/>
    <cellStyle name="Обычный 106 5 2" xfId="12878"/>
    <cellStyle name="Обычный 106 5 2 2" xfId="42872"/>
    <cellStyle name="Обычный 106 5 3" xfId="42873"/>
    <cellStyle name="Обычный 106 6" xfId="12879"/>
    <cellStyle name="Обычный 106 6 2" xfId="42874"/>
    <cellStyle name="Обычный 106 7" xfId="12880"/>
    <cellStyle name="Обычный 106 7 2" xfId="42875"/>
    <cellStyle name="Обычный 106 8" xfId="42876"/>
    <cellStyle name="Обычный 107" xfId="12881"/>
    <cellStyle name="Обычный 107 2" xfId="12882"/>
    <cellStyle name="Обычный 107 2 2" xfId="12883"/>
    <cellStyle name="Обычный 107 2 2 2" xfId="12884"/>
    <cellStyle name="Обычный 107 2 2 2 2" xfId="42877"/>
    <cellStyle name="Обычный 107 2 2 3" xfId="42878"/>
    <cellStyle name="Обычный 107 2 3" xfId="12885"/>
    <cellStyle name="Обычный 107 2 3 2" xfId="42879"/>
    <cellStyle name="Обычный 107 2 4" xfId="42880"/>
    <cellStyle name="Обычный 107 3" xfId="12886"/>
    <cellStyle name="Обычный 107 3 2" xfId="12887"/>
    <cellStyle name="Обычный 107 3 2 2" xfId="12888"/>
    <cellStyle name="Обычный 107 3 2 2 2" xfId="42881"/>
    <cellStyle name="Обычный 107 3 2 3" xfId="42882"/>
    <cellStyle name="Обычный 107 3 3" xfId="12889"/>
    <cellStyle name="Обычный 107 3 3 2" xfId="42883"/>
    <cellStyle name="Обычный 107 3 4" xfId="42884"/>
    <cellStyle name="Обычный 107 4" xfId="12890"/>
    <cellStyle name="Обычный 107 4 2" xfId="12891"/>
    <cellStyle name="Обычный 107 4 2 2" xfId="12892"/>
    <cellStyle name="Обычный 107 4 2 2 2" xfId="42885"/>
    <cellStyle name="Обычный 107 4 2 3" xfId="42886"/>
    <cellStyle name="Обычный 107 4 3" xfId="12893"/>
    <cellStyle name="Обычный 107 4 3 2" xfId="42887"/>
    <cellStyle name="Обычный 107 4 4" xfId="42888"/>
    <cellStyle name="Обычный 107 5" xfId="12894"/>
    <cellStyle name="Обычный 107 5 2" xfId="12895"/>
    <cellStyle name="Обычный 107 5 2 2" xfId="42889"/>
    <cellStyle name="Обычный 107 5 3" xfId="42890"/>
    <cellStyle name="Обычный 107 6" xfId="12896"/>
    <cellStyle name="Обычный 107 6 2" xfId="42891"/>
    <cellStyle name="Обычный 107 7" xfId="12897"/>
    <cellStyle name="Обычный 107 7 2" xfId="42892"/>
    <cellStyle name="Обычный 107 8" xfId="42893"/>
    <cellStyle name="Обычный 108" xfId="12898"/>
    <cellStyle name="Обычный 108 2" xfId="12899"/>
    <cellStyle name="Обычный 108 2 2" xfId="12900"/>
    <cellStyle name="Обычный 108 2 2 2" xfId="12901"/>
    <cellStyle name="Обычный 108 2 2 2 2" xfId="42894"/>
    <cellStyle name="Обычный 108 2 2 3" xfId="42895"/>
    <cellStyle name="Обычный 108 2 3" xfId="12902"/>
    <cellStyle name="Обычный 108 2 3 2" xfId="42896"/>
    <cellStyle name="Обычный 108 2 4" xfId="42897"/>
    <cellStyle name="Обычный 108 3" xfId="12903"/>
    <cellStyle name="Обычный 108 3 2" xfId="12904"/>
    <cellStyle name="Обычный 108 3 2 2" xfId="12905"/>
    <cellStyle name="Обычный 108 3 2 2 2" xfId="42898"/>
    <cellStyle name="Обычный 108 3 2 3" xfId="42899"/>
    <cellStyle name="Обычный 108 3 3" xfId="12906"/>
    <cellStyle name="Обычный 108 3 3 2" xfId="42900"/>
    <cellStyle name="Обычный 108 3 4" xfId="42901"/>
    <cellStyle name="Обычный 108 4" xfId="12907"/>
    <cellStyle name="Обычный 108 4 2" xfId="12908"/>
    <cellStyle name="Обычный 108 4 2 2" xfId="12909"/>
    <cellStyle name="Обычный 108 4 2 2 2" xfId="42902"/>
    <cellStyle name="Обычный 108 4 2 3" xfId="42903"/>
    <cellStyle name="Обычный 108 4 3" xfId="12910"/>
    <cellStyle name="Обычный 108 4 3 2" xfId="42904"/>
    <cellStyle name="Обычный 108 4 4" xfId="42905"/>
    <cellStyle name="Обычный 108 5" xfId="12911"/>
    <cellStyle name="Обычный 108 5 2" xfId="12912"/>
    <cellStyle name="Обычный 108 5 2 2" xfId="42906"/>
    <cellStyle name="Обычный 108 5 3" xfId="42907"/>
    <cellStyle name="Обычный 108 6" xfId="12913"/>
    <cellStyle name="Обычный 108 6 2" xfId="42908"/>
    <cellStyle name="Обычный 108 7" xfId="12914"/>
    <cellStyle name="Обычный 108 7 2" xfId="42909"/>
    <cellStyle name="Обычный 108 8" xfId="42910"/>
    <cellStyle name="Обычный 109" xfId="12915"/>
    <cellStyle name="Обычный 109 2" xfId="12916"/>
    <cellStyle name="Обычный 109 2 2" xfId="12917"/>
    <cellStyle name="Обычный 109 2 2 2" xfId="12918"/>
    <cellStyle name="Обычный 109 2 2 2 2" xfId="42911"/>
    <cellStyle name="Обычный 109 2 2 3" xfId="42912"/>
    <cellStyle name="Обычный 109 2 3" xfId="12919"/>
    <cellStyle name="Обычный 109 2 3 2" xfId="42913"/>
    <cellStyle name="Обычный 109 2 4" xfId="42914"/>
    <cellStyle name="Обычный 109 3" xfId="12920"/>
    <cellStyle name="Обычный 109 3 2" xfId="12921"/>
    <cellStyle name="Обычный 109 3 2 2" xfId="12922"/>
    <cellStyle name="Обычный 109 3 2 2 2" xfId="42915"/>
    <cellStyle name="Обычный 109 3 2 3" xfId="42916"/>
    <cellStyle name="Обычный 109 3 3" xfId="12923"/>
    <cellStyle name="Обычный 109 3 3 2" xfId="42917"/>
    <cellStyle name="Обычный 109 3 4" xfId="42918"/>
    <cellStyle name="Обычный 109 4" xfId="12924"/>
    <cellStyle name="Обычный 109 4 2" xfId="12925"/>
    <cellStyle name="Обычный 109 4 2 2" xfId="12926"/>
    <cellStyle name="Обычный 109 4 2 2 2" xfId="42919"/>
    <cellStyle name="Обычный 109 4 2 3" xfId="42920"/>
    <cellStyle name="Обычный 109 4 3" xfId="12927"/>
    <cellStyle name="Обычный 109 4 3 2" xfId="42921"/>
    <cellStyle name="Обычный 109 4 4" xfId="42922"/>
    <cellStyle name="Обычный 109 5" xfId="12928"/>
    <cellStyle name="Обычный 109 5 2" xfId="12929"/>
    <cellStyle name="Обычный 109 5 2 2" xfId="42923"/>
    <cellStyle name="Обычный 109 5 3" xfId="42924"/>
    <cellStyle name="Обычный 109 6" xfId="12930"/>
    <cellStyle name="Обычный 109 6 2" xfId="42925"/>
    <cellStyle name="Обычный 109 7" xfId="12931"/>
    <cellStyle name="Обычный 109 7 2" xfId="42926"/>
    <cellStyle name="Обычный 109 8" xfId="42927"/>
    <cellStyle name="Обычный 11" xfId="8"/>
    <cellStyle name="Обычный 11 2" xfId="12932"/>
    <cellStyle name="Обычный 11 2 2" xfId="42928"/>
    <cellStyle name="Обычный 11 2 3" xfId="60898"/>
    <cellStyle name="Обычный 11 3" xfId="12933"/>
    <cellStyle name="Обычный 11 3 2" xfId="61247"/>
    <cellStyle name="Обычный 11 4" xfId="12934"/>
    <cellStyle name="Обычный 11 5" xfId="59086"/>
    <cellStyle name="Обычный 11 6" xfId="60899"/>
    <cellStyle name="Обычный 110" xfId="12935"/>
    <cellStyle name="Обычный 110 2" xfId="12936"/>
    <cellStyle name="Обычный 110 2 2" xfId="12937"/>
    <cellStyle name="Обычный 110 2 2 2" xfId="12938"/>
    <cellStyle name="Обычный 110 2 2 2 2" xfId="42929"/>
    <cellStyle name="Обычный 110 2 2 3" xfId="42930"/>
    <cellStyle name="Обычный 110 2 3" xfId="12939"/>
    <cellStyle name="Обычный 110 2 3 2" xfId="42931"/>
    <cellStyle name="Обычный 110 2 4" xfId="42932"/>
    <cellStyle name="Обычный 110 3" xfId="12940"/>
    <cellStyle name="Обычный 110 3 2" xfId="12941"/>
    <cellStyle name="Обычный 110 3 2 2" xfId="12942"/>
    <cellStyle name="Обычный 110 3 2 2 2" xfId="42933"/>
    <cellStyle name="Обычный 110 3 2 3" xfId="42934"/>
    <cellStyle name="Обычный 110 3 3" xfId="12943"/>
    <cellStyle name="Обычный 110 3 3 2" xfId="42935"/>
    <cellStyle name="Обычный 110 3 4" xfId="42936"/>
    <cellStyle name="Обычный 110 4" xfId="12944"/>
    <cellStyle name="Обычный 110 4 2" xfId="12945"/>
    <cellStyle name="Обычный 110 4 2 2" xfId="12946"/>
    <cellStyle name="Обычный 110 4 2 2 2" xfId="42937"/>
    <cellStyle name="Обычный 110 4 2 3" xfId="42938"/>
    <cellStyle name="Обычный 110 4 3" xfId="12947"/>
    <cellStyle name="Обычный 110 4 3 2" xfId="42939"/>
    <cellStyle name="Обычный 110 4 4" xfId="42940"/>
    <cellStyle name="Обычный 110 5" xfId="12948"/>
    <cellStyle name="Обычный 110 5 2" xfId="12949"/>
    <cellStyle name="Обычный 110 5 2 2" xfId="42941"/>
    <cellStyle name="Обычный 110 5 3" xfId="42942"/>
    <cellStyle name="Обычный 110 6" xfId="12950"/>
    <cellStyle name="Обычный 110 6 2" xfId="42943"/>
    <cellStyle name="Обычный 110 7" xfId="12951"/>
    <cellStyle name="Обычный 110 7 2" xfId="42944"/>
    <cellStyle name="Обычный 110 8" xfId="42945"/>
    <cellStyle name="Обычный 111" xfId="12952"/>
    <cellStyle name="Обычный 111 2" xfId="12953"/>
    <cellStyle name="Обычный 111 2 2" xfId="12954"/>
    <cellStyle name="Обычный 111 2 2 2" xfId="12955"/>
    <cellStyle name="Обычный 111 2 2 2 2" xfId="42946"/>
    <cellStyle name="Обычный 111 2 2 3" xfId="42947"/>
    <cellStyle name="Обычный 111 2 3" xfId="12956"/>
    <cellStyle name="Обычный 111 2 3 2" xfId="42948"/>
    <cellStyle name="Обычный 111 2 4" xfId="42949"/>
    <cellStyle name="Обычный 111 3" xfId="12957"/>
    <cellStyle name="Обычный 111 3 2" xfId="12958"/>
    <cellStyle name="Обычный 111 3 2 2" xfId="12959"/>
    <cellStyle name="Обычный 111 3 2 2 2" xfId="42950"/>
    <cellStyle name="Обычный 111 3 2 3" xfId="42951"/>
    <cellStyle name="Обычный 111 3 3" xfId="12960"/>
    <cellStyle name="Обычный 111 3 3 2" xfId="42952"/>
    <cellStyle name="Обычный 111 3 4" xfId="42953"/>
    <cellStyle name="Обычный 111 4" xfId="12961"/>
    <cellStyle name="Обычный 111 4 2" xfId="12962"/>
    <cellStyle name="Обычный 111 4 2 2" xfId="12963"/>
    <cellStyle name="Обычный 111 4 2 2 2" xfId="42954"/>
    <cellStyle name="Обычный 111 4 2 3" xfId="42955"/>
    <cellStyle name="Обычный 111 4 3" xfId="12964"/>
    <cellStyle name="Обычный 111 4 3 2" xfId="42956"/>
    <cellStyle name="Обычный 111 4 4" xfId="42957"/>
    <cellStyle name="Обычный 111 5" xfId="12965"/>
    <cellStyle name="Обычный 111 5 2" xfId="12966"/>
    <cellStyle name="Обычный 111 5 2 2" xfId="42958"/>
    <cellStyle name="Обычный 111 5 3" xfId="42959"/>
    <cellStyle name="Обычный 111 6" xfId="12967"/>
    <cellStyle name="Обычный 111 6 2" xfId="42960"/>
    <cellStyle name="Обычный 111 7" xfId="12968"/>
    <cellStyle name="Обычный 111 7 2" xfId="42961"/>
    <cellStyle name="Обычный 111 8" xfId="42962"/>
    <cellStyle name="Обычный 112" xfId="12969"/>
    <cellStyle name="Обычный 112 2" xfId="12970"/>
    <cellStyle name="Обычный 112 2 2" xfId="12971"/>
    <cellStyle name="Обычный 112 2 2 2" xfId="12972"/>
    <cellStyle name="Обычный 112 2 2 2 2" xfId="42963"/>
    <cellStyle name="Обычный 112 2 2 3" xfId="42964"/>
    <cellStyle name="Обычный 112 2 3" xfId="12973"/>
    <cellStyle name="Обычный 112 2 3 2" xfId="42965"/>
    <cellStyle name="Обычный 112 2 4" xfId="42966"/>
    <cellStyle name="Обычный 112 3" xfId="12974"/>
    <cellStyle name="Обычный 112 3 2" xfId="12975"/>
    <cellStyle name="Обычный 112 3 2 2" xfId="12976"/>
    <cellStyle name="Обычный 112 3 2 2 2" xfId="42967"/>
    <cellStyle name="Обычный 112 3 2 3" xfId="42968"/>
    <cellStyle name="Обычный 112 3 3" xfId="12977"/>
    <cellStyle name="Обычный 112 3 3 2" xfId="42969"/>
    <cellStyle name="Обычный 112 3 4" xfId="42970"/>
    <cellStyle name="Обычный 112 4" xfId="12978"/>
    <cellStyle name="Обычный 112 4 2" xfId="12979"/>
    <cellStyle name="Обычный 112 4 2 2" xfId="12980"/>
    <cellStyle name="Обычный 112 4 2 2 2" xfId="42971"/>
    <cellStyle name="Обычный 112 4 2 3" xfId="42972"/>
    <cellStyle name="Обычный 112 4 3" xfId="12981"/>
    <cellStyle name="Обычный 112 4 3 2" xfId="42973"/>
    <cellStyle name="Обычный 112 4 4" xfId="42974"/>
    <cellStyle name="Обычный 112 5" xfId="12982"/>
    <cellStyle name="Обычный 112 5 2" xfId="12983"/>
    <cellStyle name="Обычный 112 5 2 2" xfId="42975"/>
    <cellStyle name="Обычный 112 5 3" xfId="42976"/>
    <cellStyle name="Обычный 112 6" xfId="12984"/>
    <cellStyle name="Обычный 112 6 2" xfId="42977"/>
    <cellStyle name="Обычный 112 7" xfId="12985"/>
    <cellStyle name="Обычный 112 7 2" xfId="42978"/>
    <cellStyle name="Обычный 112 8" xfId="42979"/>
    <cellStyle name="Обычный 113" xfId="12986"/>
    <cellStyle name="Обычный 113 2" xfId="12987"/>
    <cellStyle name="Обычный 113 2 2" xfId="12988"/>
    <cellStyle name="Обычный 113 2 2 2" xfId="12989"/>
    <cellStyle name="Обычный 113 2 2 2 2" xfId="42980"/>
    <cellStyle name="Обычный 113 2 2 3" xfId="42981"/>
    <cellStyle name="Обычный 113 2 3" xfId="12990"/>
    <cellStyle name="Обычный 113 2 3 2" xfId="42982"/>
    <cellStyle name="Обычный 113 2 4" xfId="42983"/>
    <cellStyle name="Обычный 113 3" xfId="12991"/>
    <cellStyle name="Обычный 113 3 2" xfId="12992"/>
    <cellStyle name="Обычный 113 3 2 2" xfId="12993"/>
    <cellStyle name="Обычный 113 3 2 2 2" xfId="42984"/>
    <cellStyle name="Обычный 113 3 2 3" xfId="42985"/>
    <cellStyle name="Обычный 113 3 3" xfId="12994"/>
    <cellStyle name="Обычный 113 3 3 2" xfId="42986"/>
    <cellStyle name="Обычный 113 3 4" xfId="42987"/>
    <cellStyle name="Обычный 113 4" xfId="12995"/>
    <cellStyle name="Обычный 113 4 2" xfId="12996"/>
    <cellStyle name="Обычный 113 4 2 2" xfId="12997"/>
    <cellStyle name="Обычный 113 4 2 2 2" xfId="42988"/>
    <cellStyle name="Обычный 113 4 2 3" xfId="42989"/>
    <cellStyle name="Обычный 113 4 3" xfId="12998"/>
    <cellStyle name="Обычный 113 4 3 2" xfId="42990"/>
    <cellStyle name="Обычный 113 4 4" xfId="42991"/>
    <cellStyle name="Обычный 113 5" xfId="12999"/>
    <cellStyle name="Обычный 113 5 2" xfId="13000"/>
    <cellStyle name="Обычный 113 5 2 2" xfId="42992"/>
    <cellStyle name="Обычный 113 5 3" xfId="42993"/>
    <cellStyle name="Обычный 113 6" xfId="13001"/>
    <cellStyle name="Обычный 113 6 2" xfId="42994"/>
    <cellStyle name="Обычный 113 7" xfId="13002"/>
    <cellStyle name="Обычный 113 7 2" xfId="42995"/>
    <cellStyle name="Обычный 113 8" xfId="42996"/>
    <cellStyle name="Обычный 114" xfId="13003"/>
    <cellStyle name="Обычный 114 2" xfId="13004"/>
    <cellStyle name="Обычный 114 2 2" xfId="13005"/>
    <cellStyle name="Обычный 114 2 2 2" xfId="13006"/>
    <cellStyle name="Обычный 114 2 2 2 2" xfId="42997"/>
    <cellStyle name="Обычный 114 2 2 3" xfId="42998"/>
    <cellStyle name="Обычный 114 2 3" xfId="13007"/>
    <cellStyle name="Обычный 114 2 3 2" xfId="42999"/>
    <cellStyle name="Обычный 114 2 4" xfId="43000"/>
    <cellStyle name="Обычный 114 3" xfId="13008"/>
    <cellStyle name="Обычный 114 3 2" xfId="13009"/>
    <cellStyle name="Обычный 114 3 2 2" xfId="13010"/>
    <cellStyle name="Обычный 114 3 2 2 2" xfId="43001"/>
    <cellStyle name="Обычный 114 3 2 3" xfId="43002"/>
    <cellStyle name="Обычный 114 3 3" xfId="13011"/>
    <cellStyle name="Обычный 114 3 3 2" xfId="43003"/>
    <cellStyle name="Обычный 114 3 4" xfId="43004"/>
    <cellStyle name="Обычный 114 4" xfId="13012"/>
    <cellStyle name="Обычный 114 4 2" xfId="13013"/>
    <cellStyle name="Обычный 114 4 2 2" xfId="13014"/>
    <cellStyle name="Обычный 114 4 2 2 2" xfId="43005"/>
    <cellStyle name="Обычный 114 4 2 3" xfId="43006"/>
    <cellStyle name="Обычный 114 4 3" xfId="13015"/>
    <cellStyle name="Обычный 114 4 3 2" xfId="43007"/>
    <cellStyle name="Обычный 114 4 4" xfId="43008"/>
    <cellStyle name="Обычный 114 5" xfId="13016"/>
    <cellStyle name="Обычный 114 5 2" xfId="13017"/>
    <cellStyle name="Обычный 114 5 2 2" xfId="43009"/>
    <cellStyle name="Обычный 114 5 3" xfId="43010"/>
    <cellStyle name="Обычный 114 6" xfId="13018"/>
    <cellStyle name="Обычный 114 6 2" xfId="43011"/>
    <cellStyle name="Обычный 114 7" xfId="13019"/>
    <cellStyle name="Обычный 114 7 2" xfId="43012"/>
    <cellStyle name="Обычный 114 8" xfId="43013"/>
    <cellStyle name="Обычный 115" xfId="13020"/>
    <cellStyle name="Обычный 115 2" xfId="13021"/>
    <cellStyle name="Обычный 115 2 2" xfId="13022"/>
    <cellStyle name="Обычный 115 2 2 2" xfId="13023"/>
    <cellStyle name="Обычный 115 2 2 2 2" xfId="43014"/>
    <cellStyle name="Обычный 115 2 2 3" xfId="43015"/>
    <cellStyle name="Обычный 115 2 3" xfId="13024"/>
    <cellStyle name="Обычный 115 2 3 2" xfId="43016"/>
    <cellStyle name="Обычный 115 2 4" xfId="43017"/>
    <cellStyle name="Обычный 115 3" xfId="13025"/>
    <cellStyle name="Обычный 115 3 2" xfId="13026"/>
    <cellStyle name="Обычный 115 3 2 2" xfId="13027"/>
    <cellStyle name="Обычный 115 3 2 2 2" xfId="43018"/>
    <cellStyle name="Обычный 115 3 2 3" xfId="43019"/>
    <cellStyle name="Обычный 115 3 3" xfId="13028"/>
    <cellStyle name="Обычный 115 3 3 2" xfId="43020"/>
    <cellStyle name="Обычный 115 3 4" xfId="43021"/>
    <cellStyle name="Обычный 115 4" xfId="13029"/>
    <cellStyle name="Обычный 115 4 2" xfId="13030"/>
    <cellStyle name="Обычный 115 4 2 2" xfId="13031"/>
    <cellStyle name="Обычный 115 4 2 2 2" xfId="43022"/>
    <cellStyle name="Обычный 115 4 2 3" xfId="43023"/>
    <cellStyle name="Обычный 115 4 3" xfId="13032"/>
    <cellStyle name="Обычный 115 4 3 2" xfId="43024"/>
    <cellStyle name="Обычный 115 4 4" xfId="43025"/>
    <cellStyle name="Обычный 115 5" xfId="13033"/>
    <cellStyle name="Обычный 115 5 2" xfId="13034"/>
    <cellStyle name="Обычный 115 5 2 2" xfId="43026"/>
    <cellStyle name="Обычный 115 5 3" xfId="43027"/>
    <cellStyle name="Обычный 115 6" xfId="13035"/>
    <cellStyle name="Обычный 115 6 2" xfId="43028"/>
    <cellStyle name="Обычный 115 7" xfId="13036"/>
    <cellStyle name="Обычный 115 7 2" xfId="43029"/>
    <cellStyle name="Обычный 115 8" xfId="43030"/>
    <cellStyle name="Обычный 116" xfId="13037"/>
    <cellStyle name="Обычный 116 2" xfId="13038"/>
    <cellStyle name="Обычный 116 2 2" xfId="13039"/>
    <cellStyle name="Обычный 116 2 2 2" xfId="13040"/>
    <cellStyle name="Обычный 116 2 2 2 2" xfId="43031"/>
    <cellStyle name="Обычный 116 2 2 3" xfId="43032"/>
    <cellStyle name="Обычный 116 2 3" xfId="13041"/>
    <cellStyle name="Обычный 116 2 3 2" xfId="43033"/>
    <cellStyle name="Обычный 116 2 4" xfId="43034"/>
    <cellStyle name="Обычный 116 3" xfId="13042"/>
    <cellStyle name="Обычный 116 3 2" xfId="13043"/>
    <cellStyle name="Обычный 116 3 2 2" xfId="13044"/>
    <cellStyle name="Обычный 116 3 2 2 2" xfId="43035"/>
    <cellStyle name="Обычный 116 3 2 3" xfId="43036"/>
    <cellStyle name="Обычный 116 3 3" xfId="13045"/>
    <cellStyle name="Обычный 116 3 3 2" xfId="43037"/>
    <cellStyle name="Обычный 116 3 4" xfId="43038"/>
    <cellStyle name="Обычный 116 4" xfId="13046"/>
    <cellStyle name="Обычный 116 4 2" xfId="13047"/>
    <cellStyle name="Обычный 116 4 2 2" xfId="13048"/>
    <cellStyle name="Обычный 116 4 2 2 2" xfId="43039"/>
    <cellStyle name="Обычный 116 4 2 3" xfId="43040"/>
    <cellStyle name="Обычный 116 4 3" xfId="13049"/>
    <cellStyle name="Обычный 116 4 3 2" xfId="43041"/>
    <cellStyle name="Обычный 116 4 4" xfId="43042"/>
    <cellStyle name="Обычный 116 5" xfId="13050"/>
    <cellStyle name="Обычный 116 5 2" xfId="13051"/>
    <cellStyle name="Обычный 116 5 2 2" xfId="43043"/>
    <cellStyle name="Обычный 116 5 3" xfId="43044"/>
    <cellStyle name="Обычный 116 6" xfId="13052"/>
    <cellStyle name="Обычный 116 6 2" xfId="43045"/>
    <cellStyle name="Обычный 116 7" xfId="13053"/>
    <cellStyle name="Обычный 116 7 2" xfId="43046"/>
    <cellStyle name="Обычный 116 8" xfId="43047"/>
    <cellStyle name="Обычный 117" xfId="13054"/>
    <cellStyle name="Обычный 117 2" xfId="13055"/>
    <cellStyle name="Обычный 117 2 2" xfId="13056"/>
    <cellStyle name="Обычный 117 2 2 2" xfId="13057"/>
    <cellStyle name="Обычный 117 2 2 2 2" xfId="43048"/>
    <cellStyle name="Обычный 117 2 2 3" xfId="43049"/>
    <cellStyle name="Обычный 117 2 3" xfId="13058"/>
    <cellStyle name="Обычный 117 2 3 2" xfId="43050"/>
    <cellStyle name="Обычный 117 2 4" xfId="43051"/>
    <cellStyle name="Обычный 117 3" xfId="13059"/>
    <cellStyle name="Обычный 117 3 2" xfId="13060"/>
    <cellStyle name="Обычный 117 3 2 2" xfId="13061"/>
    <cellStyle name="Обычный 117 3 2 2 2" xfId="43052"/>
    <cellStyle name="Обычный 117 3 2 3" xfId="43053"/>
    <cellStyle name="Обычный 117 3 3" xfId="13062"/>
    <cellStyle name="Обычный 117 3 3 2" xfId="43054"/>
    <cellStyle name="Обычный 117 3 4" xfId="43055"/>
    <cellStyle name="Обычный 117 4" xfId="13063"/>
    <cellStyle name="Обычный 117 4 2" xfId="13064"/>
    <cellStyle name="Обычный 117 4 2 2" xfId="13065"/>
    <cellStyle name="Обычный 117 4 2 2 2" xfId="43056"/>
    <cellStyle name="Обычный 117 4 2 3" xfId="43057"/>
    <cellStyle name="Обычный 117 4 3" xfId="13066"/>
    <cellStyle name="Обычный 117 4 3 2" xfId="43058"/>
    <cellStyle name="Обычный 117 4 4" xfId="43059"/>
    <cellStyle name="Обычный 117 5" xfId="13067"/>
    <cellStyle name="Обычный 117 5 2" xfId="13068"/>
    <cellStyle name="Обычный 117 5 2 2" xfId="43060"/>
    <cellStyle name="Обычный 117 5 3" xfId="43061"/>
    <cellStyle name="Обычный 117 6" xfId="13069"/>
    <cellStyle name="Обычный 117 6 2" xfId="43062"/>
    <cellStyle name="Обычный 117 7" xfId="13070"/>
    <cellStyle name="Обычный 117 7 2" xfId="43063"/>
    <cellStyle name="Обычный 117 8" xfId="43064"/>
    <cellStyle name="Обычный 118" xfId="13071"/>
    <cellStyle name="Обычный 118 2" xfId="13072"/>
    <cellStyle name="Обычный 118 2 2" xfId="13073"/>
    <cellStyle name="Обычный 118 2 2 2" xfId="13074"/>
    <cellStyle name="Обычный 118 2 2 2 2" xfId="43065"/>
    <cellStyle name="Обычный 118 2 2 3" xfId="43066"/>
    <cellStyle name="Обычный 118 2 3" xfId="13075"/>
    <cellStyle name="Обычный 118 2 3 2" xfId="43067"/>
    <cellStyle name="Обычный 118 2 4" xfId="43068"/>
    <cellStyle name="Обычный 118 3" xfId="13076"/>
    <cellStyle name="Обычный 118 3 2" xfId="13077"/>
    <cellStyle name="Обычный 118 3 2 2" xfId="13078"/>
    <cellStyle name="Обычный 118 3 2 2 2" xfId="43069"/>
    <cellStyle name="Обычный 118 3 2 3" xfId="43070"/>
    <cellStyle name="Обычный 118 3 3" xfId="13079"/>
    <cellStyle name="Обычный 118 3 3 2" xfId="43071"/>
    <cellStyle name="Обычный 118 3 4" xfId="43072"/>
    <cellStyle name="Обычный 118 4" xfId="13080"/>
    <cellStyle name="Обычный 118 4 2" xfId="13081"/>
    <cellStyle name="Обычный 118 4 2 2" xfId="13082"/>
    <cellStyle name="Обычный 118 4 2 2 2" xfId="43073"/>
    <cellStyle name="Обычный 118 4 2 3" xfId="43074"/>
    <cellStyle name="Обычный 118 4 3" xfId="13083"/>
    <cellStyle name="Обычный 118 4 3 2" xfId="43075"/>
    <cellStyle name="Обычный 118 4 4" xfId="43076"/>
    <cellStyle name="Обычный 118 5" xfId="13084"/>
    <cellStyle name="Обычный 118 5 2" xfId="13085"/>
    <cellStyle name="Обычный 118 5 2 2" xfId="43077"/>
    <cellStyle name="Обычный 118 5 3" xfId="43078"/>
    <cellStyle name="Обычный 118 6" xfId="13086"/>
    <cellStyle name="Обычный 118 6 2" xfId="43079"/>
    <cellStyle name="Обычный 118 7" xfId="13087"/>
    <cellStyle name="Обычный 118 7 2" xfId="43080"/>
    <cellStyle name="Обычный 118 8" xfId="43081"/>
    <cellStyle name="Обычный 119" xfId="13088"/>
    <cellStyle name="Обычный 119 2" xfId="13089"/>
    <cellStyle name="Обычный 119 2 2" xfId="13090"/>
    <cellStyle name="Обычный 119 2 2 2" xfId="13091"/>
    <cellStyle name="Обычный 119 2 2 2 2" xfId="43082"/>
    <cellStyle name="Обычный 119 2 2 3" xfId="43083"/>
    <cellStyle name="Обычный 119 2 3" xfId="13092"/>
    <cellStyle name="Обычный 119 2 3 2" xfId="43084"/>
    <cellStyle name="Обычный 119 2 4" xfId="43085"/>
    <cellStyle name="Обычный 119 3" xfId="13093"/>
    <cellStyle name="Обычный 119 3 2" xfId="13094"/>
    <cellStyle name="Обычный 119 3 2 2" xfId="13095"/>
    <cellStyle name="Обычный 119 3 2 2 2" xfId="43086"/>
    <cellStyle name="Обычный 119 3 2 3" xfId="43087"/>
    <cellStyle name="Обычный 119 3 3" xfId="13096"/>
    <cellStyle name="Обычный 119 3 3 2" xfId="43088"/>
    <cellStyle name="Обычный 119 3 4" xfId="43089"/>
    <cellStyle name="Обычный 119 4" xfId="13097"/>
    <cellStyle name="Обычный 119 4 2" xfId="13098"/>
    <cellStyle name="Обычный 119 4 2 2" xfId="13099"/>
    <cellStyle name="Обычный 119 4 2 2 2" xfId="43090"/>
    <cellStyle name="Обычный 119 4 2 3" xfId="43091"/>
    <cellStyle name="Обычный 119 4 3" xfId="13100"/>
    <cellStyle name="Обычный 119 4 3 2" xfId="43092"/>
    <cellStyle name="Обычный 119 4 4" xfId="43093"/>
    <cellStyle name="Обычный 119 5" xfId="13101"/>
    <cellStyle name="Обычный 119 5 2" xfId="13102"/>
    <cellStyle name="Обычный 119 5 2 2" xfId="43094"/>
    <cellStyle name="Обычный 119 5 3" xfId="43095"/>
    <cellStyle name="Обычный 119 6" xfId="13103"/>
    <cellStyle name="Обычный 119 6 2" xfId="43096"/>
    <cellStyle name="Обычный 119 7" xfId="13104"/>
    <cellStyle name="Обычный 119 7 2" xfId="43097"/>
    <cellStyle name="Обычный 119 8" xfId="43098"/>
    <cellStyle name="Обычный 12" xfId="9"/>
    <cellStyle name="Обычный 12 2" xfId="13105"/>
    <cellStyle name="Обычный 12 2 2" xfId="60900"/>
    <cellStyle name="Обычный 12 2 5" xfId="59087"/>
    <cellStyle name="Обычный 12 2 5 2" xfId="60901"/>
    <cellStyle name="Обычный 12 3" xfId="13106"/>
    <cellStyle name="Обычный 12 3 2" xfId="61248"/>
    <cellStyle name="Обычный 12 4" xfId="59088"/>
    <cellStyle name="Обычный 12 5" xfId="60902"/>
    <cellStyle name="Обычный 120" xfId="13107"/>
    <cellStyle name="Обычный 120 2" xfId="13108"/>
    <cellStyle name="Обычный 120 2 2" xfId="13109"/>
    <cellStyle name="Обычный 120 2 2 2" xfId="13110"/>
    <cellStyle name="Обычный 120 2 2 2 2" xfId="43099"/>
    <cellStyle name="Обычный 120 2 2 3" xfId="43100"/>
    <cellStyle name="Обычный 120 2 3" xfId="13111"/>
    <cellStyle name="Обычный 120 2 3 2" xfId="43101"/>
    <cellStyle name="Обычный 120 2 4" xfId="43102"/>
    <cellStyle name="Обычный 120 3" xfId="13112"/>
    <cellStyle name="Обычный 120 3 2" xfId="13113"/>
    <cellStyle name="Обычный 120 3 2 2" xfId="13114"/>
    <cellStyle name="Обычный 120 3 2 2 2" xfId="43103"/>
    <cellStyle name="Обычный 120 3 2 3" xfId="43104"/>
    <cellStyle name="Обычный 120 3 3" xfId="13115"/>
    <cellStyle name="Обычный 120 3 3 2" xfId="43105"/>
    <cellStyle name="Обычный 120 3 4" xfId="43106"/>
    <cellStyle name="Обычный 120 4" xfId="13116"/>
    <cellStyle name="Обычный 120 4 2" xfId="13117"/>
    <cellStyle name="Обычный 120 4 2 2" xfId="13118"/>
    <cellStyle name="Обычный 120 4 2 2 2" xfId="43107"/>
    <cellStyle name="Обычный 120 4 2 3" xfId="43108"/>
    <cellStyle name="Обычный 120 4 3" xfId="13119"/>
    <cellStyle name="Обычный 120 4 3 2" xfId="43109"/>
    <cellStyle name="Обычный 120 4 4" xfId="43110"/>
    <cellStyle name="Обычный 120 5" xfId="13120"/>
    <cellStyle name="Обычный 120 5 2" xfId="13121"/>
    <cellStyle name="Обычный 120 5 2 2" xfId="43111"/>
    <cellStyle name="Обычный 120 5 3" xfId="43112"/>
    <cellStyle name="Обычный 120 6" xfId="13122"/>
    <cellStyle name="Обычный 120 6 2" xfId="43113"/>
    <cellStyle name="Обычный 120 7" xfId="13123"/>
    <cellStyle name="Обычный 120 7 2" xfId="43114"/>
    <cellStyle name="Обычный 120 8" xfId="43115"/>
    <cellStyle name="Обычный 121" xfId="13124"/>
    <cellStyle name="Обычный 121 2" xfId="13125"/>
    <cellStyle name="Обычный 121 2 2" xfId="13126"/>
    <cellStyle name="Обычный 121 2 2 2" xfId="13127"/>
    <cellStyle name="Обычный 121 2 2 2 2" xfId="43116"/>
    <cellStyle name="Обычный 121 2 2 3" xfId="43117"/>
    <cellStyle name="Обычный 121 2 3" xfId="13128"/>
    <cellStyle name="Обычный 121 2 3 2" xfId="43118"/>
    <cellStyle name="Обычный 121 2 4" xfId="43119"/>
    <cellStyle name="Обычный 121 3" xfId="13129"/>
    <cellStyle name="Обычный 121 3 2" xfId="13130"/>
    <cellStyle name="Обычный 121 3 2 2" xfId="13131"/>
    <cellStyle name="Обычный 121 3 2 2 2" xfId="43120"/>
    <cellStyle name="Обычный 121 3 2 3" xfId="43121"/>
    <cellStyle name="Обычный 121 3 3" xfId="13132"/>
    <cellStyle name="Обычный 121 3 3 2" xfId="43122"/>
    <cellStyle name="Обычный 121 3 4" xfId="43123"/>
    <cellStyle name="Обычный 121 4" xfId="13133"/>
    <cellStyle name="Обычный 121 4 2" xfId="13134"/>
    <cellStyle name="Обычный 121 4 2 2" xfId="13135"/>
    <cellStyle name="Обычный 121 4 2 2 2" xfId="43124"/>
    <cellStyle name="Обычный 121 4 2 3" xfId="43125"/>
    <cellStyle name="Обычный 121 4 3" xfId="13136"/>
    <cellStyle name="Обычный 121 4 3 2" xfId="43126"/>
    <cellStyle name="Обычный 121 4 4" xfId="43127"/>
    <cellStyle name="Обычный 121 5" xfId="13137"/>
    <cellStyle name="Обычный 121 5 2" xfId="13138"/>
    <cellStyle name="Обычный 121 5 2 2" xfId="43128"/>
    <cellStyle name="Обычный 121 5 3" xfId="43129"/>
    <cellStyle name="Обычный 121 6" xfId="13139"/>
    <cellStyle name="Обычный 121 6 2" xfId="43130"/>
    <cellStyle name="Обычный 121 7" xfId="13140"/>
    <cellStyle name="Обычный 121 7 2" xfId="43131"/>
    <cellStyle name="Обычный 121 8" xfId="43132"/>
    <cellStyle name="Обычный 122" xfId="13141"/>
    <cellStyle name="Обычный 122 2" xfId="13142"/>
    <cellStyle name="Обычный 122 2 2" xfId="13143"/>
    <cellStyle name="Обычный 122 2 2 2" xfId="13144"/>
    <cellStyle name="Обычный 122 2 2 2 2" xfId="43133"/>
    <cellStyle name="Обычный 122 2 2 3" xfId="43134"/>
    <cellStyle name="Обычный 122 2 3" xfId="13145"/>
    <cellStyle name="Обычный 122 2 3 2" xfId="43135"/>
    <cellStyle name="Обычный 122 2 4" xfId="43136"/>
    <cellStyle name="Обычный 122 3" xfId="13146"/>
    <cellStyle name="Обычный 122 3 2" xfId="13147"/>
    <cellStyle name="Обычный 122 3 2 2" xfId="13148"/>
    <cellStyle name="Обычный 122 3 2 2 2" xfId="43137"/>
    <cellStyle name="Обычный 122 3 2 3" xfId="43138"/>
    <cellStyle name="Обычный 122 3 3" xfId="13149"/>
    <cellStyle name="Обычный 122 3 3 2" xfId="43139"/>
    <cellStyle name="Обычный 122 3 4" xfId="43140"/>
    <cellStyle name="Обычный 122 4" xfId="13150"/>
    <cellStyle name="Обычный 122 4 2" xfId="13151"/>
    <cellStyle name="Обычный 122 4 2 2" xfId="13152"/>
    <cellStyle name="Обычный 122 4 2 2 2" xfId="43141"/>
    <cellStyle name="Обычный 122 4 2 3" xfId="43142"/>
    <cellStyle name="Обычный 122 4 3" xfId="13153"/>
    <cellStyle name="Обычный 122 4 3 2" xfId="43143"/>
    <cellStyle name="Обычный 122 4 4" xfId="43144"/>
    <cellStyle name="Обычный 122 5" xfId="13154"/>
    <cellStyle name="Обычный 122 5 2" xfId="13155"/>
    <cellStyle name="Обычный 122 5 2 2" xfId="43145"/>
    <cellStyle name="Обычный 122 5 3" xfId="43146"/>
    <cellStyle name="Обычный 122 6" xfId="13156"/>
    <cellStyle name="Обычный 122 6 2" xfId="43147"/>
    <cellStyle name="Обычный 122 7" xfId="13157"/>
    <cellStyle name="Обычный 122 7 2" xfId="43148"/>
    <cellStyle name="Обычный 122 8" xfId="43149"/>
    <cellStyle name="Обычный 123" xfId="13158"/>
    <cellStyle name="Обычный 123 2" xfId="13159"/>
    <cellStyle name="Обычный 123 2 2" xfId="13160"/>
    <cellStyle name="Обычный 123 2 2 2" xfId="13161"/>
    <cellStyle name="Обычный 123 2 2 2 2" xfId="43150"/>
    <cellStyle name="Обычный 123 2 2 3" xfId="43151"/>
    <cellStyle name="Обычный 123 2 3" xfId="13162"/>
    <cellStyle name="Обычный 123 2 3 2" xfId="43152"/>
    <cellStyle name="Обычный 123 2 4" xfId="43153"/>
    <cellStyle name="Обычный 123 3" xfId="13163"/>
    <cellStyle name="Обычный 123 3 2" xfId="13164"/>
    <cellStyle name="Обычный 123 3 2 2" xfId="13165"/>
    <cellStyle name="Обычный 123 3 2 2 2" xfId="43154"/>
    <cellStyle name="Обычный 123 3 2 3" xfId="43155"/>
    <cellStyle name="Обычный 123 3 3" xfId="13166"/>
    <cellStyle name="Обычный 123 3 3 2" xfId="43156"/>
    <cellStyle name="Обычный 123 3 4" xfId="43157"/>
    <cellStyle name="Обычный 123 4" xfId="13167"/>
    <cellStyle name="Обычный 123 4 2" xfId="13168"/>
    <cellStyle name="Обычный 123 4 2 2" xfId="13169"/>
    <cellStyle name="Обычный 123 4 2 2 2" xfId="43158"/>
    <cellStyle name="Обычный 123 4 2 3" xfId="43159"/>
    <cellStyle name="Обычный 123 4 3" xfId="13170"/>
    <cellStyle name="Обычный 123 4 3 2" xfId="43160"/>
    <cellStyle name="Обычный 123 4 4" xfId="43161"/>
    <cellStyle name="Обычный 123 5" xfId="13171"/>
    <cellStyle name="Обычный 123 5 2" xfId="13172"/>
    <cellStyle name="Обычный 123 5 2 2" xfId="43162"/>
    <cellStyle name="Обычный 123 5 3" xfId="43163"/>
    <cellStyle name="Обычный 123 6" xfId="13173"/>
    <cellStyle name="Обычный 123 6 2" xfId="43164"/>
    <cellStyle name="Обычный 123 7" xfId="13174"/>
    <cellStyle name="Обычный 123 7 2" xfId="43165"/>
    <cellStyle name="Обычный 123 8" xfId="43166"/>
    <cellStyle name="Обычный 124" xfId="13175"/>
    <cellStyle name="Обычный 124 2" xfId="13176"/>
    <cellStyle name="Обычный 124 2 2" xfId="13177"/>
    <cellStyle name="Обычный 124 2 2 2" xfId="13178"/>
    <cellStyle name="Обычный 124 2 2 2 2" xfId="43167"/>
    <cellStyle name="Обычный 124 2 2 3" xfId="43168"/>
    <cellStyle name="Обычный 124 2 3" xfId="13179"/>
    <cellStyle name="Обычный 124 2 3 2" xfId="43169"/>
    <cellStyle name="Обычный 124 2 4" xfId="43170"/>
    <cellStyle name="Обычный 124 3" xfId="13180"/>
    <cellStyle name="Обычный 124 3 2" xfId="13181"/>
    <cellStyle name="Обычный 124 3 2 2" xfId="13182"/>
    <cellStyle name="Обычный 124 3 2 2 2" xfId="43171"/>
    <cellStyle name="Обычный 124 3 2 3" xfId="43172"/>
    <cellStyle name="Обычный 124 3 3" xfId="13183"/>
    <cellStyle name="Обычный 124 3 3 2" xfId="43173"/>
    <cellStyle name="Обычный 124 3 4" xfId="43174"/>
    <cellStyle name="Обычный 124 4" xfId="13184"/>
    <cellStyle name="Обычный 124 4 2" xfId="13185"/>
    <cellStyle name="Обычный 124 4 2 2" xfId="13186"/>
    <cellStyle name="Обычный 124 4 2 2 2" xfId="43175"/>
    <cellStyle name="Обычный 124 4 2 3" xfId="43176"/>
    <cellStyle name="Обычный 124 4 3" xfId="13187"/>
    <cellStyle name="Обычный 124 4 3 2" xfId="43177"/>
    <cellStyle name="Обычный 124 4 4" xfId="43178"/>
    <cellStyle name="Обычный 124 5" xfId="13188"/>
    <cellStyle name="Обычный 124 5 2" xfId="13189"/>
    <cellStyle name="Обычный 124 5 2 2" xfId="43179"/>
    <cellStyle name="Обычный 124 5 3" xfId="43180"/>
    <cellStyle name="Обычный 124 6" xfId="13190"/>
    <cellStyle name="Обычный 124 6 2" xfId="43181"/>
    <cellStyle name="Обычный 124 7" xfId="13191"/>
    <cellStyle name="Обычный 124 7 2" xfId="43182"/>
    <cellStyle name="Обычный 124 8" xfId="43183"/>
    <cellStyle name="Обычный 125" xfId="13192"/>
    <cellStyle name="Обычный 125 2" xfId="13193"/>
    <cellStyle name="Обычный 125 2 2" xfId="13194"/>
    <cellStyle name="Обычный 125 2 2 2" xfId="13195"/>
    <cellStyle name="Обычный 125 2 2 2 2" xfId="43184"/>
    <cellStyle name="Обычный 125 2 2 3" xfId="43185"/>
    <cellStyle name="Обычный 125 2 3" xfId="13196"/>
    <cellStyle name="Обычный 125 2 3 2" xfId="43186"/>
    <cellStyle name="Обычный 125 2 4" xfId="43187"/>
    <cellStyle name="Обычный 125 3" xfId="13197"/>
    <cellStyle name="Обычный 125 3 2" xfId="13198"/>
    <cellStyle name="Обычный 125 3 2 2" xfId="13199"/>
    <cellStyle name="Обычный 125 3 2 2 2" xfId="43188"/>
    <cellStyle name="Обычный 125 3 2 3" xfId="43189"/>
    <cellStyle name="Обычный 125 3 3" xfId="13200"/>
    <cellStyle name="Обычный 125 3 3 2" xfId="43190"/>
    <cellStyle name="Обычный 125 3 4" xfId="43191"/>
    <cellStyle name="Обычный 125 4" xfId="13201"/>
    <cellStyle name="Обычный 125 4 2" xfId="13202"/>
    <cellStyle name="Обычный 125 4 2 2" xfId="13203"/>
    <cellStyle name="Обычный 125 4 2 2 2" xfId="43192"/>
    <cellStyle name="Обычный 125 4 2 3" xfId="43193"/>
    <cellStyle name="Обычный 125 4 3" xfId="13204"/>
    <cellStyle name="Обычный 125 4 3 2" xfId="43194"/>
    <cellStyle name="Обычный 125 4 4" xfId="43195"/>
    <cellStyle name="Обычный 125 5" xfId="13205"/>
    <cellStyle name="Обычный 125 5 2" xfId="13206"/>
    <cellStyle name="Обычный 125 5 2 2" xfId="43196"/>
    <cellStyle name="Обычный 125 5 3" xfId="43197"/>
    <cellStyle name="Обычный 125 6" xfId="13207"/>
    <cellStyle name="Обычный 125 6 2" xfId="43198"/>
    <cellStyle name="Обычный 125 7" xfId="13208"/>
    <cellStyle name="Обычный 125 7 2" xfId="43199"/>
    <cellStyle name="Обычный 125 8" xfId="43200"/>
    <cellStyle name="Обычный 126" xfId="13209"/>
    <cellStyle name="Обычный 126 2" xfId="13210"/>
    <cellStyle name="Обычный 126 2 2" xfId="13211"/>
    <cellStyle name="Обычный 126 2 2 2" xfId="13212"/>
    <cellStyle name="Обычный 126 2 2 2 2" xfId="43201"/>
    <cellStyle name="Обычный 126 2 2 3" xfId="43202"/>
    <cellStyle name="Обычный 126 2 3" xfId="13213"/>
    <cellStyle name="Обычный 126 2 3 2" xfId="43203"/>
    <cellStyle name="Обычный 126 2 4" xfId="43204"/>
    <cellStyle name="Обычный 126 3" xfId="13214"/>
    <cellStyle name="Обычный 126 3 2" xfId="13215"/>
    <cellStyle name="Обычный 126 3 2 2" xfId="13216"/>
    <cellStyle name="Обычный 126 3 2 2 2" xfId="43205"/>
    <cellStyle name="Обычный 126 3 2 3" xfId="43206"/>
    <cellStyle name="Обычный 126 3 3" xfId="13217"/>
    <cellStyle name="Обычный 126 3 3 2" xfId="43207"/>
    <cellStyle name="Обычный 126 3 4" xfId="43208"/>
    <cellStyle name="Обычный 126 4" xfId="13218"/>
    <cellStyle name="Обычный 126 4 2" xfId="13219"/>
    <cellStyle name="Обычный 126 4 2 2" xfId="13220"/>
    <cellStyle name="Обычный 126 4 2 2 2" xfId="43209"/>
    <cellStyle name="Обычный 126 4 2 3" xfId="43210"/>
    <cellStyle name="Обычный 126 4 3" xfId="13221"/>
    <cellStyle name="Обычный 126 4 3 2" xfId="43211"/>
    <cellStyle name="Обычный 126 4 4" xfId="43212"/>
    <cellStyle name="Обычный 126 5" xfId="13222"/>
    <cellStyle name="Обычный 126 5 2" xfId="13223"/>
    <cellStyle name="Обычный 126 5 2 2" xfId="43213"/>
    <cellStyle name="Обычный 126 5 3" xfId="43214"/>
    <cellStyle name="Обычный 126 6" xfId="13224"/>
    <cellStyle name="Обычный 126 6 2" xfId="43215"/>
    <cellStyle name="Обычный 126 7" xfId="13225"/>
    <cellStyle name="Обычный 126 7 2" xfId="43216"/>
    <cellStyle name="Обычный 126 8" xfId="43217"/>
    <cellStyle name="Обычный 127" xfId="13226"/>
    <cellStyle name="Обычный 127 2" xfId="13227"/>
    <cellStyle name="Обычный 127 2 2" xfId="13228"/>
    <cellStyle name="Обычный 127 2 2 2" xfId="13229"/>
    <cellStyle name="Обычный 127 2 2 2 2" xfId="43218"/>
    <cellStyle name="Обычный 127 2 2 3" xfId="43219"/>
    <cellStyle name="Обычный 127 2 3" xfId="13230"/>
    <cellStyle name="Обычный 127 2 3 2" xfId="43220"/>
    <cellStyle name="Обычный 127 2 4" xfId="43221"/>
    <cellStyle name="Обычный 127 3" xfId="13231"/>
    <cellStyle name="Обычный 127 3 2" xfId="13232"/>
    <cellStyle name="Обычный 127 3 2 2" xfId="13233"/>
    <cellStyle name="Обычный 127 3 2 2 2" xfId="43222"/>
    <cellStyle name="Обычный 127 3 2 3" xfId="43223"/>
    <cellStyle name="Обычный 127 3 3" xfId="13234"/>
    <cellStyle name="Обычный 127 3 3 2" xfId="43224"/>
    <cellStyle name="Обычный 127 3 4" xfId="43225"/>
    <cellStyle name="Обычный 127 4" xfId="13235"/>
    <cellStyle name="Обычный 127 4 2" xfId="13236"/>
    <cellStyle name="Обычный 127 4 2 2" xfId="13237"/>
    <cellStyle name="Обычный 127 4 2 2 2" xfId="43226"/>
    <cellStyle name="Обычный 127 4 2 3" xfId="43227"/>
    <cellStyle name="Обычный 127 4 3" xfId="13238"/>
    <cellStyle name="Обычный 127 4 3 2" xfId="43228"/>
    <cellStyle name="Обычный 127 4 4" xfId="43229"/>
    <cellStyle name="Обычный 127 5" xfId="13239"/>
    <cellStyle name="Обычный 127 5 2" xfId="13240"/>
    <cellStyle name="Обычный 127 5 2 2" xfId="43230"/>
    <cellStyle name="Обычный 127 5 3" xfId="43231"/>
    <cellStyle name="Обычный 127 6" xfId="13241"/>
    <cellStyle name="Обычный 127 6 2" xfId="43232"/>
    <cellStyle name="Обычный 127 7" xfId="13242"/>
    <cellStyle name="Обычный 127 7 2" xfId="43233"/>
    <cellStyle name="Обычный 127 8" xfId="43234"/>
    <cellStyle name="Обычный 128" xfId="13243"/>
    <cellStyle name="Обычный 128 2" xfId="13244"/>
    <cellStyle name="Обычный 128 2 2" xfId="13245"/>
    <cellStyle name="Обычный 128 2 2 2" xfId="13246"/>
    <cellStyle name="Обычный 128 2 2 2 2" xfId="43235"/>
    <cellStyle name="Обычный 128 2 2 3" xfId="43236"/>
    <cellStyle name="Обычный 128 2 3" xfId="13247"/>
    <cellStyle name="Обычный 128 2 3 2" xfId="43237"/>
    <cellStyle name="Обычный 128 2 4" xfId="43238"/>
    <cellStyle name="Обычный 128 3" xfId="13248"/>
    <cellStyle name="Обычный 128 3 2" xfId="13249"/>
    <cellStyle name="Обычный 128 3 2 2" xfId="13250"/>
    <cellStyle name="Обычный 128 3 2 2 2" xfId="43239"/>
    <cellStyle name="Обычный 128 3 2 3" xfId="43240"/>
    <cellStyle name="Обычный 128 3 3" xfId="13251"/>
    <cellStyle name="Обычный 128 3 3 2" xfId="43241"/>
    <cellStyle name="Обычный 128 3 4" xfId="43242"/>
    <cellStyle name="Обычный 128 4" xfId="13252"/>
    <cellStyle name="Обычный 128 4 2" xfId="13253"/>
    <cellStyle name="Обычный 128 4 2 2" xfId="13254"/>
    <cellStyle name="Обычный 128 4 2 2 2" xfId="43243"/>
    <cellStyle name="Обычный 128 4 2 3" xfId="43244"/>
    <cellStyle name="Обычный 128 4 3" xfId="13255"/>
    <cellStyle name="Обычный 128 4 3 2" xfId="43245"/>
    <cellStyle name="Обычный 128 4 4" xfId="43246"/>
    <cellStyle name="Обычный 128 5" xfId="13256"/>
    <cellStyle name="Обычный 128 5 2" xfId="13257"/>
    <cellStyle name="Обычный 128 5 2 2" xfId="43247"/>
    <cellStyle name="Обычный 128 5 3" xfId="43248"/>
    <cellStyle name="Обычный 128 6" xfId="13258"/>
    <cellStyle name="Обычный 128 6 2" xfId="43249"/>
    <cellStyle name="Обычный 128 7" xfId="13259"/>
    <cellStyle name="Обычный 128 7 2" xfId="43250"/>
    <cellStyle name="Обычный 128 8" xfId="43251"/>
    <cellStyle name="Обычный 129" xfId="13260"/>
    <cellStyle name="Обычный 129 2" xfId="13261"/>
    <cellStyle name="Обычный 129 2 2" xfId="13262"/>
    <cellStyle name="Обычный 129 2 2 2" xfId="13263"/>
    <cellStyle name="Обычный 129 2 2 2 2" xfId="43252"/>
    <cellStyle name="Обычный 129 2 2 3" xfId="43253"/>
    <cellStyle name="Обычный 129 2 3" xfId="13264"/>
    <cellStyle name="Обычный 129 2 3 2" xfId="43254"/>
    <cellStyle name="Обычный 129 2 4" xfId="43255"/>
    <cellStyle name="Обычный 129 3" xfId="13265"/>
    <cellStyle name="Обычный 129 3 2" xfId="13266"/>
    <cellStyle name="Обычный 129 3 2 2" xfId="13267"/>
    <cellStyle name="Обычный 129 3 2 2 2" xfId="43256"/>
    <cellStyle name="Обычный 129 3 2 3" xfId="43257"/>
    <cellStyle name="Обычный 129 3 3" xfId="13268"/>
    <cellStyle name="Обычный 129 3 3 2" xfId="43258"/>
    <cellStyle name="Обычный 129 3 4" xfId="43259"/>
    <cellStyle name="Обычный 129 4" xfId="13269"/>
    <cellStyle name="Обычный 129 4 2" xfId="13270"/>
    <cellStyle name="Обычный 129 4 2 2" xfId="13271"/>
    <cellStyle name="Обычный 129 4 2 2 2" xfId="43260"/>
    <cellStyle name="Обычный 129 4 2 3" xfId="43261"/>
    <cellStyle name="Обычный 129 4 3" xfId="13272"/>
    <cellStyle name="Обычный 129 4 3 2" xfId="43262"/>
    <cellStyle name="Обычный 129 4 4" xfId="43263"/>
    <cellStyle name="Обычный 129 5" xfId="13273"/>
    <cellStyle name="Обычный 129 5 2" xfId="13274"/>
    <cellStyle name="Обычный 129 5 2 2" xfId="43264"/>
    <cellStyle name="Обычный 129 5 3" xfId="43265"/>
    <cellStyle name="Обычный 129 6" xfId="13275"/>
    <cellStyle name="Обычный 129 6 2" xfId="43266"/>
    <cellStyle name="Обычный 129 7" xfId="13276"/>
    <cellStyle name="Обычный 129 7 2" xfId="43267"/>
    <cellStyle name="Обычный 129 8" xfId="43268"/>
    <cellStyle name="Обычный 13" xfId="13277"/>
    <cellStyle name="Обычный 13 2" xfId="13278"/>
    <cellStyle name="Обычный 13 2 2" xfId="60903"/>
    <cellStyle name="Обычный 13 3" xfId="59089"/>
    <cellStyle name="Обычный 13 3 2" xfId="61249"/>
    <cellStyle name="Обычный 13 4" xfId="60904"/>
    <cellStyle name="Обычный 130" xfId="13279"/>
    <cellStyle name="Обычный 130 2" xfId="13280"/>
    <cellStyle name="Обычный 130 2 2" xfId="13281"/>
    <cellStyle name="Обычный 130 2 2 2" xfId="13282"/>
    <cellStyle name="Обычный 130 2 2 2 2" xfId="43269"/>
    <cellStyle name="Обычный 130 2 2 3" xfId="43270"/>
    <cellStyle name="Обычный 130 2 3" xfId="13283"/>
    <cellStyle name="Обычный 130 2 3 2" xfId="43271"/>
    <cellStyle name="Обычный 130 2 4" xfId="43272"/>
    <cellStyle name="Обычный 130 3" xfId="13284"/>
    <cellStyle name="Обычный 130 3 2" xfId="13285"/>
    <cellStyle name="Обычный 130 3 2 2" xfId="13286"/>
    <cellStyle name="Обычный 130 3 2 2 2" xfId="43273"/>
    <cellStyle name="Обычный 130 3 2 3" xfId="43274"/>
    <cellStyle name="Обычный 130 3 3" xfId="13287"/>
    <cellStyle name="Обычный 130 3 3 2" xfId="43275"/>
    <cellStyle name="Обычный 130 3 4" xfId="43276"/>
    <cellStyle name="Обычный 130 4" xfId="13288"/>
    <cellStyle name="Обычный 130 4 2" xfId="13289"/>
    <cellStyle name="Обычный 130 4 2 2" xfId="13290"/>
    <cellStyle name="Обычный 130 4 2 2 2" xfId="43277"/>
    <cellStyle name="Обычный 130 4 2 3" xfId="43278"/>
    <cellStyle name="Обычный 130 4 3" xfId="13291"/>
    <cellStyle name="Обычный 130 4 3 2" xfId="43279"/>
    <cellStyle name="Обычный 130 4 4" xfId="43280"/>
    <cellStyle name="Обычный 130 5" xfId="13292"/>
    <cellStyle name="Обычный 130 5 2" xfId="13293"/>
    <cellStyle name="Обычный 130 5 2 2" xfId="43281"/>
    <cellStyle name="Обычный 130 5 3" xfId="43282"/>
    <cellStyle name="Обычный 130 6" xfId="13294"/>
    <cellStyle name="Обычный 130 6 2" xfId="43283"/>
    <cellStyle name="Обычный 130 7" xfId="13295"/>
    <cellStyle name="Обычный 130 7 2" xfId="43284"/>
    <cellStyle name="Обычный 130 8" xfId="43285"/>
    <cellStyle name="Обычный 131" xfId="13296"/>
    <cellStyle name="Обычный 131 2" xfId="13297"/>
    <cellStyle name="Обычный 131 2 2" xfId="13298"/>
    <cellStyle name="Обычный 131 2 2 2" xfId="13299"/>
    <cellStyle name="Обычный 131 2 2 2 2" xfId="43286"/>
    <cellStyle name="Обычный 131 2 2 3" xfId="43287"/>
    <cellStyle name="Обычный 131 2 3" xfId="13300"/>
    <cellStyle name="Обычный 131 2 3 2" xfId="43288"/>
    <cellStyle name="Обычный 131 2 4" xfId="43289"/>
    <cellStyle name="Обычный 131 3" xfId="13301"/>
    <cellStyle name="Обычный 131 3 2" xfId="13302"/>
    <cellStyle name="Обычный 131 3 2 2" xfId="13303"/>
    <cellStyle name="Обычный 131 3 2 2 2" xfId="43290"/>
    <cellStyle name="Обычный 131 3 2 3" xfId="43291"/>
    <cellStyle name="Обычный 131 3 3" xfId="13304"/>
    <cellStyle name="Обычный 131 3 3 2" xfId="43292"/>
    <cellStyle name="Обычный 131 3 4" xfId="43293"/>
    <cellStyle name="Обычный 131 4" xfId="13305"/>
    <cellStyle name="Обычный 131 4 2" xfId="13306"/>
    <cellStyle name="Обычный 131 4 2 2" xfId="13307"/>
    <cellStyle name="Обычный 131 4 2 2 2" xfId="43294"/>
    <cellStyle name="Обычный 131 4 2 3" xfId="43295"/>
    <cellStyle name="Обычный 131 4 3" xfId="13308"/>
    <cellStyle name="Обычный 131 4 3 2" xfId="43296"/>
    <cellStyle name="Обычный 131 4 4" xfId="43297"/>
    <cellStyle name="Обычный 131 5" xfId="13309"/>
    <cellStyle name="Обычный 131 5 2" xfId="13310"/>
    <cellStyle name="Обычный 131 5 2 2" xfId="43298"/>
    <cellStyle name="Обычный 131 5 3" xfId="43299"/>
    <cellStyle name="Обычный 131 6" xfId="13311"/>
    <cellStyle name="Обычный 131 6 2" xfId="43300"/>
    <cellStyle name="Обычный 131 7" xfId="13312"/>
    <cellStyle name="Обычный 131 7 2" xfId="43301"/>
    <cellStyle name="Обычный 131 8" xfId="43302"/>
    <cellStyle name="Обычный 132" xfId="13313"/>
    <cellStyle name="Обычный 132 2" xfId="13314"/>
    <cellStyle name="Обычный 132 2 2" xfId="13315"/>
    <cellStyle name="Обычный 132 2 2 2" xfId="13316"/>
    <cellStyle name="Обычный 132 2 2 2 2" xfId="43303"/>
    <cellStyle name="Обычный 132 2 2 3" xfId="43304"/>
    <cellStyle name="Обычный 132 2 3" xfId="13317"/>
    <cellStyle name="Обычный 132 2 3 2" xfId="43305"/>
    <cellStyle name="Обычный 132 2 4" xfId="43306"/>
    <cellStyle name="Обычный 132 3" xfId="13318"/>
    <cellStyle name="Обычный 132 3 2" xfId="13319"/>
    <cellStyle name="Обычный 132 3 2 2" xfId="13320"/>
    <cellStyle name="Обычный 132 3 2 2 2" xfId="43307"/>
    <cellStyle name="Обычный 132 3 2 3" xfId="43308"/>
    <cellStyle name="Обычный 132 3 3" xfId="13321"/>
    <cellStyle name="Обычный 132 3 3 2" xfId="43309"/>
    <cellStyle name="Обычный 132 3 4" xfId="43310"/>
    <cellStyle name="Обычный 132 4" xfId="13322"/>
    <cellStyle name="Обычный 132 4 2" xfId="13323"/>
    <cellStyle name="Обычный 132 4 2 2" xfId="13324"/>
    <cellStyle name="Обычный 132 4 2 2 2" xfId="43311"/>
    <cellStyle name="Обычный 132 4 2 3" xfId="43312"/>
    <cellStyle name="Обычный 132 4 3" xfId="13325"/>
    <cellStyle name="Обычный 132 4 3 2" xfId="43313"/>
    <cellStyle name="Обычный 132 4 4" xfId="43314"/>
    <cellStyle name="Обычный 132 5" xfId="13326"/>
    <cellStyle name="Обычный 132 5 2" xfId="13327"/>
    <cellStyle name="Обычный 132 5 2 2" xfId="43315"/>
    <cellStyle name="Обычный 132 5 3" xfId="43316"/>
    <cellStyle name="Обычный 132 6" xfId="13328"/>
    <cellStyle name="Обычный 132 6 2" xfId="43317"/>
    <cellStyle name="Обычный 132 7" xfId="13329"/>
    <cellStyle name="Обычный 132 7 2" xfId="43318"/>
    <cellStyle name="Обычный 132 8" xfId="43319"/>
    <cellStyle name="Обычный 133" xfId="13330"/>
    <cellStyle name="Обычный 133 2" xfId="13331"/>
    <cellStyle name="Обычный 133 2 2" xfId="13332"/>
    <cellStyle name="Обычный 133 2 2 2" xfId="13333"/>
    <cellStyle name="Обычный 133 2 2 2 2" xfId="43320"/>
    <cellStyle name="Обычный 133 2 2 3" xfId="43321"/>
    <cellStyle name="Обычный 133 2 3" xfId="13334"/>
    <cellStyle name="Обычный 133 2 3 2" xfId="43322"/>
    <cellStyle name="Обычный 133 2 4" xfId="43323"/>
    <cellStyle name="Обычный 133 3" xfId="13335"/>
    <cellStyle name="Обычный 133 3 2" xfId="13336"/>
    <cellStyle name="Обычный 133 3 2 2" xfId="13337"/>
    <cellStyle name="Обычный 133 3 2 2 2" xfId="43324"/>
    <cellStyle name="Обычный 133 3 2 3" xfId="43325"/>
    <cellStyle name="Обычный 133 3 3" xfId="13338"/>
    <cellStyle name="Обычный 133 3 3 2" xfId="43326"/>
    <cellStyle name="Обычный 133 3 4" xfId="43327"/>
    <cellStyle name="Обычный 133 4" xfId="13339"/>
    <cellStyle name="Обычный 133 4 2" xfId="13340"/>
    <cellStyle name="Обычный 133 4 2 2" xfId="13341"/>
    <cellStyle name="Обычный 133 4 2 2 2" xfId="43328"/>
    <cellStyle name="Обычный 133 4 2 3" xfId="43329"/>
    <cellStyle name="Обычный 133 4 3" xfId="13342"/>
    <cellStyle name="Обычный 133 4 3 2" xfId="43330"/>
    <cellStyle name="Обычный 133 4 4" xfId="43331"/>
    <cellStyle name="Обычный 133 5" xfId="13343"/>
    <cellStyle name="Обычный 133 5 2" xfId="13344"/>
    <cellStyle name="Обычный 133 5 2 2" xfId="43332"/>
    <cellStyle name="Обычный 133 5 3" xfId="43333"/>
    <cellStyle name="Обычный 133 6" xfId="13345"/>
    <cellStyle name="Обычный 133 6 2" xfId="43334"/>
    <cellStyle name="Обычный 133 7" xfId="13346"/>
    <cellStyle name="Обычный 133 7 2" xfId="43335"/>
    <cellStyle name="Обычный 133 8" xfId="43336"/>
    <cellStyle name="Обычный 134" xfId="13347"/>
    <cellStyle name="Обычный 134 2" xfId="13348"/>
    <cellStyle name="Обычный 134 2 2" xfId="13349"/>
    <cellStyle name="Обычный 134 2 2 2" xfId="13350"/>
    <cellStyle name="Обычный 134 2 2 2 2" xfId="43337"/>
    <cellStyle name="Обычный 134 2 2 3" xfId="43338"/>
    <cellStyle name="Обычный 134 2 3" xfId="13351"/>
    <cellStyle name="Обычный 134 2 3 2" xfId="43339"/>
    <cellStyle name="Обычный 134 2 4" xfId="43340"/>
    <cellStyle name="Обычный 134 3" xfId="13352"/>
    <cellStyle name="Обычный 134 3 2" xfId="13353"/>
    <cellStyle name="Обычный 134 3 2 2" xfId="13354"/>
    <cellStyle name="Обычный 134 3 2 2 2" xfId="43341"/>
    <cellStyle name="Обычный 134 3 2 3" xfId="43342"/>
    <cellStyle name="Обычный 134 3 3" xfId="13355"/>
    <cellStyle name="Обычный 134 3 3 2" xfId="43343"/>
    <cellStyle name="Обычный 134 3 4" xfId="43344"/>
    <cellStyle name="Обычный 134 4" xfId="13356"/>
    <cellStyle name="Обычный 134 4 2" xfId="13357"/>
    <cellStyle name="Обычный 134 4 2 2" xfId="13358"/>
    <cellStyle name="Обычный 134 4 2 2 2" xfId="43345"/>
    <cellStyle name="Обычный 134 4 2 3" xfId="43346"/>
    <cellStyle name="Обычный 134 4 3" xfId="13359"/>
    <cellStyle name="Обычный 134 4 3 2" xfId="43347"/>
    <cellStyle name="Обычный 134 4 4" xfId="43348"/>
    <cellStyle name="Обычный 134 5" xfId="13360"/>
    <cellStyle name="Обычный 134 5 2" xfId="13361"/>
    <cellStyle name="Обычный 134 5 2 2" xfId="43349"/>
    <cellStyle name="Обычный 134 5 3" xfId="43350"/>
    <cellStyle name="Обычный 134 6" xfId="13362"/>
    <cellStyle name="Обычный 134 6 2" xfId="43351"/>
    <cellStyle name="Обычный 134 7" xfId="13363"/>
    <cellStyle name="Обычный 134 7 2" xfId="43352"/>
    <cellStyle name="Обычный 134 8" xfId="43353"/>
    <cellStyle name="Обычный 135" xfId="13364"/>
    <cellStyle name="Обычный 135 2" xfId="13365"/>
    <cellStyle name="Обычный 135 2 2" xfId="13366"/>
    <cellStyle name="Обычный 135 2 2 2" xfId="13367"/>
    <cellStyle name="Обычный 135 2 2 2 2" xfId="43354"/>
    <cellStyle name="Обычный 135 2 2 3" xfId="43355"/>
    <cellStyle name="Обычный 135 2 3" xfId="13368"/>
    <cellStyle name="Обычный 135 2 3 2" xfId="43356"/>
    <cellStyle name="Обычный 135 2 4" xfId="43357"/>
    <cellStyle name="Обычный 135 3" xfId="13369"/>
    <cellStyle name="Обычный 135 3 2" xfId="13370"/>
    <cellStyle name="Обычный 135 3 2 2" xfId="13371"/>
    <cellStyle name="Обычный 135 3 2 2 2" xfId="43358"/>
    <cellStyle name="Обычный 135 3 2 3" xfId="43359"/>
    <cellStyle name="Обычный 135 3 3" xfId="13372"/>
    <cellStyle name="Обычный 135 3 3 2" xfId="43360"/>
    <cellStyle name="Обычный 135 3 4" xfId="43361"/>
    <cellStyle name="Обычный 135 4" xfId="13373"/>
    <cellStyle name="Обычный 135 4 2" xfId="13374"/>
    <cellStyle name="Обычный 135 4 2 2" xfId="13375"/>
    <cellStyle name="Обычный 135 4 2 2 2" xfId="43362"/>
    <cellStyle name="Обычный 135 4 2 3" xfId="43363"/>
    <cellStyle name="Обычный 135 4 3" xfId="13376"/>
    <cellStyle name="Обычный 135 4 3 2" xfId="43364"/>
    <cellStyle name="Обычный 135 4 4" xfId="43365"/>
    <cellStyle name="Обычный 135 5" xfId="13377"/>
    <cellStyle name="Обычный 135 5 2" xfId="13378"/>
    <cellStyle name="Обычный 135 5 2 2" xfId="43366"/>
    <cellStyle name="Обычный 135 5 3" xfId="43367"/>
    <cellStyle name="Обычный 135 6" xfId="13379"/>
    <cellStyle name="Обычный 135 6 2" xfId="43368"/>
    <cellStyle name="Обычный 135 7" xfId="13380"/>
    <cellStyle name="Обычный 135 7 2" xfId="43369"/>
    <cellStyle name="Обычный 135 8" xfId="43370"/>
    <cellStyle name="Обычный 136" xfId="13381"/>
    <cellStyle name="Обычный 136 2" xfId="13382"/>
    <cellStyle name="Обычный 136 2 2" xfId="13383"/>
    <cellStyle name="Обычный 136 2 2 2" xfId="13384"/>
    <cellStyle name="Обычный 136 2 2 2 2" xfId="43371"/>
    <cellStyle name="Обычный 136 2 2 3" xfId="43372"/>
    <cellStyle name="Обычный 136 2 3" xfId="13385"/>
    <cellStyle name="Обычный 136 2 3 2" xfId="43373"/>
    <cellStyle name="Обычный 136 2 4" xfId="43374"/>
    <cellStyle name="Обычный 136 3" xfId="13386"/>
    <cellStyle name="Обычный 136 3 2" xfId="13387"/>
    <cellStyle name="Обычный 136 3 2 2" xfId="13388"/>
    <cellStyle name="Обычный 136 3 2 2 2" xfId="43375"/>
    <cellStyle name="Обычный 136 3 2 3" xfId="43376"/>
    <cellStyle name="Обычный 136 3 3" xfId="13389"/>
    <cellStyle name="Обычный 136 3 3 2" xfId="43377"/>
    <cellStyle name="Обычный 136 3 4" xfId="43378"/>
    <cellStyle name="Обычный 136 4" xfId="13390"/>
    <cellStyle name="Обычный 136 4 2" xfId="13391"/>
    <cellStyle name="Обычный 136 4 2 2" xfId="13392"/>
    <cellStyle name="Обычный 136 4 2 2 2" xfId="43379"/>
    <cellStyle name="Обычный 136 4 2 3" xfId="43380"/>
    <cellStyle name="Обычный 136 4 3" xfId="13393"/>
    <cellStyle name="Обычный 136 4 3 2" xfId="43381"/>
    <cellStyle name="Обычный 136 4 4" xfId="43382"/>
    <cellStyle name="Обычный 136 5" xfId="13394"/>
    <cellStyle name="Обычный 136 5 2" xfId="13395"/>
    <cellStyle name="Обычный 136 5 2 2" xfId="43383"/>
    <cellStyle name="Обычный 136 5 3" xfId="43384"/>
    <cellStyle name="Обычный 136 6" xfId="13396"/>
    <cellStyle name="Обычный 136 6 2" xfId="43385"/>
    <cellStyle name="Обычный 136 7" xfId="13397"/>
    <cellStyle name="Обычный 136 7 2" xfId="43386"/>
    <cellStyle name="Обычный 136 8" xfId="43387"/>
    <cellStyle name="Обычный 137" xfId="13398"/>
    <cellStyle name="Обычный 137 2" xfId="13399"/>
    <cellStyle name="Обычный 137 2 2" xfId="13400"/>
    <cellStyle name="Обычный 137 2 2 2" xfId="13401"/>
    <cellStyle name="Обычный 137 2 2 2 2" xfId="43388"/>
    <cellStyle name="Обычный 137 2 2 3" xfId="43389"/>
    <cellStyle name="Обычный 137 2 3" xfId="13402"/>
    <cellStyle name="Обычный 137 2 3 2" xfId="43390"/>
    <cellStyle name="Обычный 137 2 4" xfId="43391"/>
    <cellStyle name="Обычный 137 3" xfId="13403"/>
    <cellStyle name="Обычный 137 3 2" xfId="13404"/>
    <cellStyle name="Обычный 137 3 2 2" xfId="13405"/>
    <cellStyle name="Обычный 137 3 2 2 2" xfId="43392"/>
    <cellStyle name="Обычный 137 3 2 3" xfId="43393"/>
    <cellStyle name="Обычный 137 3 3" xfId="13406"/>
    <cellStyle name="Обычный 137 3 3 2" xfId="43394"/>
    <cellStyle name="Обычный 137 3 4" xfId="43395"/>
    <cellStyle name="Обычный 137 4" xfId="13407"/>
    <cellStyle name="Обычный 137 4 2" xfId="13408"/>
    <cellStyle name="Обычный 137 4 2 2" xfId="13409"/>
    <cellStyle name="Обычный 137 4 2 2 2" xfId="43396"/>
    <cellStyle name="Обычный 137 4 2 3" xfId="43397"/>
    <cellStyle name="Обычный 137 4 3" xfId="13410"/>
    <cellStyle name="Обычный 137 4 3 2" xfId="43398"/>
    <cellStyle name="Обычный 137 4 4" xfId="43399"/>
    <cellStyle name="Обычный 137 5" xfId="13411"/>
    <cellStyle name="Обычный 137 5 2" xfId="13412"/>
    <cellStyle name="Обычный 137 5 2 2" xfId="43400"/>
    <cellStyle name="Обычный 137 5 3" xfId="43401"/>
    <cellStyle name="Обычный 137 6" xfId="13413"/>
    <cellStyle name="Обычный 137 6 2" xfId="43402"/>
    <cellStyle name="Обычный 137 7" xfId="13414"/>
    <cellStyle name="Обычный 137 7 2" xfId="43403"/>
    <cellStyle name="Обычный 137 8" xfId="43404"/>
    <cellStyle name="Обычный 138" xfId="13415"/>
    <cellStyle name="Обычный 138 2" xfId="13416"/>
    <cellStyle name="Обычный 138 2 2" xfId="13417"/>
    <cellStyle name="Обычный 138 2 2 2" xfId="13418"/>
    <cellStyle name="Обычный 138 2 2 2 2" xfId="43405"/>
    <cellStyle name="Обычный 138 2 2 3" xfId="43406"/>
    <cellStyle name="Обычный 138 2 3" xfId="13419"/>
    <cellStyle name="Обычный 138 2 3 2" xfId="43407"/>
    <cellStyle name="Обычный 138 2 4" xfId="43408"/>
    <cellStyle name="Обычный 138 3" xfId="13420"/>
    <cellStyle name="Обычный 138 3 2" xfId="13421"/>
    <cellStyle name="Обычный 138 3 2 2" xfId="13422"/>
    <cellStyle name="Обычный 138 3 2 2 2" xfId="43409"/>
    <cellStyle name="Обычный 138 3 2 3" xfId="43410"/>
    <cellStyle name="Обычный 138 3 3" xfId="13423"/>
    <cellStyle name="Обычный 138 3 3 2" xfId="43411"/>
    <cellStyle name="Обычный 138 3 4" xfId="43412"/>
    <cellStyle name="Обычный 138 4" xfId="13424"/>
    <cellStyle name="Обычный 138 4 2" xfId="13425"/>
    <cellStyle name="Обычный 138 4 2 2" xfId="13426"/>
    <cellStyle name="Обычный 138 4 2 2 2" xfId="43413"/>
    <cellStyle name="Обычный 138 4 2 3" xfId="43414"/>
    <cellStyle name="Обычный 138 4 3" xfId="13427"/>
    <cellStyle name="Обычный 138 4 3 2" xfId="43415"/>
    <cellStyle name="Обычный 138 4 4" xfId="43416"/>
    <cellStyle name="Обычный 138 5" xfId="13428"/>
    <cellStyle name="Обычный 138 5 2" xfId="13429"/>
    <cellStyle name="Обычный 138 5 2 2" xfId="43417"/>
    <cellStyle name="Обычный 138 5 3" xfId="43418"/>
    <cellStyle name="Обычный 138 6" xfId="13430"/>
    <cellStyle name="Обычный 138 6 2" xfId="43419"/>
    <cellStyle name="Обычный 138 7" xfId="13431"/>
    <cellStyle name="Обычный 138 7 2" xfId="43420"/>
    <cellStyle name="Обычный 138 8" xfId="43421"/>
    <cellStyle name="Обычный 139" xfId="13432"/>
    <cellStyle name="Обычный 139 2" xfId="13433"/>
    <cellStyle name="Обычный 139 2 2" xfId="13434"/>
    <cellStyle name="Обычный 139 2 2 2" xfId="13435"/>
    <cellStyle name="Обычный 139 2 2 2 2" xfId="43422"/>
    <cellStyle name="Обычный 139 2 2 3" xfId="43423"/>
    <cellStyle name="Обычный 139 2 3" xfId="13436"/>
    <cellStyle name="Обычный 139 2 3 2" xfId="43424"/>
    <cellStyle name="Обычный 139 2 4" xfId="43425"/>
    <cellStyle name="Обычный 139 3" xfId="13437"/>
    <cellStyle name="Обычный 139 3 2" xfId="13438"/>
    <cellStyle name="Обычный 139 3 2 2" xfId="13439"/>
    <cellStyle name="Обычный 139 3 2 2 2" xfId="43426"/>
    <cellStyle name="Обычный 139 3 2 3" xfId="43427"/>
    <cellStyle name="Обычный 139 3 3" xfId="13440"/>
    <cellStyle name="Обычный 139 3 3 2" xfId="43428"/>
    <cellStyle name="Обычный 139 3 4" xfId="43429"/>
    <cellStyle name="Обычный 139 4" xfId="13441"/>
    <cellStyle name="Обычный 139 4 2" xfId="13442"/>
    <cellStyle name="Обычный 139 4 2 2" xfId="13443"/>
    <cellStyle name="Обычный 139 4 2 2 2" xfId="43430"/>
    <cellStyle name="Обычный 139 4 2 3" xfId="43431"/>
    <cellStyle name="Обычный 139 4 3" xfId="13444"/>
    <cellStyle name="Обычный 139 4 3 2" xfId="43432"/>
    <cellStyle name="Обычный 139 4 4" xfId="43433"/>
    <cellStyle name="Обычный 139 5" xfId="13445"/>
    <cellStyle name="Обычный 139 5 2" xfId="13446"/>
    <cellStyle name="Обычный 139 5 2 2" xfId="43434"/>
    <cellStyle name="Обычный 139 5 3" xfId="43435"/>
    <cellStyle name="Обычный 139 6" xfId="13447"/>
    <cellStyle name="Обычный 139 6 2" xfId="43436"/>
    <cellStyle name="Обычный 139 7" xfId="13448"/>
    <cellStyle name="Обычный 139 7 2" xfId="43437"/>
    <cellStyle name="Обычный 139 8" xfId="43438"/>
    <cellStyle name="Обычный 14" xfId="10"/>
    <cellStyle name="Обычный 14 2" xfId="13449"/>
    <cellStyle name="Обычный 14 2 2" xfId="59090"/>
    <cellStyle name="Обычный 14 3" xfId="59091"/>
    <cellStyle name="Обычный 14 4" xfId="60905"/>
    <cellStyle name="Обычный 140" xfId="13450"/>
    <cellStyle name="Обычный 140 2" xfId="13451"/>
    <cellStyle name="Обычный 140 2 2" xfId="13452"/>
    <cellStyle name="Обычный 140 2 2 2" xfId="13453"/>
    <cellStyle name="Обычный 140 2 2 2 2" xfId="43439"/>
    <cellStyle name="Обычный 140 2 2 3" xfId="43440"/>
    <cellStyle name="Обычный 140 2 3" xfId="13454"/>
    <cellStyle name="Обычный 140 2 3 2" xfId="43441"/>
    <cellStyle name="Обычный 140 2 4" xfId="43442"/>
    <cellStyle name="Обычный 140 3" xfId="13455"/>
    <cellStyle name="Обычный 140 3 2" xfId="13456"/>
    <cellStyle name="Обычный 140 3 2 2" xfId="13457"/>
    <cellStyle name="Обычный 140 3 2 2 2" xfId="43443"/>
    <cellStyle name="Обычный 140 3 2 3" xfId="43444"/>
    <cellStyle name="Обычный 140 3 3" xfId="13458"/>
    <cellStyle name="Обычный 140 3 3 2" xfId="43445"/>
    <cellStyle name="Обычный 140 3 4" xfId="43446"/>
    <cellStyle name="Обычный 140 4" xfId="13459"/>
    <cellStyle name="Обычный 140 4 2" xfId="13460"/>
    <cellStyle name="Обычный 140 4 2 2" xfId="13461"/>
    <cellStyle name="Обычный 140 4 2 2 2" xfId="43447"/>
    <cellStyle name="Обычный 140 4 2 3" xfId="43448"/>
    <cellStyle name="Обычный 140 4 3" xfId="13462"/>
    <cellStyle name="Обычный 140 4 3 2" xfId="43449"/>
    <cellStyle name="Обычный 140 4 4" xfId="43450"/>
    <cellStyle name="Обычный 140 5" xfId="13463"/>
    <cellStyle name="Обычный 140 5 2" xfId="13464"/>
    <cellStyle name="Обычный 140 5 2 2" xfId="43451"/>
    <cellStyle name="Обычный 140 5 3" xfId="43452"/>
    <cellStyle name="Обычный 140 6" xfId="13465"/>
    <cellStyle name="Обычный 140 6 2" xfId="43453"/>
    <cellStyle name="Обычный 140 7" xfId="13466"/>
    <cellStyle name="Обычный 140 7 2" xfId="43454"/>
    <cellStyle name="Обычный 140 8" xfId="43455"/>
    <cellStyle name="Обычный 141" xfId="13467"/>
    <cellStyle name="Обычный 141 2" xfId="13468"/>
    <cellStyle name="Обычный 141 2 2" xfId="13469"/>
    <cellStyle name="Обычный 141 2 2 2" xfId="13470"/>
    <cellStyle name="Обычный 141 2 2 2 2" xfId="43456"/>
    <cellStyle name="Обычный 141 2 2 3" xfId="43457"/>
    <cellStyle name="Обычный 141 2 3" xfId="13471"/>
    <cellStyle name="Обычный 141 2 3 2" xfId="43458"/>
    <cellStyle name="Обычный 141 2 4" xfId="43459"/>
    <cellStyle name="Обычный 141 3" xfId="13472"/>
    <cellStyle name="Обычный 141 3 2" xfId="13473"/>
    <cellStyle name="Обычный 141 3 2 2" xfId="13474"/>
    <cellStyle name="Обычный 141 3 2 2 2" xfId="43460"/>
    <cellStyle name="Обычный 141 3 2 3" xfId="43461"/>
    <cellStyle name="Обычный 141 3 3" xfId="13475"/>
    <cellStyle name="Обычный 141 3 3 2" xfId="43462"/>
    <cellStyle name="Обычный 141 3 4" xfId="43463"/>
    <cellStyle name="Обычный 141 4" xfId="13476"/>
    <cellStyle name="Обычный 141 4 2" xfId="13477"/>
    <cellStyle name="Обычный 141 4 2 2" xfId="13478"/>
    <cellStyle name="Обычный 141 4 2 2 2" xfId="43464"/>
    <cellStyle name="Обычный 141 4 2 3" xfId="43465"/>
    <cellStyle name="Обычный 141 4 3" xfId="13479"/>
    <cellStyle name="Обычный 141 4 3 2" xfId="43466"/>
    <cellStyle name="Обычный 141 4 4" xfId="43467"/>
    <cellStyle name="Обычный 141 5" xfId="13480"/>
    <cellStyle name="Обычный 141 5 2" xfId="13481"/>
    <cellStyle name="Обычный 141 5 2 2" xfId="43468"/>
    <cellStyle name="Обычный 141 5 3" xfId="43469"/>
    <cellStyle name="Обычный 141 6" xfId="13482"/>
    <cellStyle name="Обычный 141 6 2" xfId="43470"/>
    <cellStyle name="Обычный 141 7" xfId="13483"/>
    <cellStyle name="Обычный 141 7 2" xfId="43471"/>
    <cellStyle name="Обычный 141 8" xfId="43472"/>
    <cellStyle name="Обычный 142" xfId="13484"/>
    <cellStyle name="Обычный 142 2" xfId="13485"/>
    <cellStyle name="Обычный 142 2 2" xfId="13486"/>
    <cellStyle name="Обычный 142 2 2 2" xfId="13487"/>
    <cellStyle name="Обычный 142 2 2 2 2" xfId="43473"/>
    <cellStyle name="Обычный 142 2 2 3" xfId="43474"/>
    <cellStyle name="Обычный 142 2 3" xfId="13488"/>
    <cellStyle name="Обычный 142 2 3 2" xfId="43475"/>
    <cellStyle name="Обычный 142 2 4" xfId="43476"/>
    <cellStyle name="Обычный 142 3" xfId="13489"/>
    <cellStyle name="Обычный 142 3 2" xfId="13490"/>
    <cellStyle name="Обычный 142 3 2 2" xfId="13491"/>
    <cellStyle name="Обычный 142 3 2 2 2" xfId="43477"/>
    <cellStyle name="Обычный 142 3 2 3" xfId="43478"/>
    <cellStyle name="Обычный 142 3 3" xfId="13492"/>
    <cellStyle name="Обычный 142 3 3 2" xfId="43479"/>
    <cellStyle name="Обычный 142 3 4" xfId="43480"/>
    <cellStyle name="Обычный 142 4" xfId="13493"/>
    <cellStyle name="Обычный 142 4 2" xfId="13494"/>
    <cellStyle name="Обычный 142 4 2 2" xfId="13495"/>
    <cellStyle name="Обычный 142 4 2 2 2" xfId="43481"/>
    <cellStyle name="Обычный 142 4 2 3" xfId="43482"/>
    <cellStyle name="Обычный 142 4 3" xfId="13496"/>
    <cellStyle name="Обычный 142 4 3 2" xfId="43483"/>
    <cellStyle name="Обычный 142 4 4" xfId="43484"/>
    <cellStyle name="Обычный 142 5" xfId="13497"/>
    <cellStyle name="Обычный 142 5 2" xfId="13498"/>
    <cellStyle name="Обычный 142 5 2 2" xfId="43485"/>
    <cellStyle name="Обычный 142 5 3" xfId="43486"/>
    <cellStyle name="Обычный 142 6" xfId="13499"/>
    <cellStyle name="Обычный 142 6 2" xfId="43487"/>
    <cellStyle name="Обычный 142 7" xfId="13500"/>
    <cellStyle name="Обычный 142 7 2" xfId="43488"/>
    <cellStyle name="Обычный 142 8" xfId="43489"/>
    <cellStyle name="Обычный 143" xfId="13501"/>
    <cellStyle name="Обычный 143 2" xfId="13502"/>
    <cellStyle name="Обычный 143 2 2" xfId="13503"/>
    <cellStyle name="Обычный 143 2 2 2" xfId="13504"/>
    <cellStyle name="Обычный 143 2 2 2 2" xfId="43490"/>
    <cellStyle name="Обычный 143 2 2 3" xfId="43491"/>
    <cellStyle name="Обычный 143 2 3" xfId="13505"/>
    <cellStyle name="Обычный 143 2 3 2" xfId="43492"/>
    <cellStyle name="Обычный 143 2 4" xfId="43493"/>
    <cellStyle name="Обычный 143 3" xfId="13506"/>
    <cellStyle name="Обычный 143 3 2" xfId="13507"/>
    <cellStyle name="Обычный 143 3 2 2" xfId="13508"/>
    <cellStyle name="Обычный 143 3 2 2 2" xfId="43494"/>
    <cellStyle name="Обычный 143 3 2 3" xfId="43495"/>
    <cellStyle name="Обычный 143 3 3" xfId="13509"/>
    <cellStyle name="Обычный 143 3 3 2" xfId="43496"/>
    <cellStyle name="Обычный 143 3 4" xfId="43497"/>
    <cellStyle name="Обычный 143 4" xfId="13510"/>
    <cellStyle name="Обычный 143 4 2" xfId="13511"/>
    <cellStyle name="Обычный 143 4 2 2" xfId="13512"/>
    <cellStyle name="Обычный 143 4 2 2 2" xfId="43498"/>
    <cellStyle name="Обычный 143 4 2 3" xfId="43499"/>
    <cellStyle name="Обычный 143 4 3" xfId="13513"/>
    <cellStyle name="Обычный 143 4 3 2" xfId="43500"/>
    <cellStyle name="Обычный 143 4 4" xfId="43501"/>
    <cellStyle name="Обычный 143 5" xfId="13514"/>
    <cellStyle name="Обычный 143 5 2" xfId="13515"/>
    <cellStyle name="Обычный 143 5 2 2" xfId="43502"/>
    <cellStyle name="Обычный 143 5 3" xfId="43503"/>
    <cellStyle name="Обычный 143 6" xfId="13516"/>
    <cellStyle name="Обычный 143 6 2" xfId="43504"/>
    <cellStyle name="Обычный 143 7" xfId="13517"/>
    <cellStyle name="Обычный 143 7 2" xfId="43505"/>
    <cellStyle name="Обычный 143 8" xfId="43506"/>
    <cellStyle name="Обычный 144" xfId="13518"/>
    <cellStyle name="Обычный 144 2" xfId="13519"/>
    <cellStyle name="Обычный 144 2 2" xfId="13520"/>
    <cellStyle name="Обычный 144 2 2 2" xfId="13521"/>
    <cellStyle name="Обычный 144 2 2 2 2" xfId="43507"/>
    <cellStyle name="Обычный 144 2 2 3" xfId="43508"/>
    <cellStyle name="Обычный 144 2 3" xfId="13522"/>
    <cellStyle name="Обычный 144 2 3 2" xfId="43509"/>
    <cellStyle name="Обычный 144 2 4" xfId="43510"/>
    <cellStyle name="Обычный 144 3" xfId="13523"/>
    <cellStyle name="Обычный 144 3 2" xfId="13524"/>
    <cellStyle name="Обычный 144 3 2 2" xfId="13525"/>
    <cellStyle name="Обычный 144 3 2 2 2" xfId="43511"/>
    <cellStyle name="Обычный 144 3 2 3" xfId="43512"/>
    <cellStyle name="Обычный 144 3 3" xfId="13526"/>
    <cellStyle name="Обычный 144 3 3 2" xfId="43513"/>
    <cellStyle name="Обычный 144 3 4" xfId="43514"/>
    <cellStyle name="Обычный 144 4" xfId="13527"/>
    <cellStyle name="Обычный 144 4 2" xfId="13528"/>
    <cellStyle name="Обычный 144 4 2 2" xfId="13529"/>
    <cellStyle name="Обычный 144 4 2 2 2" xfId="43515"/>
    <cellStyle name="Обычный 144 4 2 3" xfId="43516"/>
    <cellStyle name="Обычный 144 4 3" xfId="13530"/>
    <cellStyle name="Обычный 144 4 3 2" xfId="43517"/>
    <cellStyle name="Обычный 144 4 4" xfId="43518"/>
    <cellStyle name="Обычный 144 5" xfId="13531"/>
    <cellStyle name="Обычный 144 5 2" xfId="13532"/>
    <cellStyle name="Обычный 144 5 2 2" xfId="43519"/>
    <cellStyle name="Обычный 144 5 3" xfId="43520"/>
    <cellStyle name="Обычный 144 6" xfId="13533"/>
    <cellStyle name="Обычный 144 6 2" xfId="43521"/>
    <cellStyle name="Обычный 144 7" xfId="13534"/>
    <cellStyle name="Обычный 144 7 2" xfId="43522"/>
    <cellStyle name="Обычный 144 8" xfId="43523"/>
    <cellStyle name="Обычный 145" xfId="13535"/>
    <cellStyle name="Обычный 145 2" xfId="13536"/>
    <cellStyle name="Обычный 145 2 2" xfId="13537"/>
    <cellStyle name="Обычный 145 2 2 2" xfId="13538"/>
    <cellStyle name="Обычный 145 2 2 2 2" xfId="43524"/>
    <cellStyle name="Обычный 145 2 2 3" xfId="43525"/>
    <cellStyle name="Обычный 145 2 3" xfId="13539"/>
    <cellStyle name="Обычный 145 2 3 2" xfId="43526"/>
    <cellStyle name="Обычный 145 2 4" xfId="43527"/>
    <cellStyle name="Обычный 145 3" xfId="13540"/>
    <cellStyle name="Обычный 145 3 2" xfId="13541"/>
    <cellStyle name="Обычный 145 3 2 2" xfId="13542"/>
    <cellStyle name="Обычный 145 3 2 2 2" xfId="43528"/>
    <cellStyle name="Обычный 145 3 2 3" xfId="43529"/>
    <cellStyle name="Обычный 145 3 3" xfId="13543"/>
    <cellStyle name="Обычный 145 3 3 2" xfId="43530"/>
    <cellStyle name="Обычный 145 3 4" xfId="43531"/>
    <cellStyle name="Обычный 145 4" xfId="13544"/>
    <cellStyle name="Обычный 145 4 2" xfId="13545"/>
    <cellStyle name="Обычный 145 4 2 2" xfId="13546"/>
    <cellStyle name="Обычный 145 4 2 2 2" xfId="43532"/>
    <cellStyle name="Обычный 145 4 2 3" xfId="43533"/>
    <cellStyle name="Обычный 145 4 3" xfId="13547"/>
    <cellStyle name="Обычный 145 4 3 2" xfId="43534"/>
    <cellStyle name="Обычный 145 4 4" xfId="43535"/>
    <cellStyle name="Обычный 145 5" xfId="13548"/>
    <cellStyle name="Обычный 145 5 2" xfId="13549"/>
    <cellStyle name="Обычный 145 5 2 2" xfId="43536"/>
    <cellStyle name="Обычный 145 5 3" xfId="43537"/>
    <cellStyle name="Обычный 145 6" xfId="13550"/>
    <cellStyle name="Обычный 145 6 2" xfId="43538"/>
    <cellStyle name="Обычный 145 7" xfId="13551"/>
    <cellStyle name="Обычный 145 7 2" xfId="43539"/>
    <cellStyle name="Обычный 145 8" xfId="43540"/>
    <cellStyle name="Обычный 146" xfId="13552"/>
    <cellStyle name="Обычный 146 2" xfId="13553"/>
    <cellStyle name="Обычный 146 2 2" xfId="13554"/>
    <cellStyle name="Обычный 146 2 2 2" xfId="13555"/>
    <cellStyle name="Обычный 146 2 2 2 2" xfId="43541"/>
    <cellStyle name="Обычный 146 2 2 3" xfId="43542"/>
    <cellStyle name="Обычный 146 2 3" xfId="13556"/>
    <cellStyle name="Обычный 146 2 3 2" xfId="43543"/>
    <cellStyle name="Обычный 146 2 4" xfId="43544"/>
    <cellStyle name="Обычный 146 3" xfId="13557"/>
    <cellStyle name="Обычный 146 3 2" xfId="13558"/>
    <cellStyle name="Обычный 146 3 2 2" xfId="13559"/>
    <cellStyle name="Обычный 146 3 2 2 2" xfId="43545"/>
    <cellStyle name="Обычный 146 3 2 3" xfId="43546"/>
    <cellStyle name="Обычный 146 3 3" xfId="13560"/>
    <cellStyle name="Обычный 146 3 3 2" xfId="43547"/>
    <cellStyle name="Обычный 146 3 4" xfId="43548"/>
    <cellStyle name="Обычный 146 4" xfId="13561"/>
    <cellStyle name="Обычный 146 4 2" xfId="13562"/>
    <cellStyle name="Обычный 146 4 2 2" xfId="13563"/>
    <cellStyle name="Обычный 146 4 2 2 2" xfId="43549"/>
    <cellStyle name="Обычный 146 4 2 3" xfId="43550"/>
    <cellStyle name="Обычный 146 4 3" xfId="13564"/>
    <cellStyle name="Обычный 146 4 3 2" xfId="43551"/>
    <cellStyle name="Обычный 146 4 4" xfId="43552"/>
    <cellStyle name="Обычный 146 5" xfId="13565"/>
    <cellStyle name="Обычный 146 5 2" xfId="13566"/>
    <cellStyle name="Обычный 146 5 2 2" xfId="43553"/>
    <cellStyle name="Обычный 146 5 3" xfId="43554"/>
    <cellStyle name="Обычный 146 6" xfId="13567"/>
    <cellStyle name="Обычный 146 6 2" xfId="43555"/>
    <cellStyle name="Обычный 146 7" xfId="13568"/>
    <cellStyle name="Обычный 146 7 2" xfId="43556"/>
    <cellStyle name="Обычный 146 8" xfId="43557"/>
    <cellStyle name="Обычный 147" xfId="13569"/>
    <cellStyle name="Обычный 147 2" xfId="13570"/>
    <cellStyle name="Обычный 147 2 2" xfId="13571"/>
    <cellStyle name="Обычный 147 2 2 2" xfId="13572"/>
    <cellStyle name="Обычный 147 2 2 2 2" xfId="43558"/>
    <cellStyle name="Обычный 147 2 2 3" xfId="43559"/>
    <cellStyle name="Обычный 147 2 3" xfId="13573"/>
    <cellStyle name="Обычный 147 2 3 2" xfId="43560"/>
    <cellStyle name="Обычный 147 2 4" xfId="43561"/>
    <cellStyle name="Обычный 147 3" xfId="13574"/>
    <cellStyle name="Обычный 147 3 2" xfId="13575"/>
    <cellStyle name="Обычный 147 3 2 2" xfId="13576"/>
    <cellStyle name="Обычный 147 3 2 2 2" xfId="43562"/>
    <cellStyle name="Обычный 147 3 2 3" xfId="43563"/>
    <cellStyle name="Обычный 147 3 3" xfId="13577"/>
    <cellStyle name="Обычный 147 3 3 2" xfId="43564"/>
    <cellStyle name="Обычный 147 3 4" xfId="43565"/>
    <cellStyle name="Обычный 147 4" xfId="13578"/>
    <cellStyle name="Обычный 147 4 2" xfId="13579"/>
    <cellStyle name="Обычный 147 4 2 2" xfId="13580"/>
    <cellStyle name="Обычный 147 4 2 2 2" xfId="43566"/>
    <cellStyle name="Обычный 147 4 2 3" xfId="43567"/>
    <cellStyle name="Обычный 147 4 3" xfId="13581"/>
    <cellStyle name="Обычный 147 4 3 2" xfId="43568"/>
    <cellStyle name="Обычный 147 4 4" xfId="43569"/>
    <cellStyle name="Обычный 147 5" xfId="13582"/>
    <cellStyle name="Обычный 147 5 2" xfId="13583"/>
    <cellStyle name="Обычный 147 5 2 2" xfId="43570"/>
    <cellStyle name="Обычный 147 5 3" xfId="43571"/>
    <cellStyle name="Обычный 147 6" xfId="13584"/>
    <cellStyle name="Обычный 147 6 2" xfId="43572"/>
    <cellStyle name="Обычный 147 7" xfId="13585"/>
    <cellStyle name="Обычный 147 7 2" xfId="43573"/>
    <cellStyle name="Обычный 147 8" xfId="43574"/>
    <cellStyle name="Обычный 148" xfId="13586"/>
    <cellStyle name="Обычный 148 2" xfId="13587"/>
    <cellStyle name="Обычный 148 2 2" xfId="13588"/>
    <cellStyle name="Обычный 148 2 2 2" xfId="13589"/>
    <cellStyle name="Обычный 148 2 2 2 2" xfId="43575"/>
    <cellStyle name="Обычный 148 2 2 3" xfId="43576"/>
    <cellStyle name="Обычный 148 2 3" xfId="13590"/>
    <cellStyle name="Обычный 148 2 3 2" xfId="43577"/>
    <cellStyle name="Обычный 148 2 4" xfId="43578"/>
    <cellStyle name="Обычный 148 3" xfId="13591"/>
    <cellStyle name="Обычный 148 3 2" xfId="13592"/>
    <cellStyle name="Обычный 148 3 2 2" xfId="13593"/>
    <cellStyle name="Обычный 148 3 2 2 2" xfId="43579"/>
    <cellStyle name="Обычный 148 3 2 3" xfId="43580"/>
    <cellStyle name="Обычный 148 3 3" xfId="13594"/>
    <cellStyle name="Обычный 148 3 3 2" xfId="43581"/>
    <cellStyle name="Обычный 148 3 4" xfId="43582"/>
    <cellStyle name="Обычный 148 4" xfId="13595"/>
    <cellStyle name="Обычный 148 4 2" xfId="13596"/>
    <cellStyle name="Обычный 148 4 2 2" xfId="13597"/>
    <cellStyle name="Обычный 148 4 2 2 2" xfId="43583"/>
    <cellStyle name="Обычный 148 4 2 3" xfId="43584"/>
    <cellStyle name="Обычный 148 4 3" xfId="13598"/>
    <cellStyle name="Обычный 148 4 3 2" xfId="43585"/>
    <cellStyle name="Обычный 148 4 4" xfId="43586"/>
    <cellStyle name="Обычный 148 5" xfId="13599"/>
    <cellStyle name="Обычный 148 5 2" xfId="13600"/>
    <cellStyle name="Обычный 148 5 2 2" xfId="43587"/>
    <cellStyle name="Обычный 148 5 3" xfId="43588"/>
    <cellStyle name="Обычный 148 6" xfId="13601"/>
    <cellStyle name="Обычный 148 6 2" xfId="43589"/>
    <cellStyle name="Обычный 148 7" xfId="13602"/>
    <cellStyle name="Обычный 148 7 2" xfId="43590"/>
    <cellStyle name="Обычный 148 8" xfId="43591"/>
    <cellStyle name="Обычный 149" xfId="13603"/>
    <cellStyle name="Обычный 149 2" xfId="13604"/>
    <cellStyle name="Обычный 149 2 2" xfId="13605"/>
    <cellStyle name="Обычный 149 2 2 2" xfId="13606"/>
    <cellStyle name="Обычный 149 2 2 2 2" xfId="43592"/>
    <cellStyle name="Обычный 149 2 2 3" xfId="43593"/>
    <cellStyle name="Обычный 149 2 3" xfId="13607"/>
    <cellStyle name="Обычный 149 2 3 2" xfId="43594"/>
    <cellStyle name="Обычный 149 2 4" xfId="43595"/>
    <cellStyle name="Обычный 149 3" xfId="13608"/>
    <cellStyle name="Обычный 149 3 2" xfId="13609"/>
    <cellStyle name="Обычный 149 3 2 2" xfId="13610"/>
    <cellStyle name="Обычный 149 3 2 2 2" xfId="43596"/>
    <cellStyle name="Обычный 149 3 2 3" xfId="43597"/>
    <cellStyle name="Обычный 149 3 3" xfId="13611"/>
    <cellStyle name="Обычный 149 3 3 2" xfId="43598"/>
    <cellStyle name="Обычный 149 3 4" xfId="43599"/>
    <cellStyle name="Обычный 149 4" xfId="13612"/>
    <cellStyle name="Обычный 149 4 2" xfId="13613"/>
    <cellStyle name="Обычный 149 4 2 2" xfId="13614"/>
    <cellStyle name="Обычный 149 4 2 2 2" xfId="43600"/>
    <cellStyle name="Обычный 149 4 2 3" xfId="43601"/>
    <cellStyle name="Обычный 149 4 3" xfId="13615"/>
    <cellStyle name="Обычный 149 4 3 2" xfId="43602"/>
    <cellStyle name="Обычный 149 4 4" xfId="43603"/>
    <cellStyle name="Обычный 149 5" xfId="13616"/>
    <cellStyle name="Обычный 149 5 2" xfId="13617"/>
    <cellStyle name="Обычный 149 5 2 2" xfId="43604"/>
    <cellStyle name="Обычный 149 5 3" xfId="43605"/>
    <cellStyle name="Обычный 149 6" xfId="13618"/>
    <cellStyle name="Обычный 149 6 2" xfId="43606"/>
    <cellStyle name="Обычный 149 7" xfId="13619"/>
    <cellStyle name="Обычный 149 7 2" xfId="43607"/>
    <cellStyle name="Обычный 149 8" xfId="43608"/>
    <cellStyle name="Обычный 15" xfId="13620"/>
    <cellStyle name="Обычный 15 2" xfId="13621"/>
    <cellStyle name="Обычный 15 2 2" xfId="60906"/>
    <cellStyle name="Обычный 15 3" xfId="59092"/>
    <cellStyle name="Обычный 15 3 2" xfId="61250"/>
    <cellStyle name="Обычный 15 4" xfId="60907"/>
    <cellStyle name="Обычный 150" xfId="13622"/>
    <cellStyle name="Обычный 150 2" xfId="13623"/>
    <cellStyle name="Обычный 150 2 2" xfId="13624"/>
    <cellStyle name="Обычный 150 2 2 2" xfId="13625"/>
    <cellStyle name="Обычный 150 2 2 2 2" xfId="43609"/>
    <cellStyle name="Обычный 150 2 2 3" xfId="43610"/>
    <cellStyle name="Обычный 150 2 3" xfId="13626"/>
    <cellStyle name="Обычный 150 2 3 2" xfId="43611"/>
    <cellStyle name="Обычный 150 2 4" xfId="43612"/>
    <cellStyle name="Обычный 150 3" xfId="13627"/>
    <cellStyle name="Обычный 150 3 2" xfId="13628"/>
    <cellStyle name="Обычный 150 3 2 2" xfId="13629"/>
    <cellStyle name="Обычный 150 3 2 2 2" xfId="43613"/>
    <cellStyle name="Обычный 150 3 2 3" xfId="43614"/>
    <cellStyle name="Обычный 150 3 3" xfId="13630"/>
    <cellStyle name="Обычный 150 3 3 2" xfId="43615"/>
    <cellStyle name="Обычный 150 3 4" xfId="43616"/>
    <cellStyle name="Обычный 150 4" xfId="13631"/>
    <cellStyle name="Обычный 150 4 2" xfId="13632"/>
    <cellStyle name="Обычный 150 4 2 2" xfId="13633"/>
    <cellStyle name="Обычный 150 4 2 2 2" xfId="43617"/>
    <cellStyle name="Обычный 150 4 2 3" xfId="43618"/>
    <cellStyle name="Обычный 150 4 3" xfId="13634"/>
    <cellStyle name="Обычный 150 4 3 2" xfId="43619"/>
    <cellStyle name="Обычный 150 4 4" xfId="43620"/>
    <cellStyle name="Обычный 150 5" xfId="13635"/>
    <cellStyle name="Обычный 150 5 2" xfId="13636"/>
    <cellStyle name="Обычный 150 5 2 2" xfId="43621"/>
    <cellStyle name="Обычный 150 5 3" xfId="43622"/>
    <cellStyle name="Обычный 150 6" xfId="13637"/>
    <cellStyle name="Обычный 150 6 2" xfId="43623"/>
    <cellStyle name="Обычный 150 7" xfId="13638"/>
    <cellStyle name="Обычный 150 7 2" xfId="43624"/>
    <cellStyle name="Обычный 150 8" xfId="43625"/>
    <cellStyle name="Обычный 151" xfId="13639"/>
    <cellStyle name="Обычный 151 2" xfId="13640"/>
    <cellStyle name="Обычный 151 2 2" xfId="13641"/>
    <cellStyle name="Обычный 151 2 2 2" xfId="13642"/>
    <cellStyle name="Обычный 151 2 2 2 2" xfId="43626"/>
    <cellStyle name="Обычный 151 2 2 3" xfId="43627"/>
    <cellStyle name="Обычный 151 2 3" xfId="13643"/>
    <cellStyle name="Обычный 151 2 3 2" xfId="43628"/>
    <cellStyle name="Обычный 151 2 4" xfId="43629"/>
    <cellStyle name="Обычный 151 3" xfId="13644"/>
    <cellStyle name="Обычный 151 3 2" xfId="13645"/>
    <cellStyle name="Обычный 151 3 2 2" xfId="13646"/>
    <cellStyle name="Обычный 151 3 2 2 2" xfId="43630"/>
    <cellStyle name="Обычный 151 3 2 3" xfId="43631"/>
    <cellStyle name="Обычный 151 3 3" xfId="13647"/>
    <cellStyle name="Обычный 151 3 3 2" xfId="43632"/>
    <cellStyle name="Обычный 151 3 4" xfId="43633"/>
    <cellStyle name="Обычный 151 4" xfId="13648"/>
    <cellStyle name="Обычный 151 4 2" xfId="13649"/>
    <cellStyle name="Обычный 151 4 2 2" xfId="13650"/>
    <cellStyle name="Обычный 151 4 2 2 2" xfId="43634"/>
    <cellStyle name="Обычный 151 4 2 3" xfId="43635"/>
    <cellStyle name="Обычный 151 4 3" xfId="13651"/>
    <cellStyle name="Обычный 151 4 3 2" xfId="43636"/>
    <cellStyle name="Обычный 151 4 4" xfId="43637"/>
    <cellStyle name="Обычный 151 5" xfId="13652"/>
    <cellStyle name="Обычный 151 5 2" xfId="13653"/>
    <cellStyle name="Обычный 151 5 2 2" xfId="43638"/>
    <cellStyle name="Обычный 151 5 3" xfId="43639"/>
    <cellStyle name="Обычный 151 6" xfId="13654"/>
    <cellStyle name="Обычный 151 6 2" xfId="43640"/>
    <cellStyle name="Обычный 151 7" xfId="13655"/>
    <cellStyle name="Обычный 151 7 2" xfId="43641"/>
    <cellStyle name="Обычный 151 8" xfId="43642"/>
    <cellStyle name="Обычный 152" xfId="13656"/>
    <cellStyle name="Обычный 152 2" xfId="13657"/>
    <cellStyle name="Обычный 152 2 2" xfId="13658"/>
    <cellStyle name="Обычный 152 2 2 2" xfId="13659"/>
    <cellStyle name="Обычный 152 2 2 2 2" xfId="43643"/>
    <cellStyle name="Обычный 152 2 2 3" xfId="43644"/>
    <cellStyle name="Обычный 152 2 3" xfId="13660"/>
    <cellStyle name="Обычный 152 2 3 2" xfId="43645"/>
    <cellStyle name="Обычный 152 2 4" xfId="43646"/>
    <cellStyle name="Обычный 152 3" xfId="13661"/>
    <cellStyle name="Обычный 152 3 2" xfId="13662"/>
    <cellStyle name="Обычный 152 3 2 2" xfId="13663"/>
    <cellStyle name="Обычный 152 3 2 2 2" xfId="43647"/>
    <cellStyle name="Обычный 152 3 2 3" xfId="43648"/>
    <cellStyle name="Обычный 152 3 3" xfId="13664"/>
    <cellStyle name="Обычный 152 3 3 2" xfId="43649"/>
    <cellStyle name="Обычный 152 3 4" xfId="43650"/>
    <cellStyle name="Обычный 152 4" xfId="13665"/>
    <cellStyle name="Обычный 152 4 2" xfId="13666"/>
    <cellStyle name="Обычный 152 4 2 2" xfId="13667"/>
    <cellStyle name="Обычный 152 4 2 2 2" xfId="43651"/>
    <cellStyle name="Обычный 152 4 2 3" xfId="43652"/>
    <cellStyle name="Обычный 152 4 3" xfId="13668"/>
    <cellStyle name="Обычный 152 4 3 2" xfId="43653"/>
    <cellStyle name="Обычный 152 4 4" xfId="43654"/>
    <cellStyle name="Обычный 152 5" xfId="13669"/>
    <cellStyle name="Обычный 152 5 2" xfId="13670"/>
    <cellStyle name="Обычный 152 5 2 2" xfId="43655"/>
    <cellStyle name="Обычный 152 5 3" xfId="43656"/>
    <cellStyle name="Обычный 152 6" xfId="13671"/>
    <cellStyle name="Обычный 152 6 2" xfId="43657"/>
    <cellStyle name="Обычный 152 7" xfId="13672"/>
    <cellStyle name="Обычный 152 7 2" xfId="43658"/>
    <cellStyle name="Обычный 152 8" xfId="43659"/>
    <cellStyle name="Обычный 153" xfId="13673"/>
    <cellStyle name="Обычный 153 2" xfId="13674"/>
    <cellStyle name="Обычный 153 2 2" xfId="13675"/>
    <cellStyle name="Обычный 153 2 2 2" xfId="13676"/>
    <cellStyle name="Обычный 153 2 2 2 2" xfId="43660"/>
    <cellStyle name="Обычный 153 2 2 3" xfId="43661"/>
    <cellStyle name="Обычный 153 2 3" xfId="13677"/>
    <cellStyle name="Обычный 153 2 3 2" xfId="43662"/>
    <cellStyle name="Обычный 153 2 4" xfId="43663"/>
    <cellStyle name="Обычный 153 3" xfId="13678"/>
    <cellStyle name="Обычный 153 3 2" xfId="13679"/>
    <cellStyle name="Обычный 153 3 2 2" xfId="13680"/>
    <cellStyle name="Обычный 153 3 2 2 2" xfId="43664"/>
    <cellStyle name="Обычный 153 3 2 3" xfId="43665"/>
    <cellStyle name="Обычный 153 3 3" xfId="13681"/>
    <cellStyle name="Обычный 153 3 3 2" xfId="43666"/>
    <cellStyle name="Обычный 153 3 4" xfId="43667"/>
    <cellStyle name="Обычный 153 4" xfId="13682"/>
    <cellStyle name="Обычный 153 4 2" xfId="13683"/>
    <cellStyle name="Обычный 153 4 2 2" xfId="13684"/>
    <cellStyle name="Обычный 153 4 2 2 2" xfId="43668"/>
    <cellStyle name="Обычный 153 4 2 3" xfId="43669"/>
    <cellStyle name="Обычный 153 4 3" xfId="13685"/>
    <cellStyle name="Обычный 153 4 3 2" xfId="43670"/>
    <cellStyle name="Обычный 153 4 4" xfId="43671"/>
    <cellStyle name="Обычный 153 5" xfId="13686"/>
    <cellStyle name="Обычный 153 5 2" xfId="13687"/>
    <cellStyle name="Обычный 153 5 2 2" xfId="43672"/>
    <cellStyle name="Обычный 153 5 3" xfId="43673"/>
    <cellStyle name="Обычный 153 6" xfId="13688"/>
    <cellStyle name="Обычный 153 6 2" xfId="43674"/>
    <cellStyle name="Обычный 153 7" xfId="13689"/>
    <cellStyle name="Обычный 153 7 2" xfId="43675"/>
    <cellStyle name="Обычный 153 8" xfId="43676"/>
    <cellStyle name="Обычный 154" xfId="13690"/>
    <cellStyle name="Обычный 154 2" xfId="13691"/>
    <cellStyle name="Обычный 154 2 2" xfId="13692"/>
    <cellStyle name="Обычный 154 2 2 2" xfId="13693"/>
    <cellStyle name="Обычный 154 2 2 2 2" xfId="43677"/>
    <cellStyle name="Обычный 154 2 2 3" xfId="43678"/>
    <cellStyle name="Обычный 154 2 3" xfId="13694"/>
    <cellStyle name="Обычный 154 2 3 2" xfId="43679"/>
    <cellStyle name="Обычный 154 2 4" xfId="43680"/>
    <cellStyle name="Обычный 154 3" xfId="13695"/>
    <cellStyle name="Обычный 154 3 2" xfId="13696"/>
    <cellStyle name="Обычный 154 3 2 2" xfId="13697"/>
    <cellStyle name="Обычный 154 3 2 2 2" xfId="43681"/>
    <cellStyle name="Обычный 154 3 2 3" xfId="43682"/>
    <cellStyle name="Обычный 154 3 3" xfId="13698"/>
    <cellStyle name="Обычный 154 3 3 2" xfId="43683"/>
    <cellStyle name="Обычный 154 3 4" xfId="43684"/>
    <cellStyle name="Обычный 154 4" xfId="13699"/>
    <cellStyle name="Обычный 154 4 2" xfId="13700"/>
    <cellStyle name="Обычный 154 4 2 2" xfId="13701"/>
    <cellStyle name="Обычный 154 4 2 2 2" xfId="43685"/>
    <cellStyle name="Обычный 154 4 2 3" xfId="43686"/>
    <cellStyle name="Обычный 154 4 3" xfId="13702"/>
    <cellStyle name="Обычный 154 4 3 2" xfId="43687"/>
    <cellStyle name="Обычный 154 4 4" xfId="43688"/>
    <cellStyle name="Обычный 154 5" xfId="13703"/>
    <cellStyle name="Обычный 154 5 2" xfId="13704"/>
    <cellStyle name="Обычный 154 5 2 2" xfId="43689"/>
    <cellStyle name="Обычный 154 5 3" xfId="43690"/>
    <cellStyle name="Обычный 154 6" xfId="13705"/>
    <cellStyle name="Обычный 154 6 2" xfId="43691"/>
    <cellStyle name="Обычный 154 7" xfId="13706"/>
    <cellStyle name="Обычный 154 7 2" xfId="43692"/>
    <cellStyle name="Обычный 154 8" xfId="43693"/>
    <cellStyle name="Обычный 155" xfId="13707"/>
    <cellStyle name="Обычный 155 2" xfId="13708"/>
    <cellStyle name="Обычный 155 2 2" xfId="13709"/>
    <cellStyle name="Обычный 155 2 2 2" xfId="13710"/>
    <cellStyle name="Обычный 155 2 2 2 2" xfId="43694"/>
    <cellStyle name="Обычный 155 2 2 3" xfId="43695"/>
    <cellStyle name="Обычный 155 2 3" xfId="13711"/>
    <cellStyle name="Обычный 155 2 3 2" xfId="43696"/>
    <cellStyle name="Обычный 155 2 4" xfId="43697"/>
    <cellStyle name="Обычный 155 3" xfId="13712"/>
    <cellStyle name="Обычный 155 3 2" xfId="13713"/>
    <cellStyle name="Обычный 155 3 2 2" xfId="13714"/>
    <cellStyle name="Обычный 155 3 2 2 2" xfId="43698"/>
    <cellStyle name="Обычный 155 3 2 3" xfId="43699"/>
    <cellStyle name="Обычный 155 3 3" xfId="13715"/>
    <cellStyle name="Обычный 155 3 3 2" xfId="43700"/>
    <cellStyle name="Обычный 155 3 4" xfId="43701"/>
    <cellStyle name="Обычный 155 4" xfId="13716"/>
    <cellStyle name="Обычный 155 4 2" xfId="13717"/>
    <cellStyle name="Обычный 155 4 2 2" xfId="13718"/>
    <cellStyle name="Обычный 155 4 2 2 2" xfId="43702"/>
    <cellStyle name="Обычный 155 4 2 3" xfId="43703"/>
    <cellStyle name="Обычный 155 4 3" xfId="13719"/>
    <cellStyle name="Обычный 155 4 3 2" xfId="43704"/>
    <cellStyle name="Обычный 155 4 4" xfId="43705"/>
    <cellStyle name="Обычный 155 5" xfId="13720"/>
    <cellStyle name="Обычный 155 5 2" xfId="13721"/>
    <cellStyle name="Обычный 155 5 2 2" xfId="43706"/>
    <cellStyle name="Обычный 155 5 3" xfId="43707"/>
    <cellStyle name="Обычный 155 6" xfId="13722"/>
    <cellStyle name="Обычный 155 6 2" xfId="43708"/>
    <cellStyle name="Обычный 155 7" xfId="13723"/>
    <cellStyle name="Обычный 155 7 2" xfId="43709"/>
    <cellStyle name="Обычный 155 8" xfId="43710"/>
    <cellStyle name="Обычный 156" xfId="13724"/>
    <cellStyle name="Обычный 156 2" xfId="13725"/>
    <cellStyle name="Обычный 156 2 2" xfId="13726"/>
    <cellStyle name="Обычный 156 2 2 2" xfId="13727"/>
    <cellStyle name="Обычный 156 2 2 2 2" xfId="43711"/>
    <cellStyle name="Обычный 156 2 2 3" xfId="43712"/>
    <cellStyle name="Обычный 156 2 3" xfId="13728"/>
    <cellStyle name="Обычный 156 2 3 2" xfId="43713"/>
    <cellStyle name="Обычный 156 2 4" xfId="43714"/>
    <cellStyle name="Обычный 156 3" xfId="13729"/>
    <cellStyle name="Обычный 156 3 2" xfId="13730"/>
    <cellStyle name="Обычный 156 3 2 2" xfId="13731"/>
    <cellStyle name="Обычный 156 3 2 2 2" xfId="43715"/>
    <cellStyle name="Обычный 156 3 2 3" xfId="43716"/>
    <cellStyle name="Обычный 156 3 3" xfId="13732"/>
    <cellStyle name="Обычный 156 3 3 2" xfId="43717"/>
    <cellStyle name="Обычный 156 3 4" xfId="43718"/>
    <cellStyle name="Обычный 156 4" xfId="13733"/>
    <cellStyle name="Обычный 156 4 2" xfId="13734"/>
    <cellStyle name="Обычный 156 4 2 2" xfId="13735"/>
    <cellStyle name="Обычный 156 4 2 2 2" xfId="43719"/>
    <cellStyle name="Обычный 156 4 2 3" xfId="43720"/>
    <cellStyle name="Обычный 156 4 3" xfId="13736"/>
    <cellStyle name="Обычный 156 4 3 2" xfId="43721"/>
    <cellStyle name="Обычный 156 4 4" xfId="43722"/>
    <cellStyle name="Обычный 156 5" xfId="13737"/>
    <cellStyle name="Обычный 156 5 2" xfId="13738"/>
    <cellStyle name="Обычный 156 5 2 2" xfId="43723"/>
    <cellStyle name="Обычный 156 5 3" xfId="43724"/>
    <cellStyle name="Обычный 156 6" xfId="13739"/>
    <cellStyle name="Обычный 156 6 2" xfId="43725"/>
    <cellStyle name="Обычный 156 7" xfId="13740"/>
    <cellStyle name="Обычный 156 7 2" xfId="43726"/>
    <cellStyle name="Обычный 156 8" xfId="43727"/>
    <cellStyle name="Обычный 157" xfId="13741"/>
    <cellStyle name="Обычный 157 2" xfId="13742"/>
    <cellStyle name="Обычный 157 2 2" xfId="13743"/>
    <cellStyle name="Обычный 157 2 2 2" xfId="13744"/>
    <cellStyle name="Обычный 157 2 2 2 2" xfId="43728"/>
    <cellStyle name="Обычный 157 2 2 3" xfId="43729"/>
    <cellStyle name="Обычный 157 2 3" xfId="13745"/>
    <cellStyle name="Обычный 157 2 3 2" xfId="43730"/>
    <cellStyle name="Обычный 157 2 4" xfId="43731"/>
    <cellStyle name="Обычный 157 3" xfId="13746"/>
    <cellStyle name="Обычный 157 3 2" xfId="13747"/>
    <cellStyle name="Обычный 157 3 2 2" xfId="13748"/>
    <cellStyle name="Обычный 157 3 2 2 2" xfId="43732"/>
    <cellStyle name="Обычный 157 3 2 3" xfId="43733"/>
    <cellStyle name="Обычный 157 3 3" xfId="13749"/>
    <cellStyle name="Обычный 157 3 3 2" xfId="43734"/>
    <cellStyle name="Обычный 157 3 4" xfId="43735"/>
    <cellStyle name="Обычный 157 4" xfId="13750"/>
    <cellStyle name="Обычный 157 4 2" xfId="13751"/>
    <cellStyle name="Обычный 157 4 2 2" xfId="13752"/>
    <cellStyle name="Обычный 157 4 2 2 2" xfId="43736"/>
    <cellStyle name="Обычный 157 4 2 3" xfId="43737"/>
    <cellStyle name="Обычный 157 4 3" xfId="13753"/>
    <cellStyle name="Обычный 157 4 3 2" xfId="43738"/>
    <cellStyle name="Обычный 157 4 4" xfId="43739"/>
    <cellStyle name="Обычный 157 5" xfId="13754"/>
    <cellStyle name="Обычный 157 5 2" xfId="13755"/>
    <cellStyle name="Обычный 157 5 2 2" xfId="43740"/>
    <cellStyle name="Обычный 157 5 3" xfId="43741"/>
    <cellStyle name="Обычный 157 6" xfId="13756"/>
    <cellStyle name="Обычный 157 6 2" xfId="43742"/>
    <cellStyle name="Обычный 157 7" xfId="13757"/>
    <cellStyle name="Обычный 157 7 2" xfId="43743"/>
    <cellStyle name="Обычный 157 8" xfId="43744"/>
    <cellStyle name="Обычный 158" xfId="13758"/>
    <cellStyle name="Обычный 158 2" xfId="13759"/>
    <cellStyle name="Обычный 158 2 2" xfId="13760"/>
    <cellStyle name="Обычный 158 2 2 2" xfId="13761"/>
    <cellStyle name="Обычный 158 2 2 2 2" xfId="43745"/>
    <cellStyle name="Обычный 158 2 2 3" xfId="43746"/>
    <cellStyle name="Обычный 158 2 3" xfId="13762"/>
    <cellStyle name="Обычный 158 2 3 2" xfId="43747"/>
    <cellStyle name="Обычный 158 2 4" xfId="43748"/>
    <cellStyle name="Обычный 158 3" xfId="13763"/>
    <cellStyle name="Обычный 158 3 2" xfId="13764"/>
    <cellStyle name="Обычный 158 3 2 2" xfId="13765"/>
    <cellStyle name="Обычный 158 3 2 2 2" xfId="43749"/>
    <cellStyle name="Обычный 158 3 2 3" xfId="43750"/>
    <cellStyle name="Обычный 158 3 3" xfId="13766"/>
    <cellStyle name="Обычный 158 3 3 2" xfId="43751"/>
    <cellStyle name="Обычный 158 3 4" xfId="43752"/>
    <cellStyle name="Обычный 158 4" xfId="13767"/>
    <cellStyle name="Обычный 158 4 2" xfId="13768"/>
    <cellStyle name="Обычный 158 4 2 2" xfId="13769"/>
    <cellStyle name="Обычный 158 4 2 2 2" xfId="43753"/>
    <cellStyle name="Обычный 158 4 2 3" xfId="43754"/>
    <cellStyle name="Обычный 158 4 3" xfId="13770"/>
    <cellStyle name="Обычный 158 4 3 2" xfId="43755"/>
    <cellStyle name="Обычный 158 4 4" xfId="43756"/>
    <cellStyle name="Обычный 158 5" xfId="13771"/>
    <cellStyle name="Обычный 158 5 2" xfId="13772"/>
    <cellStyle name="Обычный 158 5 2 2" xfId="43757"/>
    <cellStyle name="Обычный 158 5 3" xfId="43758"/>
    <cellStyle name="Обычный 158 6" xfId="13773"/>
    <cellStyle name="Обычный 158 6 2" xfId="43759"/>
    <cellStyle name="Обычный 158 7" xfId="13774"/>
    <cellStyle name="Обычный 158 7 2" xfId="43760"/>
    <cellStyle name="Обычный 158 8" xfId="43761"/>
    <cellStyle name="Обычный 159" xfId="13775"/>
    <cellStyle name="Обычный 159 2" xfId="13776"/>
    <cellStyle name="Обычный 159 2 2" xfId="13777"/>
    <cellStyle name="Обычный 159 2 2 2" xfId="13778"/>
    <cellStyle name="Обычный 159 2 2 2 2" xfId="43762"/>
    <cellStyle name="Обычный 159 2 2 3" xfId="43763"/>
    <cellStyle name="Обычный 159 2 3" xfId="13779"/>
    <cellStyle name="Обычный 159 2 3 2" xfId="43764"/>
    <cellStyle name="Обычный 159 2 4" xfId="43765"/>
    <cellStyle name="Обычный 159 3" xfId="13780"/>
    <cellStyle name="Обычный 159 3 2" xfId="13781"/>
    <cellStyle name="Обычный 159 3 2 2" xfId="13782"/>
    <cellStyle name="Обычный 159 3 2 2 2" xfId="43766"/>
    <cellStyle name="Обычный 159 3 2 3" xfId="43767"/>
    <cellStyle name="Обычный 159 3 3" xfId="13783"/>
    <cellStyle name="Обычный 159 3 3 2" xfId="43768"/>
    <cellStyle name="Обычный 159 3 4" xfId="43769"/>
    <cellStyle name="Обычный 159 4" xfId="13784"/>
    <cellStyle name="Обычный 159 4 2" xfId="13785"/>
    <cellStyle name="Обычный 159 4 2 2" xfId="13786"/>
    <cellStyle name="Обычный 159 4 2 2 2" xfId="43770"/>
    <cellStyle name="Обычный 159 4 2 3" xfId="43771"/>
    <cellStyle name="Обычный 159 4 3" xfId="13787"/>
    <cellStyle name="Обычный 159 4 3 2" xfId="43772"/>
    <cellStyle name="Обычный 159 4 4" xfId="43773"/>
    <cellStyle name="Обычный 159 5" xfId="13788"/>
    <cellStyle name="Обычный 159 5 2" xfId="13789"/>
    <cellStyle name="Обычный 159 5 2 2" xfId="43774"/>
    <cellStyle name="Обычный 159 5 3" xfId="43775"/>
    <cellStyle name="Обычный 159 6" xfId="13790"/>
    <cellStyle name="Обычный 159 6 2" xfId="43776"/>
    <cellStyle name="Обычный 159 7" xfId="13791"/>
    <cellStyle name="Обычный 159 7 2" xfId="43777"/>
    <cellStyle name="Обычный 159 8" xfId="43778"/>
    <cellStyle name="Обычный 16" xfId="13792"/>
    <cellStyle name="Обычный 16 2" xfId="13793"/>
    <cellStyle name="Обычный 16 2 2" xfId="61251"/>
    <cellStyle name="Обычный 16 3" xfId="59093"/>
    <cellStyle name="Обычный 16 3 2" xfId="61252"/>
    <cellStyle name="Обычный 16 3 3" xfId="61253"/>
    <cellStyle name="Обычный 16 4" xfId="60908"/>
    <cellStyle name="Обычный 160" xfId="13794"/>
    <cellStyle name="Обычный 160 2" xfId="13795"/>
    <cellStyle name="Обычный 160 2 2" xfId="13796"/>
    <cellStyle name="Обычный 160 2 2 2" xfId="13797"/>
    <cellStyle name="Обычный 160 2 2 2 2" xfId="43779"/>
    <cellStyle name="Обычный 160 2 2 3" xfId="43780"/>
    <cellStyle name="Обычный 160 2 3" xfId="13798"/>
    <cellStyle name="Обычный 160 2 3 2" xfId="43781"/>
    <cellStyle name="Обычный 160 2 4" xfId="43782"/>
    <cellStyle name="Обычный 160 3" xfId="13799"/>
    <cellStyle name="Обычный 160 3 2" xfId="13800"/>
    <cellStyle name="Обычный 160 3 2 2" xfId="13801"/>
    <cellStyle name="Обычный 160 3 2 2 2" xfId="43783"/>
    <cellStyle name="Обычный 160 3 2 3" xfId="43784"/>
    <cellStyle name="Обычный 160 3 3" xfId="13802"/>
    <cellStyle name="Обычный 160 3 3 2" xfId="43785"/>
    <cellStyle name="Обычный 160 3 4" xfId="43786"/>
    <cellStyle name="Обычный 160 4" xfId="13803"/>
    <cellStyle name="Обычный 160 4 2" xfId="13804"/>
    <cellStyle name="Обычный 160 4 2 2" xfId="13805"/>
    <cellStyle name="Обычный 160 4 2 2 2" xfId="43787"/>
    <cellStyle name="Обычный 160 4 2 3" xfId="43788"/>
    <cellStyle name="Обычный 160 4 3" xfId="13806"/>
    <cellStyle name="Обычный 160 4 3 2" xfId="43789"/>
    <cellStyle name="Обычный 160 4 4" xfId="43790"/>
    <cellStyle name="Обычный 160 5" xfId="13807"/>
    <cellStyle name="Обычный 160 5 2" xfId="13808"/>
    <cellStyle name="Обычный 160 5 2 2" xfId="43791"/>
    <cellStyle name="Обычный 160 5 3" xfId="43792"/>
    <cellStyle name="Обычный 160 6" xfId="13809"/>
    <cellStyle name="Обычный 160 6 2" xfId="43793"/>
    <cellStyle name="Обычный 160 7" xfId="13810"/>
    <cellStyle name="Обычный 160 7 2" xfId="43794"/>
    <cellStyle name="Обычный 160 8" xfId="43795"/>
    <cellStyle name="Обычный 161" xfId="13811"/>
    <cellStyle name="Обычный 161 2" xfId="13812"/>
    <cellStyle name="Обычный 161 2 2" xfId="13813"/>
    <cellStyle name="Обычный 161 2 2 2" xfId="13814"/>
    <cellStyle name="Обычный 161 2 2 2 2" xfId="43796"/>
    <cellStyle name="Обычный 161 2 2 3" xfId="43797"/>
    <cellStyle name="Обычный 161 2 3" xfId="13815"/>
    <cellStyle name="Обычный 161 2 3 2" xfId="43798"/>
    <cellStyle name="Обычный 161 2 4" xfId="43799"/>
    <cellStyle name="Обычный 161 3" xfId="13816"/>
    <cellStyle name="Обычный 161 3 2" xfId="13817"/>
    <cellStyle name="Обычный 161 3 2 2" xfId="13818"/>
    <cellStyle name="Обычный 161 3 2 2 2" xfId="43800"/>
    <cellStyle name="Обычный 161 3 2 3" xfId="43801"/>
    <cellStyle name="Обычный 161 3 3" xfId="13819"/>
    <cellStyle name="Обычный 161 3 3 2" xfId="43802"/>
    <cellStyle name="Обычный 161 3 4" xfId="43803"/>
    <cellStyle name="Обычный 161 4" xfId="13820"/>
    <cellStyle name="Обычный 161 4 2" xfId="13821"/>
    <cellStyle name="Обычный 161 4 2 2" xfId="13822"/>
    <cellStyle name="Обычный 161 4 2 2 2" xfId="43804"/>
    <cellStyle name="Обычный 161 4 2 3" xfId="43805"/>
    <cellStyle name="Обычный 161 4 3" xfId="13823"/>
    <cellStyle name="Обычный 161 4 3 2" xfId="43806"/>
    <cellStyle name="Обычный 161 4 4" xfId="43807"/>
    <cellStyle name="Обычный 161 5" xfId="13824"/>
    <cellStyle name="Обычный 161 5 2" xfId="13825"/>
    <cellStyle name="Обычный 161 5 2 2" xfId="43808"/>
    <cellStyle name="Обычный 161 5 3" xfId="43809"/>
    <cellStyle name="Обычный 161 6" xfId="13826"/>
    <cellStyle name="Обычный 161 6 2" xfId="43810"/>
    <cellStyle name="Обычный 161 7" xfId="13827"/>
    <cellStyle name="Обычный 161 7 2" xfId="43811"/>
    <cellStyle name="Обычный 161 8" xfId="43812"/>
    <cellStyle name="Обычный 162" xfId="13828"/>
    <cellStyle name="Обычный 162 2" xfId="13829"/>
    <cellStyle name="Обычный 162 2 2" xfId="13830"/>
    <cellStyle name="Обычный 162 2 2 2" xfId="13831"/>
    <cellStyle name="Обычный 162 2 2 2 2" xfId="43813"/>
    <cellStyle name="Обычный 162 2 2 3" xfId="43814"/>
    <cellStyle name="Обычный 162 2 3" xfId="13832"/>
    <cellStyle name="Обычный 162 2 3 2" xfId="43815"/>
    <cellStyle name="Обычный 162 2 4" xfId="43816"/>
    <cellStyle name="Обычный 162 3" xfId="13833"/>
    <cellStyle name="Обычный 162 3 2" xfId="13834"/>
    <cellStyle name="Обычный 162 3 2 2" xfId="13835"/>
    <cellStyle name="Обычный 162 3 2 2 2" xfId="43817"/>
    <cellStyle name="Обычный 162 3 2 3" xfId="43818"/>
    <cellStyle name="Обычный 162 3 3" xfId="13836"/>
    <cellStyle name="Обычный 162 3 3 2" xfId="43819"/>
    <cellStyle name="Обычный 162 3 4" xfId="43820"/>
    <cellStyle name="Обычный 162 4" xfId="13837"/>
    <cellStyle name="Обычный 162 4 2" xfId="13838"/>
    <cellStyle name="Обычный 162 4 2 2" xfId="13839"/>
    <cellStyle name="Обычный 162 4 2 2 2" xfId="43821"/>
    <cellStyle name="Обычный 162 4 2 3" xfId="43822"/>
    <cellStyle name="Обычный 162 4 3" xfId="13840"/>
    <cellStyle name="Обычный 162 4 3 2" xfId="43823"/>
    <cellStyle name="Обычный 162 4 4" xfId="43824"/>
    <cellStyle name="Обычный 162 5" xfId="13841"/>
    <cellStyle name="Обычный 162 5 2" xfId="13842"/>
    <cellStyle name="Обычный 162 5 2 2" xfId="43825"/>
    <cellStyle name="Обычный 162 5 3" xfId="43826"/>
    <cellStyle name="Обычный 162 6" xfId="13843"/>
    <cellStyle name="Обычный 162 6 2" xfId="43827"/>
    <cellStyle name="Обычный 162 7" xfId="13844"/>
    <cellStyle name="Обычный 162 7 2" xfId="43828"/>
    <cellStyle name="Обычный 162 8" xfId="43829"/>
    <cellStyle name="Обычный 163" xfId="13845"/>
    <cellStyle name="Обычный 163 2" xfId="13846"/>
    <cellStyle name="Обычный 163 2 2" xfId="13847"/>
    <cellStyle name="Обычный 163 2 2 2" xfId="13848"/>
    <cellStyle name="Обычный 163 2 2 2 2" xfId="43830"/>
    <cellStyle name="Обычный 163 2 2 3" xfId="43831"/>
    <cellStyle name="Обычный 163 2 3" xfId="13849"/>
    <cellStyle name="Обычный 163 2 3 2" xfId="43832"/>
    <cellStyle name="Обычный 163 2 4" xfId="43833"/>
    <cellStyle name="Обычный 163 3" xfId="13850"/>
    <cellStyle name="Обычный 163 3 2" xfId="13851"/>
    <cellStyle name="Обычный 163 3 2 2" xfId="13852"/>
    <cellStyle name="Обычный 163 3 2 2 2" xfId="43834"/>
    <cellStyle name="Обычный 163 3 2 3" xfId="43835"/>
    <cellStyle name="Обычный 163 3 3" xfId="13853"/>
    <cellStyle name="Обычный 163 3 3 2" xfId="43836"/>
    <cellStyle name="Обычный 163 3 4" xfId="43837"/>
    <cellStyle name="Обычный 163 4" xfId="13854"/>
    <cellStyle name="Обычный 163 4 2" xfId="13855"/>
    <cellStyle name="Обычный 163 4 2 2" xfId="13856"/>
    <cellStyle name="Обычный 163 4 2 2 2" xfId="43838"/>
    <cellStyle name="Обычный 163 4 2 3" xfId="43839"/>
    <cellStyle name="Обычный 163 4 3" xfId="13857"/>
    <cellStyle name="Обычный 163 4 3 2" xfId="43840"/>
    <cellStyle name="Обычный 163 4 4" xfId="43841"/>
    <cellStyle name="Обычный 163 5" xfId="13858"/>
    <cellStyle name="Обычный 163 5 2" xfId="13859"/>
    <cellStyle name="Обычный 163 5 2 2" xfId="43842"/>
    <cellStyle name="Обычный 163 5 3" xfId="43843"/>
    <cellStyle name="Обычный 163 6" xfId="13860"/>
    <cellStyle name="Обычный 163 6 2" xfId="43844"/>
    <cellStyle name="Обычный 163 7" xfId="13861"/>
    <cellStyle name="Обычный 163 7 2" xfId="43845"/>
    <cellStyle name="Обычный 163 8" xfId="43846"/>
    <cellStyle name="Обычный 164" xfId="13862"/>
    <cellStyle name="Обычный 164 2" xfId="13863"/>
    <cellStyle name="Обычный 164 2 2" xfId="13864"/>
    <cellStyle name="Обычный 164 2 2 2" xfId="13865"/>
    <cellStyle name="Обычный 164 2 2 2 2" xfId="43847"/>
    <cellStyle name="Обычный 164 2 2 3" xfId="43848"/>
    <cellStyle name="Обычный 164 2 3" xfId="13866"/>
    <cellStyle name="Обычный 164 2 3 2" xfId="43849"/>
    <cellStyle name="Обычный 164 2 4" xfId="43850"/>
    <cellStyle name="Обычный 164 3" xfId="13867"/>
    <cellStyle name="Обычный 164 3 2" xfId="13868"/>
    <cellStyle name="Обычный 164 3 2 2" xfId="13869"/>
    <cellStyle name="Обычный 164 3 2 2 2" xfId="43851"/>
    <cellStyle name="Обычный 164 3 2 3" xfId="43852"/>
    <cellStyle name="Обычный 164 3 3" xfId="13870"/>
    <cellStyle name="Обычный 164 3 3 2" xfId="43853"/>
    <cellStyle name="Обычный 164 3 4" xfId="43854"/>
    <cellStyle name="Обычный 164 4" xfId="13871"/>
    <cellStyle name="Обычный 164 4 2" xfId="13872"/>
    <cellStyle name="Обычный 164 4 2 2" xfId="13873"/>
    <cellStyle name="Обычный 164 4 2 2 2" xfId="43855"/>
    <cellStyle name="Обычный 164 4 2 3" xfId="43856"/>
    <cellStyle name="Обычный 164 4 3" xfId="13874"/>
    <cellStyle name="Обычный 164 4 3 2" xfId="43857"/>
    <cellStyle name="Обычный 164 4 4" xfId="43858"/>
    <cellStyle name="Обычный 164 5" xfId="13875"/>
    <cellStyle name="Обычный 164 5 2" xfId="13876"/>
    <cellStyle name="Обычный 164 5 2 2" xfId="43859"/>
    <cellStyle name="Обычный 164 5 3" xfId="43860"/>
    <cellStyle name="Обычный 164 6" xfId="13877"/>
    <cellStyle name="Обычный 164 6 2" xfId="43861"/>
    <cellStyle name="Обычный 164 7" xfId="13878"/>
    <cellStyle name="Обычный 164 7 2" xfId="43862"/>
    <cellStyle name="Обычный 164 8" xfId="43863"/>
    <cellStyle name="Обычный 165" xfId="13879"/>
    <cellStyle name="Обычный 165 2" xfId="13880"/>
    <cellStyle name="Обычный 165 2 2" xfId="13881"/>
    <cellStyle name="Обычный 165 2 2 2" xfId="13882"/>
    <cellStyle name="Обычный 165 2 2 2 2" xfId="43864"/>
    <cellStyle name="Обычный 165 2 2 3" xfId="43865"/>
    <cellStyle name="Обычный 165 2 3" xfId="13883"/>
    <cellStyle name="Обычный 165 2 3 2" xfId="43866"/>
    <cellStyle name="Обычный 165 2 4" xfId="43867"/>
    <cellStyle name="Обычный 165 3" xfId="13884"/>
    <cellStyle name="Обычный 165 3 2" xfId="13885"/>
    <cellStyle name="Обычный 165 3 2 2" xfId="13886"/>
    <cellStyle name="Обычный 165 3 2 2 2" xfId="43868"/>
    <cellStyle name="Обычный 165 3 2 3" xfId="43869"/>
    <cellStyle name="Обычный 165 3 3" xfId="13887"/>
    <cellStyle name="Обычный 165 3 3 2" xfId="43870"/>
    <cellStyle name="Обычный 165 3 4" xfId="43871"/>
    <cellStyle name="Обычный 165 4" xfId="13888"/>
    <cellStyle name="Обычный 165 4 2" xfId="13889"/>
    <cellStyle name="Обычный 165 4 2 2" xfId="13890"/>
    <cellStyle name="Обычный 165 4 2 2 2" xfId="43872"/>
    <cellStyle name="Обычный 165 4 2 3" xfId="43873"/>
    <cellStyle name="Обычный 165 4 3" xfId="13891"/>
    <cellStyle name="Обычный 165 4 3 2" xfId="43874"/>
    <cellStyle name="Обычный 165 4 4" xfId="43875"/>
    <cellStyle name="Обычный 165 5" xfId="13892"/>
    <cellStyle name="Обычный 165 5 2" xfId="13893"/>
    <cellStyle name="Обычный 165 5 2 2" xfId="43876"/>
    <cellStyle name="Обычный 165 5 3" xfId="43877"/>
    <cellStyle name="Обычный 165 6" xfId="13894"/>
    <cellStyle name="Обычный 165 6 2" xfId="43878"/>
    <cellStyle name="Обычный 165 7" xfId="13895"/>
    <cellStyle name="Обычный 165 7 2" xfId="43879"/>
    <cellStyle name="Обычный 165 8" xfId="43880"/>
    <cellStyle name="Обычный 166" xfId="13896"/>
    <cellStyle name="Обычный 166 2" xfId="13897"/>
    <cellStyle name="Обычный 166 2 2" xfId="13898"/>
    <cellStyle name="Обычный 166 2 2 2" xfId="13899"/>
    <cellStyle name="Обычный 166 2 2 2 2" xfId="43881"/>
    <cellStyle name="Обычный 166 2 2 3" xfId="43882"/>
    <cellStyle name="Обычный 166 2 3" xfId="13900"/>
    <cellStyle name="Обычный 166 2 3 2" xfId="43883"/>
    <cellStyle name="Обычный 166 2 4" xfId="43884"/>
    <cellStyle name="Обычный 166 3" xfId="13901"/>
    <cellStyle name="Обычный 166 3 2" xfId="13902"/>
    <cellStyle name="Обычный 166 3 2 2" xfId="13903"/>
    <cellStyle name="Обычный 166 3 2 2 2" xfId="43885"/>
    <cellStyle name="Обычный 166 3 2 3" xfId="43886"/>
    <cellStyle name="Обычный 166 3 3" xfId="13904"/>
    <cellStyle name="Обычный 166 3 3 2" xfId="43887"/>
    <cellStyle name="Обычный 166 3 4" xfId="43888"/>
    <cellStyle name="Обычный 166 4" xfId="13905"/>
    <cellStyle name="Обычный 166 4 2" xfId="13906"/>
    <cellStyle name="Обычный 166 4 2 2" xfId="13907"/>
    <cellStyle name="Обычный 166 4 2 2 2" xfId="43889"/>
    <cellStyle name="Обычный 166 4 2 3" xfId="43890"/>
    <cellStyle name="Обычный 166 4 3" xfId="13908"/>
    <cellStyle name="Обычный 166 4 3 2" xfId="43891"/>
    <cellStyle name="Обычный 166 4 4" xfId="43892"/>
    <cellStyle name="Обычный 166 5" xfId="13909"/>
    <cellStyle name="Обычный 166 5 2" xfId="13910"/>
    <cellStyle name="Обычный 166 5 2 2" xfId="43893"/>
    <cellStyle name="Обычный 166 5 3" xfId="43894"/>
    <cellStyle name="Обычный 166 6" xfId="13911"/>
    <cellStyle name="Обычный 166 6 2" xfId="43895"/>
    <cellStyle name="Обычный 166 7" xfId="13912"/>
    <cellStyle name="Обычный 166 7 2" xfId="43896"/>
    <cellStyle name="Обычный 166 8" xfId="43897"/>
    <cellStyle name="Обычный 167" xfId="13913"/>
    <cellStyle name="Обычный 167 2" xfId="13914"/>
    <cellStyle name="Обычный 167 2 2" xfId="13915"/>
    <cellStyle name="Обычный 167 2 2 2" xfId="13916"/>
    <cellStyle name="Обычный 167 2 2 2 2" xfId="43898"/>
    <cellStyle name="Обычный 167 2 2 3" xfId="43899"/>
    <cellStyle name="Обычный 167 2 3" xfId="13917"/>
    <cellStyle name="Обычный 167 2 3 2" xfId="43900"/>
    <cellStyle name="Обычный 167 2 4" xfId="43901"/>
    <cellStyle name="Обычный 167 3" xfId="13918"/>
    <cellStyle name="Обычный 167 3 2" xfId="13919"/>
    <cellStyle name="Обычный 167 3 2 2" xfId="13920"/>
    <cellStyle name="Обычный 167 3 2 2 2" xfId="43902"/>
    <cellStyle name="Обычный 167 3 2 3" xfId="43903"/>
    <cellStyle name="Обычный 167 3 3" xfId="13921"/>
    <cellStyle name="Обычный 167 3 3 2" xfId="43904"/>
    <cellStyle name="Обычный 167 3 4" xfId="43905"/>
    <cellStyle name="Обычный 167 4" xfId="13922"/>
    <cellStyle name="Обычный 167 4 2" xfId="13923"/>
    <cellStyle name="Обычный 167 4 2 2" xfId="13924"/>
    <cellStyle name="Обычный 167 4 2 2 2" xfId="43906"/>
    <cellStyle name="Обычный 167 4 2 3" xfId="43907"/>
    <cellStyle name="Обычный 167 4 3" xfId="13925"/>
    <cellStyle name="Обычный 167 4 3 2" xfId="43908"/>
    <cellStyle name="Обычный 167 4 4" xfId="43909"/>
    <cellStyle name="Обычный 167 5" xfId="13926"/>
    <cellStyle name="Обычный 167 5 2" xfId="13927"/>
    <cellStyle name="Обычный 167 5 2 2" xfId="43910"/>
    <cellStyle name="Обычный 167 5 3" xfId="43911"/>
    <cellStyle name="Обычный 167 6" xfId="13928"/>
    <cellStyle name="Обычный 167 6 2" xfId="43912"/>
    <cellStyle name="Обычный 167 7" xfId="13929"/>
    <cellStyle name="Обычный 167 7 2" xfId="43913"/>
    <cellStyle name="Обычный 167 8" xfId="43914"/>
    <cellStyle name="Обычный 168" xfId="13930"/>
    <cellStyle name="Обычный 168 2" xfId="13931"/>
    <cellStyle name="Обычный 168 2 2" xfId="13932"/>
    <cellStyle name="Обычный 168 2 2 2" xfId="13933"/>
    <cellStyle name="Обычный 168 2 2 2 2" xfId="43915"/>
    <cellStyle name="Обычный 168 2 2 3" xfId="43916"/>
    <cellStyle name="Обычный 168 2 3" xfId="13934"/>
    <cellStyle name="Обычный 168 2 3 2" xfId="43917"/>
    <cellStyle name="Обычный 168 2 4" xfId="43918"/>
    <cellStyle name="Обычный 168 3" xfId="13935"/>
    <cellStyle name="Обычный 168 3 2" xfId="13936"/>
    <cellStyle name="Обычный 168 3 2 2" xfId="13937"/>
    <cellStyle name="Обычный 168 3 2 2 2" xfId="43919"/>
    <cellStyle name="Обычный 168 3 2 3" xfId="43920"/>
    <cellStyle name="Обычный 168 3 3" xfId="13938"/>
    <cellStyle name="Обычный 168 3 3 2" xfId="43921"/>
    <cellStyle name="Обычный 168 3 4" xfId="43922"/>
    <cellStyle name="Обычный 168 4" xfId="13939"/>
    <cellStyle name="Обычный 168 4 2" xfId="13940"/>
    <cellStyle name="Обычный 168 4 2 2" xfId="13941"/>
    <cellStyle name="Обычный 168 4 2 2 2" xfId="43923"/>
    <cellStyle name="Обычный 168 4 2 3" xfId="43924"/>
    <cellStyle name="Обычный 168 4 3" xfId="13942"/>
    <cellStyle name="Обычный 168 4 3 2" xfId="43925"/>
    <cellStyle name="Обычный 168 4 4" xfId="43926"/>
    <cellStyle name="Обычный 168 5" xfId="13943"/>
    <cellStyle name="Обычный 168 5 2" xfId="13944"/>
    <cellStyle name="Обычный 168 5 2 2" xfId="43927"/>
    <cellStyle name="Обычный 168 5 3" xfId="43928"/>
    <cellStyle name="Обычный 168 6" xfId="13945"/>
    <cellStyle name="Обычный 168 6 2" xfId="43929"/>
    <cellStyle name="Обычный 168 7" xfId="13946"/>
    <cellStyle name="Обычный 168 7 2" xfId="43930"/>
    <cellStyle name="Обычный 168 8" xfId="43931"/>
    <cellStyle name="Обычный 169" xfId="13947"/>
    <cellStyle name="Обычный 169 2" xfId="13948"/>
    <cellStyle name="Обычный 169 2 2" xfId="13949"/>
    <cellStyle name="Обычный 169 2 2 2" xfId="13950"/>
    <cellStyle name="Обычный 169 2 2 2 2" xfId="43932"/>
    <cellStyle name="Обычный 169 2 2 3" xfId="43933"/>
    <cellStyle name="Обычный 169 2 3" xfId="13951"/>
    <cellStyle name="Обычный 169 2 3 2" xfId="43934"/>
    <cellStyle name="Обычный 169 2 4" xfId="43935"/>
    <cellStyle name="Обычный 169 3" xfId="13952"/>
    <cellStyle name="Обычный 169 3 2" xfId="13953"/>
    <cellStyle name="Обычный 169 3 2 2" xfId="13954"/>
    <cellStyle name="Обычный 169 3 2 2 2" xfId="43936"/>
    <cellStyle name="Обычный 169 3 2 3" xfId="43937"/>
    <cellStyle name="Обычный 169 3 3" xfId="13955"/>
    <cellStyle name="Обычный 169 3 3 2" xfId="43938"/>
    <cellStyle name="Обычный 169 3 4" xfId="43939"/>
    <cellStyle name="Обычный 169 4" xfId="13956"/>
    <cellStyle name="Обычный 169 4 2" xfId="13957"/>
    <cellStyle name="Обычный 169 4 2 2" xfId="13958"/>
    <cellStyle name="Обычный 169 4 2 2 2" xfId="43940"/>
    <cellStyle name="Обычный 169 4 2 3" xfId="43941"/>
    <cellStyle name="Обычный 169 4 3" xfId="13959"/>
    <cellStyle name="Обычный 169 4 3 2" xfId="43942"/>
    <cellStyle name="Обычный 169 4 4" xfId="43943"/>
    <cellStyle name="Обычный 169 5" xfId="13960"/>
    <cellStyle name="Обычный 169 5 2" xfId="13961"/>
    <cellStyle name="Обычный 169 5 2 2" xfId="43944"/>
    <cellStyle name="Обычный 169 5 3" xfId="43945"/>
    <cellStyle name="Обычный 169 6" xfId="13962"/>
    <cellStyle name="Обычный 169 6 2" xfId="43946"/>
    <cellStyle name="Обычный 169 7" xfId="13963"/>
    <cellStyle name="Обычный 169 7 2" xfId="43947"/>
    <cellStyle name="Обычный 169 8" xfId="43948"/>
    <cellStyle name="Обычный 17" xfId="13964"/>
    <cellStyle name="Обычный 17 2" xfId="13965"/>
    <cellStyle name="Обычный 17 2 2" xfId="61254"/>
    <cellStyle name="Обычный 17 3" xfId="59094"/>
    <cellStyle name="Обычный 17 4" xfId="60909"/>
    <cellStyle name="Обычный 17 5 2" xfId="60910"/>
    <cellStyle name="Обычный 17 5 2 2" xfId="61255"/>
    <cellStyle name="Обычный 170" xfId="13966"/>
    <cellStyle name="Обычный 170 2" xfId="13967"/>
    <cellStyle name="Обычный 170 2 2" xfId="13968"/>
    <cellStyle name="Обычный 170 2 2 2" xfId="13969"/>
    <cellStyle name="Обычный 170 2 2 2 2" xfId="43949"/>
    <cellStyle name="Обычный 170 2 2 3" xfId="43950"/>
    <cellStyle name="Обычный 170 2 3" xfId="13970"/>
    <cellStyle name="Обычный 170 2 3 2" xfId="43951"/>
    <cellStyle name="Обычный 170 2 4" xfId="43952"/>
    <cellStyle name="Обычный 170 3" xfId="13971"/>
    <cellStyle name="Обычный 170 3 2" xfId="13972"/>
    <cellStyle name="Обычный 170 3 2 2" xfId="13973"/>
    <cellStyle name="Обычный 170 3 2 2 2" xfId="43953"/>
    <cellStyle name="Обычный 170 3 2 3" xfId="43954"/>
    <cellStyle name="Обычный 170 3 3" xfId="13974"/>
    <cellStyle name="Обычный 170 3 3 2" xfId="43955"/>
    <cellStyle name="Обычный 170 3 4" xfId="43956"/>
    <cellStyle name="Обычный 170 4" xfId="13975"/>
    <cellStyle name="Обычный 170 4 2" xfId="13976"/>
    <cellStyle name="Обычный 170 4 2 2" xfId="13977"/>
    <cellStyle name="Обычный 170 4 2 2 2" xfId="43957"/>
    <cellStyle name="Обычный 170 4 2 3" xfId="43958"/>
    <cellStyle name="Обычный 170 4 3" xfId="13978"/>
    <cellStyle name="Обычный 170 4 3 2" xfId="43959"/>
    <cellStyle name="Обычный 170 4 4" xfId="43960"/>
    <cellStyle name="Обычный 170 5" xfId="13979"/>
    <cellStyle name="Обычный 170 5 2" xfId="13980"/>
    <cellStyle name="Обычный 170 5 2 2" xfId="43961"/>
    <cellStyle name="Обычный 170 5 3" xfId="43962"/>
    <cellStyle name="Обычный 170 6" xfId="13981"/>
    <cellStyle name="Обычный 170 6 2" xfId="43963"/>
    <cellStyle name="Обычный 170 7" xfId="13982"/>
    <cellStyle name="Обычный 170 7 2" xfId="43964"/>
    <cellStyle name="Обычный 170 8" xfId="43965"/>
    <cellStyle name="Обычный 171" xfId="13983"/>
    <cellStyle name="Обычный 171 2" xfId="13984"/>
    <cellStyle name="Обычный 171 2 2" xfId="13985"/>
    <cellStyle name="Обычный 171 2 2 2" xfId="13986"/>
    <cellStyle name="Обычный 171 2 2 2 2" xfId="43966"/>
    <cellStyle name="Обычный 171 2 2 3" xfId="43967"/>
    <cellStyle name="Обычный 171 2 3" xfId="13987"/>
    <cellStyle name="Обычный 171 2 3 2" xfId="43968"/>
    <cellStyle name="Обычный 171 2 4" xfId="43969"/>
    <cellStyle name="Обычный 171 3" xfId="13988"/>
    <cellStyle name="Обычный 171 3 2" xfId="13989"/>
    <cellStyle name="Обычный 171 3 2 2" xfId="13990"/>
    <cellStyle name="Обычный 171 3 2 2 2" xfId="43970"/>
    <cellStyle name="Обычный 171 3 2 3" xfId="43971"/>
    <cellStyle name="Обычный 171 3 3" xfId="13991"/>
    <cellStyle name="Обычный 171 3 3 2" xfId="43972"/>
    <cellStyle name="Обычный 171 3 4" xfId="43973"/>
    <cellStyle name="Обычный 171 4" xfId="13992"/>
    <cellStyle name="Обычный 171 4 2" xfId="13993"/>
    <cellStyle name="Обычный 171 4 2 2" xfId="13994"/>
    <cellStyle name="Обычный 171 4 2 2 2" xfId="43974"/>
    <cellStyle name="Обычный 171 4 2 3" xfId="43975"/>
    <cellStyle name="Обычный 171 4 3" xfId="13995"/>
    <cellStyle name="Обычный 171 4 3 2" xfId="43976"/>
    <cellStyle name="Обычный 171 4 4" xfId="43977"/>
    <cellStyle name="Обычный 171 5" xfId="13996"/>
    <cellStyle name="Обычный 171 5 2" xfId="13997"/>
    <cellStyle name="Обычный 171 5 2 2" xfId="43978"/>
    <cellStyle name="Обычный 171 5 3" xfId="43979"/>
    <cellStyle name="Обычный 171 6" xfId="13998"/>
    <cellStyle name="Обычный 171 6 2" xfId="43980"/>
    <cellStyle name="Обычный 171 7" xfId="13999"/>
    <cellStyle name="Обычный 171 7 2" xfId="43981"/>
    <cellStyle name="Обычный 171 8" xfId="43982"/>
    <cellStyle name="Обычный 172" xfId="14000"/>
    <cellStyle name="Обычный 172 2" xfId="14001"/>
    <cellStyle name="Обычный 172 2 2" xfId="14002"/>
    <cellStyle name="Обычный 172 2 2 2" xfId="14003"/>
    <cellStyle name="Обычный 172 2 2 2 2" xfId="43983"/>
    <cellStyle name="Обычный 172 2 2 3" xfId="43984"/>
    <cellStyle name="Обычный 172 2 3" xfId="14004"/>
    <cellStyle name="Обычный 172 2 3 2" xfId="43985"/>
    <cellStyle name="Обычный 172 2 4" xfId="43986"/>
    <cellStyle name="Обычный 172 3" xfId="14005"/>
    <cellStyle name="Обычный 172 3 2" xfId="14006"/>
    <cellStyle name="Обычный 172 3 2 2" xfId="14007"/>
    <cellStyle name="Обычный 172 3 2 2 2" xfId="43987"/>
    <cellStyle name="Обычный 172 3 2 3" xfId="43988"/>
    <cellStyle name="Обычный 172 3 3" xfId="14008"/>
    <cellStyle name="Обычный 172 3 3 2" xfId="43989"/>
    <cellStyle name="Обычный 172 3 4" xfId="43990"/>
    <cellStyle name="Обычный 172 4" xfId="14009"/>
    <cellStyle name="Обычный 172 4 2" xfId="14010"/>
    <cellStyle name="Обычный 172 4 2 2" xfId="14011"/>
    <cellStyle name="Обычный 172 4 2 2 2" xfId="43991"/>
    <cellStyle name="Обычный 172 4 2 3" xfId="43992"/>
    <cellStyle name="Обычный 172 4 3" xfId="14012"/>
    <cellStyle name="Обычный 172 4 3 2" xfId="43993"/>
    <cellStyle name="Обычный 172 4 4" xfId="43994"/>
    <cellStyle name="Обычный 172 5" xfId="14013"/>
    <cellStyle name="Обычный 172 5 2" xfId="14014"/>
    <cellStyle name="Обычный 172 5 2 2" xfId="43995"/>
    <cellStyle name="Обычный 172 5 3" xfId="43996"/>
    <cellStyle name="Обычный 172 6" xfId="14015"/>
    <cellStyle name="Обычный 172 6 2" xfId="43997"/>
    <cellStyle name="Обычный 172 7" xfId="14016"/>
    <cellStyle name="Обычный 172 7 2" xfId="43998"/>
    <cellStyle name="Обычный 172 8" xfId="43999"/>
    <cellStyle name="Обычный 173" xfId="14017"/>
    <cellStyle name="Обычный 173 2" xfId="44000"/>
    <cellStyle name="Обычный 174" xfId="14018"/>
    <cellStyle name="Обычный 174 2" xfId="44001"/>
    <cellStyle name="Обычный 175" xfId="14019"/>
    <cellStyle name="Обычный 175 2" xfId="14020"/>
    <cellStyle name="Обычный 175 2 2" xfId="14021"/>
    <cellStyle name="Обычный 175 2 2 2" xfId="14022"/>
    <cellStyle name="Обычный 175 2 2 3" xfId="14023"/>
    <cellStyle name="Обычный 175 2 2 3 2" xfId="14024"/>
    <cellStyle name="Обычный 175 2 3" xfId="44002"/>
    <cellStyle name="Обычный 175 3" xfId="14025"/>
    <cellStyle name="Обычный 175 3 2" xfId="44003"/>
    <cellStyle name="Обычный 175 4" xfId="44004"/>
    <cellStyle name="Обычный 176" xfId="14026"/>
    <cellStyle name="Обычный 176 2" xfId="14027"/>
    <cellStyle name="Обычный 176 2 2" xfId="14028"/>
    <cellStyle name="Обычный 176 2 2 2" xfId="44005"/>
    <cellStyle name="Обычный 176 2 3" xfId="44006"/>
    <cellStyle name="Обычный 176 3" xfId="14029"/>
    <cellStyle name="Обычный 176 3 2" xfId="14030"/>
    <cellStyle name="Обычный 176 4" xfId="44007"/>
    <cellStyle name="Обычный 176 6" xfId="14031"/>
    <cellStyle name="Обычный 176 6 2" xfId="14032"/>
    <cellStyle name="Обычный 176 6 3" xfId="14033"/>
    <cellStyle name="Обычный 176 6 3 2" xfId="14034"/>
    <cellStyle name="Обычный 177" xfId="14035"/>
    <cellStyle name="Обычный 177 2" xfId="14036"/>
    <cellStyle name="Обычный 177 2 2" xfId="14037"/>
    <cellStyle name="Обычный 177 2 2 2" xfId="44008"/>
    <cellStyle name="Обычный 177 2 3" xfId="44009"/>
    <cellStyle name="Обычный 177 3" xfId="14038"/>
    <cellStyle name="Обычный 177 3 2" xfId="14039"/>
    <cellStyle name="Обычный 177 4" xfId="44010"/>
    <cellStyle name="Обычный 178" xfId="14040"/>
    <cellStyle name="Обычный 178 2" xfId="14041"/>
    <cellStyle name="Обычный 178 2 2" xfId="14042"/>
    <cellStyle name="Обычный 178 2 2 2" xfId="44011"/>
    <cellStyle name="Обычный 178 2 3" xfId="44012"/>
    <cellStyle name="Обычный 178 3" xfId="14043"/>
    <cellStyle name="Обычный 178 3 2" xfId="14044"/>
    <cellStyle name="Обычный 178 4" xfId="44013"/>
    <cellStyle name="Обычный 179" xfId="14045"/>
    <cellStyle name="Обычный 179 2" xfId="14046"/>
    <cellStyle name="Обычный 179 2 2" xfId="14047"/>
    <cellStyle name="Обычный 179 2 2 2" xfId="44014"/>
    <cellStyle name="Обычный 179 2 3" xfId="44015"/>
    <cellStyle name="Обычный 179 3" xfId="14048"/>
    <cellStyle name="Обычный 179 3 2" xfId="14049"/>
    <cellStyle name="Обычный 179 4" xfId="44016"/>
    <cellStyle name="Обычный 18" xfId="14050"/>
    <cellStyle name="Обычный 18 10" xfId="61256"/>
    <cellStyle name="Обычный 18 10 2" xfId="61257"/>
    <cellStyle name="Обычный 18 11" xfId="61258"/>
    <cellStyle name="Обычный 18 11 2" xfId="61259"/>
    <cellStyle name="Обычный 18 12" xfId="61260"/>
    <cellStyle name="Обычный 18 12 2" xfId="61261"/>
    <cellStyle name="Обычный 18 13" xfId="61262"/>
    <cellStyle name="Обычный 18 13 2" xfId="61263"/>
    <cellStyle name="Обычный 18 14" xfId="61264"/>
    <cellStyle name="Обычный 18 14 2" xfId="61265"/>
    <cellStyle name="Обычный 18 15" xfId="61266"/>
    <cellStyle name="Обычный 18 15 2" xfId="61267"/>
    <cellStyle name="Обычный 18 16" xfId="61268"/>
    <cellStyle name="Обычный 18 16 2" xfId="61269"/>
    <cellStyle name="Обычный 18 17" xfId="61270"/>
    <cellStyle name="Обычный 18 2" xfId="14051"/>
    <cellStyle name="Обычный 18 2 10" xfId="61271"/>
    <cellStyle name="Обычный 18 2 10 2" xfId="61272"/>
    <cellStyle name="Обычный 18 2 11" xfId="61273"/>
    <cellStyle name="Обычный 18 2 11 2" xfId="61274"/>
    <cellStyle name="Обычный 18 2 12" xfId="61275"/>
    <cellStyle name="Обычный 18 2 12 2" xfId="61276"/>
    <cellStyle name="Обычный 18 2 13" xfId="61277"/>
    <cellStyle name="Обычный 18 2 13 2" xfId="61278"/>
    <cellStyle name="Обычный 18 2 14" xfId="61279"/>
    <cellStyle name="Обычный 18 2 14 2" xfId="61280"/>
    <cellStyle name="Обычный 18 2 15" xfId="61281"/>
    <cellStyle name="Обычный 18 2 2" xfId="59095"/>
    <cellStyle name="Обычный 18 2 2 10" xfId="61282"/>
    <cellStyle name="Обычный 18 2 2 10 2" xfId="61283"/>
    <cellStyle name="Обычный 18 2 2 11" xfId="61284"/>
    <cellStyle name="Обычный 18 2 2 11 2" xfId="61285"/>
    <cellStyle name="Обычный 18 2 2 12" xfId="61286"/>
    <cellStyle name="Обычный 18 2 2 12 2" xfId="61287"/>
    <cellStyle name="Обычный 18 2 2 13" xfId="61288"/>
    <cellStyle name="Обычный 18 2 2 13 2" xfId="61289"/>
    <cellStyle name="Обычный 18 2 2 14" xfId="61290"/>
    <cellStyle name="Обычный 18 2 2 2" xfId="61291"/>
    <cellStyle name="Обычный 18 2 2 2 10" xfId="61292"/>
    <cellStyle name="Обычный 18 2 2 2 10 2" xfId="61293"/>
    <cellStyle name="Обычный 18 2 2 2 11" xfId="61294"/>
    <cellStyle name="Обычный 18 2 2 2 11 2" xfId="61295"/>
    <cellStyle name="Обычный 18 2 2 2 12" xfId="61296"/>
    <cellStyle name="Обычный 18 2 2 2 12 2" xfId="61297"/>
    <cellStyle name="Обычный 18 2 2 2 13" xfId="61298"/>
    <cellStyle name="Обычный 18 2 2 2 2" xfId="61299"/>
    <cellStyle name="Обычный 18 2 2 2 2 2" xfId="61300"/>
    <cellStyle name="Обычный 18 2 2 2 2 2 2" xfId="61301"/>
    <cellStyle name="Обычный 18 2 2 2 2 3" xfId="61302"/>
    <cellStyle name="Обычный 18 2 2 2 3" xfId="61303"/>
    <cellStyle name="Обычный 18 2 2 2 3 2" xfId="61304"/>
    <cellStyle name="Обычный 18 2 2 2 4" xfId="61305"/>
    <cellStyle name="Обычный 18 2 2 2 4 2" xfId="61306"/>
    <cellStyle name="Обычный 18 2 2 2 5" xfId="61307"/>
    <cellStyle name="Обычный 18 2 2 2 5 2" xfId="61308"/>
    <cellStyle name="Обычный 18 2 2 2 6" xfId="61309"/>
    <cellStyle name="Обычный 18 2 2 2 6 2" xfId="61310"/>
    <cellStyle name="Обычный 18 2 2 2 7" xfId="61311"/>
    <cellStyle name="Обычный 18 2 2 2 7 2" xfId="61312"/>
    <cellStyle name="Обычный 18 2 2 2 8" xfId="61313"/>
    <cellStyle name="Обычный 18 2 2 2 8 2" xfId="61314"/>
    <cellStyle name="Обычный 18 2 2 2 9" xfId="61315"/>
    <cellStyle name="Обычный 18 2 2 2 9 2" xfId="61316"/>
    <cellStyle name="Обычный 18 2 2 3" xfId="61317"/>
    <cellStyle name="Обычный 18 2 2 3 2" xfId="61318"/>
    <cellStyle name="Обычный 18 2 2 3 2 2" xfId="61319"/>
    <cellStyle name="Обычный 18 2 2 3 3" xfId="61320"/>
    <cellStyle name="Обычный 18 2 2 4" xfId="61321"/>
    <cellStyle name="Обычный 18 2 2 4 2" xfId="61322"/>
    <cellStyle name="Обычный 18 2 2 5" xfId="61323"/>
    <cellStyle name="Обычный 18 2 2 5 2" xfId="61324"/>
    <cellStyle name="Обычный 18 2 2 6" xfId="61325"/>
    <cellStyle name="Обычный 18 2 2 6 2" xfId="61326"/>
    <cellStyle name="Обычный 18 2 2 7" xfId="61327"/>
    <cellStyle name="Обычный 18 2 2 7 2" xfId="61328"/>
    <cellStyle name="Обычный 18 2 2 8" xfId="61329"/>
    <cellStyle name="Обычный 18 2 2 8 2" xfId="61330"/>
    <cellStyle name="Обычный 18 2 2 9" xfId="61331"/>
    <cellStyle name="Обычный 18 2 2 9 2" xfId="61332"/>
    <cellStyle name="Обычный 18 2 3" xfId="61333"/>
    <cellStyle name="Обычный 18 2 3 10" xfId="61334"/>
    <cellStyle name="Обычный 18 2 3 10 2" xfId="61335"/>
    <cellStyle name="Обычный 18 2 3 11" xfId="61336"/>
    <cellStyle name="Обычный 18 2 3 11 2" xfId="61337"/>
    <cellStyle name="Обычный 18 2 3 12" xfId="61338"/>
    <cellStyle name="Обычный 18 2 3 12 2" xfId="61339"/>
    <cellStyle name="Обычный 18 2 3 13" xfId="61340"/>
    <cellStyle name="Обычный 18 2 3 2" xfId="61341"/>
    <cellStyle name="Обычный 18 2 3 2 2" xfId="61342"/>
    <cellStyle name="Обычный 18 2 3 2 2 2" xfId="61343"/>
    <cellStyle name="Обычный 18 2 3 2 3" xfId="61344"/>
    <cellStyle name="Обычный 18 2 3 3" xfId="61345"/>
    <cellStyle name="Обычный 18 2 3 3 2" xfId="61346"/>
    <cellStyle name="Обычный 18 2 3 4" xfId="61347"/>
    <cellStyle name="Обычный 18 2 3 4 2" xfId="61348"/>
    <cellStyle name="Обычный 18 2 3 5" xfId="61349"/>
    <cellStyle name="Обычный 18 2 3 5 2" xfId="61350"/>
    <cellStyle name="Обычный 18 2 3 6" xfId="61351"/>
    <cellStyle name="Обычный 18 2 3 6 2" xfId="61352"/>
    <cellStyle name="Обычный 18 2 3 7" xfId="61353"/>
    <cellStyle name="Обычный 18 2 3 7 2" xfId="61354"/>
    <cellStyle name="Обычный 18 2 3 8" xfId="61355"/>
    <cellStyle name="Обычный 18 2 3 8 2" xfId="61356"/>
    <cellStyle name="Обычный 18 2 3 9" xfId="61357"/>
    <cellStyle name="Обычный 18 2 3 9 2" xfId="61358"/>
    <cellStyle name="Обычный 18 2 4" xfId="61359"/>
    <cellStyle name="Обычный 18 2 4 2" xfId="61360"/>
    <cellStyle name="Обычный 18 2 4 2 2" xfId="61361"/>
    <cellStyle name="Обычный 18 2 4 3" xfId="61362"/>
    <cellStyle name="Обычный 18 2 5" xfId="61363"/>
    <cellStyle name="Обычный 18 2 5 2" xfId="61364"/>
    <cellStyle name="Обычный 18 2 6" xfId="61365"/>
    <cellStyle name="Обычный 18 2 6 2" xfId="61366"/>
    <cellStyle name="Обычный 18 2 7" xfId="61367"/>
    <cellStyle name="Обычный 18 2 7 2" xfId="61368"/>
    <cellStyle name="Обычный 18 2 8" xfId="61369"/>
    <cellStyle name="Обычный 18 2 8 2" xfId="61370"/>
    <cellStyle name="Обычный 18 2 9" xfId="61371"/>
    <cellStyle name="Обычный 18 2 9 2" xfId="61372"/>
    <cellStyle name="Обычный 18 3" xfId="59096"/>
    <cellStyle name="Обычный 18 3 10" xfId="61373"/>
    <cellStyle name="Обычный 18 3 10 2" xfId="61374"/>
    <cellStyle name="Обычный 18 3 11" xfId="61375"/>
    <cellStyle name="Обычный 18 3 11 2" xfId="61376"/>
    <cellStyle name="Обычный 18 3 12" xfId="61377"/>
    <cellStyle name="Обычный 18 3 12 2" xfId="61378"/>
    <cellStyle name="Обычный 18 3 13" xfId="61379"/>
    <cellStyle name="Обычный 18 3 13 2" xfId="61380"/>
    <cellStyle name="Обычный 18 3 14" xfId="61381"/>
    <cellStyle name="Обычный 18 3 2" xfId="61382"/>
    <cellStyle name="Обычный 18 3 2 10" xfId="61383"/>
    <cellStyle name="Обычный 18 3 2 10 2" xfId="61384"/>
    <cellStyle name="Обычный 18 3 2 11" xfId="61385"/>
    <cellStyle name="Обычный 18 3 2 11 2" xfId="61386"/>
    <cellStyle name="Обычный 18 3 2 12" xfId="61387"/>
    <cellStyle name="Обычный 18 3 2 12 2" xfId="61388"/>
    <cellStyle name="Обычный 18 3 2 13" xfId="61389"/>
    <cellStyle name="Обычный 18 3 2 2" xfId="61390"/>
    <cellStyle name="Обычный 18 3 2 2 2" xfId="61391"/>
    <cellStyle name="Обычный 18 3 2 2 2 2" xfId="61392"/>
    <cellStyle name="Обычный 18 3 2 2 3" xfId="61393"/>
    <cellStyle name="Обычный 18 3 2 3" xfId="61394"/>
    <cellStyle name="Обычный 18 3 2 3 2" xfId="61395"/>
    <cellStyle name="Обычный 18 3 2 4" xfId="61396"/>
    <cellStyle name="Обычный 18 3 2 4 2" xfId="61397"/>
    <cellStyle name="Обычный 18 3 2 5" xfId="61398"/>
    <cellStyle name="Обычный 18 3 2 5 2" xfId="61399"/>
    <cellStyle name="Обычный 18 3 2 6" xfId="61400"/>
    <cellStyle name="Обычный 18 3 2 6 2" xfId="61401"/>
    <cellStyle name="Обычный 18 3 2 7" xfId="61402"/>
    <cellStyle name="Обычный 18 3 2 7 2" xfId="61403"/>
    <cellStyle name="Обычный 18 3 2 8" xfId="61404"/>
    <cellStyle name="Обычный 18 3 2 8 2" xfId="61405"/>
    <cellStyle name="Обычный 18 3 2 9" xfId="61406"/>
    <cellStyle name="Обычный 18 3 2 9 2" xfId="61407"/>
    <cellStyle name="Обычный 18 3 3" xfId="61408"/>
    <cellStyle name="Обычный 18 3 3 2" xfId="61409"/>
    <cellStyle name="Обычный 18 3 3 2 2" xfId="61410"/>
    <cellStyle name="Обычный 18 3 3 3" xfId="61411"/>
    <cellStyle name="Обычный 18 3 4" xfId="61412"/>
    <cellStyle name="Обычный 18 3 4 2" xfId="61413"/>
    <cellStyle name="Обычный 18 3 5" xfId="61414"/>
    <cellStyle name="Обычный 18 3 5 2" xfId="61415"/>
    <cellStyle name="Обычный 18 3 6" xfId="61416"/>
    <cellStyle name="Обычный 18 3 6 2" xfId="61417"/>
    <cellStyle name="Обычный 18 3 7" xfId="61418"/>
    <cellStyle name="Обычный 18 3 7 2" xfId="61419"/>
    <cellStyle name="Обычный 18 3 8" xfId="61420"/>
    <cellStyle name="Обычный 18 3 8 2" xfId="61421"/>
    <cellStyle name="Обычный 18 3 9" xfId="61422"/>
    <cellStyle name="Обычный 18 3 9 2" xfId="61423"/>
    <cellStyle name="Обычный 18 4" xfId="60911"/>
    <cellStyle name="Обычный 18 4 10" xfId="61424"/>
    <cellStyle name="Обычный 18 4 10 2" xfId="61425"/>
    <cellStyle name="Обычный 18 4 11" xfId="61426"/>
    <cellStyle name="Обычный 18 4 11 2" xfId="61427"/>
    <cellStyle name="Обычный 18 4 12" xfId="61428"/>
    <cellStyle name="Обычный 18 4 12 2" xfId="61429"/>
    <cellStyle name="Обычный 18 4 13" xfId="61430"/>
    <cellStyle name="Обычный 18 4 14" xfId="61431"/>
    <cellStyle name="Обычный 18 4 2" xfId="61432"/>
    <cellStyle name="Обычный 18 4 2 2" xfId="61433"/>
    <cellStyle name="Обычный 18 4 2 2 2" xfId="61434"/>
    <cellStyle name="Обычный 18 4 2 3" xfId="61435"/>
    <cellStyle name="Обычный 18 4 3" xfId="61436"/>
    <cellStyle name="Обычный 18 4 3 2" xfId="61437"/>
    <cellStyle name="Обычный 18 4 4" xfId="61438"/>
    <cellStyle name="Обычный 18 4 4 2" xfId="61439"/>
    <cellStyle name="Обычный 18 4 5" xfId="61440"/>
    <cellStyle name="Обычный 18 4 5 2" xfId="61441"/>
    <cellStyle name="Обычный 18 4 6" xfId="61442"/>
    <cellStyle name="Обычный 18 4 6 2" xfId="61443"/>
    <cellStyle name="Обычный 18 4 7" xfId="61444"/>
    <cellStyle name="Обычный 18 4 7 2" xfId="61445"/>
    <cellStyle name="Обычный 18 4 8" xfId="61446"/>
    <cellStyle name="Обычный 18 4 8 2" xfId="61447"/>
    <cellStyle name="Обычный 18 4 9" xfId="61448"/>
    <cellStyle name="Обычный 18 4 9 2" xfId="61449"/>
    <cellStyle name="Обычный 18 5" xfId="61450"/>
    <cellStyle name="Обычный 18 5 2" xfId="61451"/>
    <cellStyle name="Обычный 18 5 2 2" xfId="61452"/>
    <cellStyle name="Обычный 18 6" xfId="61453"/>
    <cellStyle name="Обычный 18 6 2" xfId="61454"/>
    <cellStyle name="Обычный 18 7" xfId="61455"/>
    <cellStyle name="Обычный 18 7 2" xfId="61456"/>
    <cellStyle name="Обычный 18 8" xfId="61457"/>
    <cellStyle name="Обычный 18 8 2" xfId="61458"/>
    <cellStyle name="Обычный 18 9" xfId="61459"/>
    <cellStyle name="Обычный 18 9 2" xfId="61460"/>
    <cellStyle name="Обычный 180" xfId="14052"/>
    <cellStyle name="Обычный 180 2" xfId="14053"/>
    <cellStyle name="Обычный 180 2 2" xfId="14054"/>
    <cellStyle name="Обычный 180 2 2 2" xfId="44017"/>
    <cellStyle name="Обычный 180 2 3" xfId="44018"/>
    <cellStyle name="Обычный 180 3" xfId="14055"/>
    <cellStyle name="Обычный 180 3 2" xfId="44019"/>
    <cellStyle name="Обычный 180 4" xfId="44020"/>
    <cellStyle name="Обычный 181" xfId="14056"/>
    <cellStyle name="Обычный 181 2" xfId="14057"/>
    <cellStyle name="Обычный 181 2 2" xfId="14058"/>
    <cellStyle name="Обычный 181 2 2 2" xfId="14059"/>
    <cellStyle name="Обычный 181 2 2 3" xfId="14060"/>
    <cellStyle name="Обычный 181 2 2 3 2" xfId="14061"/>
    <cellStyle name="Обычный 181 2 3" xfId="44021"/>
    <cellStyle name="Обычный 181 3" xfId="14062"/>
    <cellStyle name="Обычный 181 3 2" xfId="44022"/>
    <cellStyle name="Обычный 181 4" xfId="44023"/>
    <cellStyle name="Обычный 182" xfId="14063"/>
    <cellStyle name="Обычный 182 2" xfId="14064"/>
    <cellStyle name="Обычный 182 2 2" xfId="14065"/>
    <cellStyle name="Обычный 182 2 2 2" xfId="44024"/>
    <cellStyle name="Обычный 182 2 3" xfId="44025"/>
    <cellStyle name="Обычный 182 3" xfId="14066"/>
    <cellStyle name="Обычный 182 3 2" xfId="44026"/>
    <cellStyle name="Обычный 182 4" xfId="44027"/>
    <cellStyle name="Обычный 183" xfId="14067"/>
    <cellStyle name="Обычный 183 2" xfId="14068"/>
    <cellStyle name="Обычный 183 2 2" xfId="14069"/>
    <cellStyle name="Обычный 183 2 2 2" xfId="44028"/>
    <cellStyle name="Обычный 183 2 3" xfId="44029"/>
    <cellStyle name="Обычный 183 3" xfId="14070"/>
    <cellStyle name="Обычный 183 3 2" xfId="44030"/>
    <cellStyle name="Обычный 183 4" xfId="44031"/>
    <cellStyle name="Обычный 184" xfId="14071"/>
    <cellStyle name="Обычный 184 2" xfId="14072"/>
    <cellStyle name="Обычный 184 2 2" xfId="14073"/>
    <cellStyle name="Обычный 184 2 2 2" xfId="44032"/>
    <cellStyle name="Обычный 184 2 3" xfId="44033"/>
    <cellStyle name="Обычный 184 3" xfId="14074"/>
    <cellStyle name="Обычный 184 3 2" xfId="44034"/>
    <cellStyle name="Обычный 184 4" xfId="44035"/>
    <cellStyle name="Обычный 185" xfId="14075"/>
    <cellStyle name="Обычный 185 2" xfId="14076"/>
    <cellStyle name="Обычный 185 2 2" xfId="14077"/>
    <cellStyle name="Обычный 185 2 2 2" xfId="44036"/>
    <cellStyle name="Обычный 185 2 3" xfId="44037"/>
    <cellStyle name="Обычный 185 3" xfId="14078"/>
    <cellStyle name="Обычный 185 3 2" xfId="44038"/>
    <cellStyle name="Обычный 185 4" xfId="44039"/>
    <cellStyle name="Обычный 186" xfId="14079"/>
    <cellStyle name="Обычный 186 2" xfId="14080"/>
    <cellStyle name="Обычный 186 2 2" xfId="14081"/>
    <cellStyle name="Обычный 186 2 2 2" xfId="44040"/>
    <cellStyle name="Обычный 186 2 3" xfId="44041"/>
    <cellStyle name="Обычный 186 3" xfId="14082"/>
    <cellStyle name="Обычный 186 3 2" xfId="44042"/>
    <cellStyle name="Обычный 186 4" xfId="44043"/>
    <cellStyle name="Обычный 187" xfId="14083"/>
    <cellStyle name="Обычный 187 2" xfId="14084"/>
    <cellStyle name="Обычный 187 2 2" xfId="14085"/>
    <cellStyle name="Обычный 187 2 2 2" xfId="44044"/>
    <cellStyle name="Обычный 187 2 3" xfId="44045"/>
    <cellStyle name="Обычный 187 3" xfId="14086"/>
    <cellStyle name="Обычный 187 3 2" xfId="14087"/>
    <cellStyle name="Обычный 187 4" xfId="44046"/>
    <cellStyle name="Обычный 188" xfId="14088"/>
    <cellStyle name="Обычный 188 2" xfId="14089"/>
    <cellStyle name="Обычный 188 2 2" xfId="14090"/>
    <cellStyle name="Обычный 188 2 2 2" xfId="44047"/>
    <cellStyle name="Обычный 188 2 3" xfId="44048"/>
    <cellStyle name="Обычный 188 3" xfId="14091"/>
    <cellStyle name="Обычный 188 3 2" xfId="44049"/>
    <cellStyle name="Обычный 188 4" xfId="44050"/>
    <cellStyle name="Обычный 189" xfId="14092"/>
    <cellStyle name="Обычный 189 2" xfId="14093"/>
    <cellStyle name="Обычный 189 2 2" xfId="14094"/>
    <cellStyle name="Обычный 189 2 2 2" xfId="44051"/>
    <cellStyle name="Обычный 189 2 3" xfId="44052"/>
    <cellStyle name="Обычный 189 3" xfId="14095"/>
    <cellStyle name="Обычный 189 3 2" xfId="44053"/>
    <cellStyle name="Обычный 189 4" xfId="44054"/>
    <cellStyle name="Обычный 19" xfId="14096"/>
    <cellStyle name="Обычный 19 2" xfId="14097"/>
    <cellStyle name="Обычный 19 2 2" xfId="61461"/>
    <cellStyle name="Обычный 19 2 3" xfId="61462"/>
    <cellStyle name="Обычный 19 3" xfId="60912"/>
    <cellStyle name="Обычный 19 4" xfId="61463"/>
    <cellStyle name="Обычный 190" xfId="14098"/>
    <cellStyle name="Обычный 190 2" xfId="14099"/>
    <cellStyle name="Обычный 190 2 2" xfId="14100"/>
    <cellStyle name="Обычный 190 2 2 2" xfId="44055"/>
    <cellStyle name="Обычный 190 2 3" xfId="44056"/>
    <cellStyle name="Обычный 190 3" xfId="14101"/>
    <cellStyle name="Обычный 190 3 2" xfId="44057"/>
    <cellStyle name="Обычный 190 4" xfId="44058"/>
    <cellStyle name="Обычный 191" xfId="14102"/>
    <cellStyle name="Обычный 191 2" xfId="14103"/>
    <cellStyle name="Обычный 191 2 2" xfId="14104"/>
    <cellStyle name="Обычный 191 2 2 2" xfId="44059"/>
    <cellStyle name="Обычный 191 2 3" xfId="44060"/>
    <cellStyle name="Обычный 191 3" xfId="14105"/>
    <cellStyle name="Обычный 191 3 2" xfId="44061"/>
    <cellStyle name="Обычный 191 4" xfId="44062"/>
    <cellStyle name="Обычный 192" xfId="14106"/>
    <cellStyle name="Обычный 192 2" xfId="14107"/>
    <cellStyle name="Обычный 192 2 2" xfId="14108"/>
    <cellStyle name="Обычный 192 2 2 2" xfId="44063"/>
    <cellStyle name="Обычный 192 2 3" xfId="44064"/>
    <cellStyle name="Обычный 192 3" xfId="14109"/>
    <cellStyle name="Обычный 192 3 2" xfId="44065"/>
    <cellStyle name="Обычный 192 4" xfId="44066"/>
    <cellStyle name="Обычный 193" xfId="14110"/>
    <cellStyle name="Обычный 193 2" xfId="14111"/>
    <cellStyle name="Обычный 193 2 2" xfId="14112"/>
    <cellStyle name="Обычный 193 2 2 2" xfId="44067"/>
    <cellStyle name="Обычный 193 2 3" xfId="44068"/>
    <cellStyle name="Обычный 193 3" xfId="14113"/>
    <cellStyle name="Обычный 193 3 2" xfId="44069"/>
    <cellStyle name="Обычный 193 4" xfId="44070"/>
    <cellStyle name="Обычный 194" xfId="14114"/>
    <cellStyle name="Обычный 194 2" xfId="14115"/>
    <cellStyle name="Обычный 194 2 2" xfId="14116"/>
    <cellStyle name="Обычный 194 2 2 2" xfId="44071"/>
    <cellStyle name="Обычный 194 2 3" xfId="44072"/>
    <cellStyle name="Обычный 194 3" xfId="14117"/>
    <cellStyle name="Обычный 194 3 2" xfId="44073"/>
    <cellStyle name="Обычный 194 4" xfId="44074"/>
    <cellStyle name="Обычный 195" xfId="14118"/>
    <cellStyle name="Обычный 195 2" xfId="14119"/>
    <cellStyle name="Обычный 195 2 2" xfId="14120"/>
    <cellStyle name="Обычный 195 2 2 2" xfId="44075"/>
    <cellStyle name="Обычный 195 2 3" xfId="44076"/>
    <cellStyle name="Обычный 195 3" xfId="14121"/>
    <cellStyle name="Обычный 195 3 2" xfId="44077"/>
    <cellStyle name="Обычный 195 4" xfId="44078"/>
    <cellStyle name="Обычный 196" xfId="14122"/>
    <cellStyle name="Обычный 196 2" xfId="14123"/>
    <cellStyle name="Обычный 196 2 2" xfId="14124"/>
    <cellStyle name="Обычный 196 2 2 2" xfId="44079"/>
    <cellStyle name="Обычный 196 2 3" xfId="44080"/>
    <cellStyle name="Обычный 196 3" xfId="14125"/>
    <cellStyle name="Обычный 196 3 2" xfId="14126"/>
    <cellStyle name="Обычный 196 4" xfId="44081"/>
    <cellStyle name="Обычный 197" xfId="14127"/>
    <cellStyle name="Обычный 197 2" xfId="14128"/>
    <cellStyle name="Обычный 197 2 2" xfId="14129"/>
    <cellStyle name="Обычный 197 2 2 2" xfId="44082"/>
    <cellStyle name="Обычный 197 2 3" xfId="44083"/>
    <cellStyle name="Обычный 197 3" xfId="14130"/>
    <cellStyle name="Обычный 197 3 2" xfId="44084"/>
    <cellStyle name="Обычный 197 4" xfId="44085"/>
    <cellStyle name="Обычный 198" xfId="14131"/>
    <cellStyle name="Обычный 198 2" xfId="44086"/>
    <cellStyle name="Обычный 199" xfId="14132"/>
    <cellStyle name="Обычный 199 2" xfId="14133"/>
    <cellStyle name="Обычный 199 2 2" xfId="14134"/>
    <cellStyle name="Обычный 199 2 2 2" xfId="44087"/>
    <cellStyle name="Обычный 199 2 3" xfId="44088"/>
    <cellStyle name="Обычный 199 3" xfId="14135"/>
    <cellStyle name="Обычный 199 3 2" xfId="44089"/>
    <cellStyle name="Обычный 199 4" xfId="44090"/>
    <cellStyle name="Обычный 2" xfId="11"/>
    <cellStyle name="Обычный 2 10" xfId="12"/>
    <cellStyle name="Обычный 2 10 2" xfId="14136"/>
    <cellStyle name="Обычный 2 10 3" xfId="14137"/>
    <cellStyle name="Обычный 2 10 4" xfId="60913"/>
    <cellStyle name="Обычный 2 11" xfId="14138"/>
    <cellStyle name="Обычный 2 11 2" xfId="44091"/>
    <cellStyle name="Обычный 2 11 3" xfId="60914"/>
    <cellStyle name="Обычный 2 12" xfId="14139"/>
    <cellStyle name="Обычный 2 12 2" xfId="44092"/>
    <cellStyle name="Обычный 2 12 3" xfId="60915"/>
    <cellStyle name="Обычный 2 13" xfId="14140"/>
    <cellStyle name="Обычный 2 13 2" xfId="44093"/>
    <cellStyle name="Обычный 2 13 3" xfId="60916"/>
    <cellStyle name="Обычный 2 14" xfId="14141"/>
    <cellStyle name="Обычный 2 14 2" xfId="44094"/>
    <cellStyle name="Обычный 2 14 3" xfId="60917"/>
    <cellStyle name="Обычный 2 15" xfId="14142"/>
    <cellStyle name="Обычный 2 15 2" xfId="44095"/>
    <cellStyle name="Обычный 2 15 3" xfId="60918"/>
    <cellStyle name="Обычный 2 16" xfId="14143"/>
    <cellStyle name="Обычный 2 16 2" xfId="44096"/>
    <cellStyle name="Обычный 2 16 3" xfId="60919"/>
    <cellStyle name="Обычный 2 17" xfId="14144"/>
    <cellStyle name="Обычный 2 17 2" xfId="44097"/>
    <cellStyle name="Обычный 2 17 3" xfId="60920"/>
    <cellStyle name="Обычный 2 18" xfId="14145"/>
    <cellStyle name="Обычный 2 18 2" xfId="44098"/>
    <cellStyle name="Обычный 2 18 3" xfId="60921"/>
    <cellStyle name="Обычный 2 19" xfId="14146"/>
    <cellStyle name="Обычный 2 19 2" xfId="44099"/>
    <cellStyle name="Обычный 2 19 3" xfId="60922"/>
    <cellStyle name="Обычный 2 2" xfId="13"/>
    <cellStyle name="Обычный 2 2 10" xfId="14147"/>
    <cellStyle name="Обычный 2 2 10 2" xfId="44100"/>
    <cellStyle name="Обычный 2 2 10 3" xfId="60923"/>
    <cellStyle name="Обычный 2 2 11" xfId="14148"/>
    <cellStyle name="Обычный 2 2 11 2" xfId="44101"/>
    <cellStyle name="Обычный 2 2 11 3" xfId="60924"/>
    <cellStyle name="Обычный 2 2 12" xfId="14149"/>
    <cellStyle name="Обычный 2 2 12 2" xfId="44102"/>
    <cellStyle name="Обычный 2 2 12 3" xfId="60925"/>
    <cellStyle name="Обычный 2 2 13" xfId="14150"/>
    <cellStyle name="Обычный 2 2 13 2" xfId="44103"/>
    <cellStyle name="Обычный 2 2 13 3" xfId="60926"/>
    <cellStyle name="Обычный 2 2 14" xfId="14151"/>
    <cellStyle name="Обычный 2 2 14 2" xfId="44104"/>
    <cellStyle name="Обычный 2 2 14 3" xfId="60927"/>
    <cellStyle name="Обычный 2 2 15" xfId="14152"/>
    <cellStyle name="Обычный 2 2 15 2" xfId="44105"/>
    <cellStyle name="Обычный 2 2 15 3" xfId="60928"/>
    <cellStyle name="Обычный 2 2 16" xfId="14153"/>
    <cellStyle name="Обычный 2 2 16 2" xfId="44106"/>
    <cellStyle name="Обычный 2 2 16 3" xfId="60929"/>
    <cellStyle name="Обычный 2 2 17" xfId="14154"/>
    <cellStyle name="Обычный 2 2 17 2" xfId="44107"/>
    <cellStyle name="Обычный 2 2 17 3" xfId="60930"/>
    <cellStyle name="Обычный 2 2 18" xfId="14155"/>
    <cellStyle name="Обычный 2 2 18 2" xfId="44108"/>
    <cellStyle name="Обычный 2 2 18 3" xfId="60931"/>
    <cellStyle name="Обычный 2 2 19" xfId="14156"/>
    <cellStyle name="Обычный 2 2 19 2" xfId="44109"/>
    <cellStyle name="Обычный 2 2 19 3" xfId="61464"/>
    <cellStyle name="Обычный 2 2 2" xfId="14157"/>
    <cellStyle name="Обычный 2 2 2 10" xfId="14158"/>
    <cellStyle name="Обычный 2 2 2 10 2" xfId="44110"/>
    <cellStyle name="Обычный 2 2 2 10 3" xfId="60932"/>
    <cellStyle name="Обычный 2 2 2 11" xfId="14159"/>
    <cellStyle name="Обычный 2 2 2 11 2" xfId="44111"/>
    <cellStyle name="Обычный 2 2 2 11 3" xfId="60933"/>
    <cellStyle name="Обычный 2 2 2 12" xfId="14160"/>
    <cellStyle name="Обычный 2 2 2 12 2" xfId="44112"/>
    <cellStyle name="Обычный 2 2 2 12 3" xfId="60934"/>
    <cellStyle name="Обычный 2 2 2 13" xfId="14161"/>
    <cellStyle name="Обычный 2 2 2 13 2" xfId="44113"/>
    <cellStyle name="Обычный 2 2 2 13 3" xfId="60935"/>
    <cellStyle name="Обычный 2 2 2 14" xfId="14162"/>
    <cellStyle name="Обычный 2 2 2 14 2" xfId="44114"/>
    <cellStyle name="Обычный 2 2 2 14 3" xfId="60936"/>
    <cellStyle name="Обычный 2 2 2 15" xfId="14163"/>
    <cellStyle name="Обычный 2 2 2 15 2" xfId="44115"/>
    <cellStyle name="Обычный 2 2 2 15 3" xfId="60937"/>
    <cellStyle name="Обычный 2 2 2 16" xfId="14164"/>
    <cellStyle name="Обычный 2 2 2 16 2" xfId="44116"/>
    <cellStyle name="Обычный 2 2 2 16 3" xfId="60938"/>
    <cellStyle name="Обычный 2 2 2 17" xfId="14165"/>
    <cellStyle name="Обычный 2 2 2 17 2" xfId="44117"/>
    <cellStyle name="Обычный 2 2 2 17 3" xfId="60939"/>
    <cellStyle name="Обычный 2 2 2 18" xfId="14166"/>
    <cellStyle name="Обычный 2 2 2 18 2" xfId="44118"/>
    <cellStyle name="Обычный 2 2 2 18 3" xfId="60940"/>
    <cellStyle name="Обычный 2 2 2 19" xfId="14167"/>
    <cellStyle name="Обычный 2 2 2 19 2" xfId="44119"/>
    <cellStyle name="Обычный 2 2 2 2" xfId="14168"/>
    <cellStyle name="Обычный 2 2 2 2 10" xfId="14169"/>
    <cellStyle name="Обычный 2 2 2 2 10 2" xfId="44120"/>
    <cellStyle name="Обычный 2 2 2 2 11" xfId="44121"/>
    <cellStyle name="Обычный 2 2 2 2 12" xfId="60941"/>
    <cellStyle name="Обычный 2 2 2 2 2" xfId="14170"/>
    <cellStyle name="Обычный 2 2 2 2 2 2" xfId="14171"/>
    <cellStyle name="Обычный 2 2 2 2 2 2 2" xfId="44122"/>
    <cellStyle name="Обычный 2 2 2 2 2 3" xfId="14172"/>
    <cellStyle name="Обычный 2 2 2 2 2 3 2" xfId="44123"/>
    <cellStyle name="Обычный 2 2 2 2 2 4" xfId="14173"/>
    <cellStyle name="Обычный 2 2 2 2 2 4 2" xfId="44124"/>
    <cellStyle name="Обычный 2 2 2 2 2 5" xfId="14174"/>
    <cellStyle name="Обычный 2 2 2 2 2 5 2" xfId="44125"/>
    <cellStyle name="Обычный 2 2 2 2 2 6" xfId="44126"/>
    <cellStyle name="Обычный 2 2 2 2 3" xfId="14175"/>
    <cellStyle name="Обычный 2 2 2 2 3 2" xfId="44127"/>
    <cellStyle name="Обычный 2 2 2 2 4" xfId="14176"/>
    <cellStyle name="Обычный 2 2 2 2 4 2" xfId="44128"/>
    <cellStyle name="Обычный 2 2 2 2 5" xfId="14177"/>
    <cellStyle name="Обычный 2 2 2 2 5 2" xfId="44129"/>
    <cellStyle name="Обычный 2 2 2 2 6" xfId="14178"/>
    <cellStyle name="Обычный 2 2 2 2 6 2" xfId="44130"/>
    <cellStyle name="Обычный 2 2 2 2 7" xfId="14179"/>
    <cellStyle name="Обычный 2 2 2 2 7 2" xfId="44131"/>
    <cellStyle name="Обычный 2 2 2 2 8" xfId="14180"/>
    <cellStyle name="Обычный 2 2 2 2 8 2" xfId="44132"/>
    <cellStyle name="Обычный 2 2 2 2 9" xfId="14181"/>
    <cellStyle name="Обычный 2 2 2 2 9 2" xfId="44133"/>
    <cellStyle name="Обычный 2 2 2 20" xfId="14182"/>
    <cellStyle name="Обычный 2 2 2 20 2" xfId="44134"/>
    <cellStyle name="Обычный 2 2 2 21" xfId="14183"/>
    <cellStyle name="Обычный 2 2 2 21 2" xfId="44135"/>
    <cellStyle name="Обычный 2 2 2 22" xfId="14184"/>
    <cellStyle name="Обычный 2 2 2 22 2" xfId="44136"/>
    <cellStyle name="Обычный 2 2 2 23" xfId="14185"/>
    <cellStyle name="Обычный 2 2 2 23 2" xfId="44137"/>
    <cellStyle name="Обычный 2 2 2 24" xfId="14186"/>
    <cellStyle name="Обычный 2 2 2 24 2" xfId="44138"/>
    <cellStyle name="Обычный 2 2 2 25" xfId="14187"/>
    <cellStyle name="Обычный 2 2 2 25 2" xfId="44139"/>
    <cellStyle name="Обычный 2 2 2 26" xfId="14188"/>
    <cellStyle name="Обычный 2 2 2 26 2" xfId="44140"/>
    <cellStyle name="Обычный 2 2 2 27" xfId="14189"/>
    <cellStyle name="Обычный 2 2 2 27 2" xfId="44141"/>
    <cellStyle name="Обычный 2 2 2 28" xfId="14190"/>
    <cellStyle name="Обычный 2 2 2 28 2" xfId="44142"/>
    <cellStyle name="Обычный 2 2 2 29" xfId="14191"/>
    <cellStyle name="Обычный 2 2 2 29 2" xfId="44143"/>
    <cellStyle name="Обычный 2 2 2 3" xfId="14192"/>
    <cellStyle name="Обычный 2 2 2 3 2" xfId="44144"/>
    <cellStyle name="Обычный 2 2 2 3 3" xfId="60942"/>
    <cellStyle name="Обычный 2 2 2 30" xfId="44145"/>
    <cellStyle name="Обычный 2 2 2 31" xfId="60943"/>
    <cellStyle name="Обычный 2 2 2 4" xfId="14193"/>
    <cellStyle name="Обычный 2 2 2 4 2" xfId="44146"/>
    <cellStyle name="Обычный 2 2 2 4 3" xfId="60944"/>
    <cellStyle name="Обычный 2 2 2 5" xfId="14194"/>
    <cellStyle name="Обычный 2 2 2 5 2" xfId="44147"/>
    <cellStyle name="Обычный 2 2 2 5 3" xfId="60945"/>
    <cellStyle name="Обычный 2 2 2 6" xfId="14195"/>
    <cellStyle name="Обычный 2 2 2 6 2" xfId="44148"/>
    <cellStyle name="Обычный 2 2 2 6 3" xfId="60946"/>
    <cellStyle name="Обычный 2 2 2 7" xfId="14196"/>
    <cellStyle name="Обычный 2 2 2 7 2" xfId="44149"/>
    <cellStyle name="Обычный 2 2 2 7 3" xfId="60947"/>
    <cellStyle name="Обычный 2 2 2 8" xfId="14197"/>
    <cellStyle name="Обычный 2 2 2 8 2" xfId="44150"/>
    <cellStyle name="Обычный 2 2 2 8 3" xfId="60948"/>
    <cellStyle name="Обычный 2 2 2 9" xfId="14198"/>
    <cellStyle name="Обычный 2 2 2 9 2" xfId="44151"/>
    <cellStyle name="Обычный 2 2 2 9 3" xfId="60949"/>
    <cellStyle name="Обычный 2 2 20" xfId="14199"/>
    <cellStyle name="Обычный 2 2 20 2" xfId="44152"/>
    <cellStyle name="Обычный 2 2 21" xfId="14200"/>
    <cellStyle name="Обычный 2 2 21 2" xfId="44153"/>
    <cellStyle name="Обычный 2 2 22" xfId="14201"/>
    <cellStyle name="Обычный 2 2 22 2" xfId="44154"/>
    <cellStyle name="Обычный 2 2 23" xfId="14202"/>
    <cellStyle name="Обычный 2 2 23 2" xfId="44155"/>
    <cellStyle name="Обычный 2 2 24" xfId="14203"/>
    <cellStyle name="Обычный 2 2 24 2" xfId="44156"/>
    <cellStyle name="Обычный 2 2 25" xfId="14204"/>
    <cellStyle name="Обычный 2 2 25 2" xfId="44157"/>
    <cellStyle name="Обычный 2 2 26" xfId="14205"/>
    <cellStyle name="Обычный 2 2 26 2" xfId="44158"/>
    <cellStyle name="Обычный 2 2 27" xfId="14206"/>
    <cellStyle name="Обычный 2 2 27 2" xfId="44159"/>
    <cellStyle name="Обычный 2 2 28" xfId="14207"/>
    <cellStyle name="Обычный 2 2 28 2" xfId="44160"/>
    <cellStyle name="Обычный 2 2 29" xfId="14208"/>
    <cellStyle name="Обычный 2 2 29 2" xfId="44161"/>
    <cellStyle name="Обычный 2 2 3" xfId="14209"/>
    <cellStyle name="Обычный 2 2 3 2" xfId="44162"/>
    <cellStyle name="Обычный 2 2 3 3" xfId="60950"/>
    <cellStyle name="Обычный 2 2 30" xfId="14210"/>
    <cellStyle name="Обычный 2 2 30 2" xfId="44163"/>
    <cellStyle name="Обычный 2 2 31" xfId="14211"/>
    <cellStyle name="Обычный 2 2 31 2" xfId="44164"/>
    <cellStyle name="Обычный 2 2 32" xfId="14212"/>
    <cellStyle name="Обычный 2 2 32 2" xfId="44165"/>
    <cellStyle name="Обычный 2 2 33" xfId="14213"/>
    <cellStyle name="Обычный 2 2 33 2" xfId="44166"/>
    <cellStyle name="Обычный 2 2 34" xfId="14214"/>
    <cellStyle name="Обычный 2 2 34 2" xfId="44167"/>
    <cellStyle name="Обычный 2 2 35" xfId="14215"/>
    <cellStyle name="Обычный 2 2 35 2" xfId="44168"/>
    <cellStyle name="Обычный 2 2 36" xfId="14216"/>
    <cellStyle name="Обычный 2 2 36 2" xfId="44169"/>
    <cellStyle name="Обычный 2 2 37" xfId="14217"/>
    <cellStyle name="Обычный 2 2 37 2" xfId="44170"/>
    <cellStyle name="Обычный 2 2 38" xfId="14218"/>
    <cellStyle name="Обычный 2 2 38 2" xfId="44171"/>
    <cellStyle name="Обычный 2 2 39" xfId="14219"/>
    <cellStyle name="Обычный 2 2 39 2" xfId="44172"/>
    <cellStyle name="Обычный 2 2 4" xfId="14220"/>
    <cellStyle name="Обычный 2 2 4 2" xfId="44173"/>
    <cellStyle name="Обычный 2 2 4 3" xfId="60951"/>
    <cellStyle name="Обычный 2 2 40" xfId="14221"/>
    <cellStyle name="Обычный 2 2 40 2" xfId="44174"/>
    <cellStyle name="Обычный 2 2 41" xfId="14222"/>
    <cellStyle name="Обычный 2 2 41 2" xfId="44175"/>
    <cellStyle name="Обычный 2 2 42" xfId="14223"/>
    <cellStyle name="Обычный 2 2 42 2" xfId="44176"/>
    <cellStyle name="Обычный 2 2 43" xfId="14224"/>
    <cellStyle name="Обычный 2 2 43 2" xfId="44177"/>
    <cellStyle name="Обычный 2 2 44" xfId="14225"/>
    <cellStyle name="Обычный 2 2 44 2" xfId="44178"/>
    <cellStyle name="Обычный 2 2 45" xfId="14226"/>
    <cellStyle name="Обычный 2 2 45 2" xfId="44179"/>
    <cellStyle name="Обычный 2 2 46" xfId="14227"/>
    <cellStyle name="Обычный 2 2 46 2" xfId="44180"/>
    <cellStyle name="Обычный 2 2 47" xfId="14228"/>
    <cellStyle name="Обычный 2 2 47 2" xfId="44181"/>
    <cellStyle name="Обычный 2 2 48" xfId="44182"/>
    <cellStyle name="Обычный 2 2 49" xfId="60952"/>
    <cellStyle name="Обычный 2 2 5" xfId="14229"/>
    <cellStyle name="Обычный 2 2 5 2" xfId="44183"/>
    <cellStyle name="Обычный 2 2 5 3" xfId="60953"/>
    <cellStyle name="Обычный 2 2 6" xfId="14230"/>
    <cellStyle name="Обычный 2 2 6 2" xfId="44184"/>
    <cellStyle name="Обычный 2 2 6 3" xfId="60954"/>
    <cellStyle name="Обычный 2 2 7" xfId="14231"/>
    <cellStyle name="Обычный 2 2 7 2" xfId="44185"/>
    <cellStyle name="Обычный 2 2 7 3" xfId="60955"/>
    <cellStyle name="Обычный 2 2 8" xfId="14232"/>
    <cellStyle name="Обычный 2 2 8 2" xfId="44186"/>
    <cellStyle name="Обычный 2 2 8 3" xfId="60956"/>
    <cellStyle name="Обычный 2 2 9" xfId="14233"/>
    <cellStyle name="Обычный 2 2 9 2" xfId="44187"/>
    <cellStyle name="Обычный 2 2 9 3" xfId="60957"/>
    <cellStyle name="Обычный 2 20" xfId="14234"/>
    <cellStyle name="Обычный 2 20 2" xfId="44188"/>
    <cellStyle name="Обычный 2 20 3" xfId="60958"/>
    <cellStyle name="Обычный 2 21" xfId="14235"/>
    <cellStyle name="Обычный 2 21 2" xfId="44189"/>
    <cellStyle name="Обычный 2 21 3" xfId="60959"/>
    <cellStyle name="Обычный 2 22" xfId="14236"/>
    <cellStyle name="Обычный 2 22 2" xfId="44190"/>
    <cellStyle name="Обычный 2 22 3" xfId="60960"/>
    <cellStyle name="Обычный 2 23" xfId="14237"/>
    <cellStyle name="Обычный 2 23 2" xfId="44191"/>
    <cellStyle name="Обычный 2 23 3" xfId="60961"/>
    <cellStyle name="Обычный 2 24" xfId="14238"/>
    <cellStyle name="Обычный 2 24 2" xfId="44192"/>
    <cellStyle name="Обычный 2 24 3" xfId="60962"/>
    <cellStyle name="Обычный 2 25" xfId="14239"/>
    <cellStyle name="Обычный 2 25 2" xfId="44193"/>
    <cellStyle name="Обычный 2 25 3" xfId="60963"/>
    <cellStyle name="Обычный 2 26" xfId="14240"/>
    <cellStyle name="Обычный 2 26 2" xfId="44194"/>
    <cellStyle name="Обычный 2 27" xfId="14241"/>
    <cellStyle name="Обычный 2 27 2" xfId="44195"/>
    <cellStyle name="Обычный 2 28" xfId="14242"/>
    <cellStyle name="Обычный 2 28 2" xfId="44196"/>
    <cellStyle name="Обычный 2 29" xfId="14243"/>
    <cellStyle name="Обычный 2 29 2" xfId="44197"/>
    <cellStyle name="Обычный 2 3" xfId="14"/>
    <cellStyle name="Обычный 2 3 10" xfId="14244"/>
    <cellStyle name="Обычный 2 3 10 2" xfId="44198"/>
    <cellStyle name="Обычный 2 3 11" xfId="14245"/>
    <cellStyle name="Обычный 2 3 11 2" xfId="44199"/>
    <cellStyle name="Обычный 2 3 12" xfId="14246"/>
    <cellStyle name="Обычный 2 3 13" xfId="14247"/>
    <cellStyle name="Обычный 2 3 14" xfId="59097"/>
    <cellStyle name="Обычный 2 3 15" xfId="60964"/>
    <cellStyle name="Обычный 2 3 2" xfId="14248"/>
    <cellStyle name="Обычный 2 3 2 2" xfId="14249"/>
    <cellStyle name="Обычный 2 3 2 2 2" xfId="14250"/>
    <cellStyle name="Обычный 2 3 2 2 2 2" xfId="44200"/>
    <cellStyle name="Обычный 2 3 2 2 3" xfId="14251"/>
    <cellStyle name="Обычный 2 3 2 2 3 2" xfId="44201"/>
    <cellStyle name="Обычный 2 3 2 2 4" xfId="14252"/>
    <cellStyle name="Обычный 2 3 2 2 4 2" xfId="44202"/>
    <cellStyle name="Обычный 2 3 2 2 5" xfId="14253"/>
    <cellStyle name="Обычный 2 3 2 2 5 2" xfId="44203"/>
    <cellStyle name="Обычный 2 3 2 2 6" xfId="44204"/>
    <cellStyle name="Обычный 2 3 2 3" xfId="14254"/>
    <cellStyle name="Обычный 2 3 2 3 2" xfId="44205"/>
    <cellStyle name="Обычный 2 3 2 4" xfId="14255"/>
    <cellStyle name="Обычный 2 3 2 4 2" xfId="44206"/>
    <cellStyle name="Обычный 2 3 2 5" xfId="14256"/>
    <cellStyle name="Обычный 2 3 2 5 2" xfId="44207"/>
    <cellStyle name="Обычный 2 3 2 6" xfId="44208"/>
    <cellStyle name="Обычный 2 3 2 7" xfId="61465"/>
    <cellStyle name="Обычный 2 3 3" xfId="14257"/>
    <cellStyle name="Обычный 2 3 3 2" xfId="44209"/>
    <cellStyle name="Обычный 2 3 3 2 2" xfId="61466"/>
    <cellStyle name="Обычный 2 3 3 3" xfId="59098"/>
    <cellStyle name="Обычный 2 3 4" xfId="14258"/>
    <cellStyle name="Обычный 2 3 4 2" xfId="44210"/>
    <cellStyle name="Обычный 2 3 5" xfId="14259"/>
    <cellStyle name="Обычный 2 3 5 2" xfId="44211"/>
    <cellStyle name="Обычный 2 3 6" xfId="14260"/>
    <cellStyle name="Обычный 2 3 6 2" xfId="44212"/>
    <cellStyle name="Обычный 2 3 7" xfId="14261"/>
    <cellStyle name="Обычный 2 3 7 2" xfId="44213"/>
    <cellStyle name="Обычный 2 3 8" xfId="14262"/>
    <cellStyle name="Обычный 2 3 8 2" xfId="44214"/>
    <cellStyle name="Обычный 2 3 9" xfId="14263"/>
    <cellStyle name="Обычный 2 3 9 2" xfId="44215"/>
    <cellStyle name="Обычный 2 30" xfId="14264"/>
    <cellStyle name="Обычный 2 30 2" xfId="44216"/>
    <cellStyle name="Обычный 2 31" xfId="14265"/>
    <cellStyle name="Обычный 2 31 2" xfId="44217"/>
    <cellStyle name="Обычный 2 32" xfId="14266"/>
    <cellStyle name="Обычный 2 32 2" xfId="44218"/>
    <cellStyle name="Обычный 2 33" xfId="14267"/>
    <cellStyle name="Обычный 2 33 2" xfId="44219"/>
    <cellStyle name="Обычный 2 34" xfId="14268"/>
    <cellStyle name="Обычный 2 34 2" xfId="44220"/>
    <cellStyle name="Обычный 2 35" xfId="14269"/>
    <cellStyle name="Обычный 2 35 2" xfId="44221"/>
    <cellStyle name="Обычный 2 36" xfId="14270"/>
    <cellStyle name="Обычный 2 36 2" xfId="44222"/>
    <cellStyle name="Обычный 2 37" xfId="14271"/>
    <cellStyle name="Обычный 2 37 2" xfId="44223"/>
    <cellStyle name="Обычный 2 38" xfId="14272"/>
    <cellStyle name="Обычный 2 38 2" xfId="44224"/>
    <cellStyle name="Обычный 2 39" xfId="14273"/>
    <cellStyle name="Обычный 2 39 2" xfId="44225"/>
    <cellStyle name="Обычный 2 4" xfId="15"/>
    <cellStyle name="Обычный 2 4 10" xfId="60965"/>
    <cellStyle name="Обычный 2 4 2" xfId="16"/>
    <cellStyle name="Обычный 2 4 2 2" xfId="14274"/>
    <cellStyle name="Обычный 2 4 2 3" xfId="14275"/>
    <cellStyle name="Обычный 2 4 3" xfId="14276"/>
    <cellStyle name="Обычный 2 4 3 2" xfId="44226"/>
    <cellStyle name="Обычный 2 4 4" xfId="14277"/>
    <cellStyle name="Обычный 2 4 4 2" xfId="44227"/>
    <cellStyle name="Обычный 2 4 5" xfId="14278"/>
    <cellStyle name="Обычный 2 4 5 2" xfId="44228"/>
    <cellStyle name="Обычный 2 4 6" xfId="14279"/>
    <cellStyle name="Обычный 2 4 6 2" xfId="44229"/>
    <cellStyle name="Обычный 2 4 7" xfId="14280"/>
    <cellStyle name="Обычный 2 4 7 2" xfId="44230"/>
    <cellStyle name="Обычный 2 4 8" xfId="14281"/>
    <cellStyle name="Обычный 2 4 9" xfId="14282"/>
    <cellStyle name="Обычный 2 40" xfId="14283"/>
    <cellStyle name="Обычный 2 40 2" xfId="44231"/>
    <cellStyle name="Обычный 2 41" xfId="14284"/>
    <cellStyle name="Обычный 2 41 2" xfId="44232"/>
    <cellStyle name="Обычный 2 42" xfId="14285"/>
    <cellStyle name="Обычный 2 42 2" xfId="44233"/>
    <cellStyle name="Обычный 2 43" xfId="14286"/>
    <cellStyle name="Обычный 2 43 2" xfId="44234"/>
    <cellStyle name="Обычный 2 44" xfId="14287"/>
    <cellStyle name="Обычный 2 44 2" xfId="44235"/>
    <cellStyle name="Обычный 2 45" xfId="14288"/>
    <cellStyle name="Обычный 2 45 2" xfId="44236"/>
    <cellStyle name="Обычный 2 46" xfId="14289"/>
    <cellStyle name="Обычный 2 46 2" xfId="44237"/>
    <cellStyle name="Обычный 2 47" xfId="14290"/>
    <cellStyle name="Обычный 2 47 2" xfId="44238"/>
    <cellStyle name="Обычный 2 48" xfId="14291"/>
    <cellStyle name="Обычный 2 48 2" xfId="44239"/>
    <cellStyle name="Обычный 2 49" xfId="14292"/>
    <cellStyle name="Обычный 2 49 2" xfId="44240"/>
    <cellStyle name="Обычный 2 5" xfId="14293"/>
    <cellStyle name="Обычный 2 5 2" xfId="44241"/>
    <cellStyle name="Обычный 2 5 3" xfId="60966"/>
    <cellStyle name="Обычный 2 50" xfId="14294"/>
    <cellStyle name="Обычный 2 50 2" xfId="44242"/>
    <cellStyle name="Обычный 2 51" xfId="14295"/>
    <cellStyle name="Обычный 2 51 2" xfId="44243"/>
    <cellStyle name="Обычный 2 52" xfId="14296"/>
    <cellStyle name="Обычный 2 52 2" xfId="44244"/>
    <cellStyle name="Обычный 2 53" xfId="14297"/>
    <cellStyle name="Обычный 2 53 2" xfId="44245"/>
    <cellStyle name="Обычный 2 54" xfId="14298"/>
    <cellStyle name="Обычный 2 54 2" xfId="44246"/>
    <cellStyle name="Обычный 2 55" xfId="14299"/>
    <cellStyle name="Обычный 2 55 2" xfId="44247"/>
    <cellStyle name="Обычный 2 56" xfId="14300"/>
    <cellStyle name="Обычный 2 56 2" xfId="44248"/>
    <cellStyle name="Обычный 2 57" xfId="14301"/>
    <cellStyle name="Обычный 2 57 2" xfId="44249"/>
    <cellStyle name="Обычный 2 58" xfId="14302"/>
    <cellStyle name="Обычный 2 58 2" xfId="44250"/>
    <cellStyle name="Обычный 2 59" xfId="14303"/>
    <cellStyle name="Обычный 2 59 2" xfId="44251"/>
    <cellStyle name="Обычный 2 6" xfId="14304"/>
    <cellStyle name="Обычный 2 6 2" xfId="44252"/>
    <cellStyle name="Обычный 2 6 3" xfId="60967"/>
    <cellStyle name="Обычный 2 60" xfId="14305"/>
    <cellStyle name="Обычный 2 60 2" xfId="44253"/>
    <cellStyle name="Обычный 2 61" xfId="14306"/>
    <cellStyle name="Обычный 2 61 2" xfId="44254"/>
    <cellStyle name="Обычный 2 62" xfId="14307"/>
    <cellStyle name="Обычный 2 62 2" xfId="44255"/>
    <cellStyle name="Обычный 2 63" xfId="14308"/>
    <cellStyle name="Обычный 2 63 2" xfId="44256"/>
    <cellStyle name="Обычный 2 64" xfId="14309"/>
    <cellStyle name="Обычный 2 64 2" xfId="44257"/>
    <cellStyle name="Обычный 2 65" xfId="14310"/>
    <cellStyle name="Обычный 2 65 2" xfId="44258"/>
    <cellStyle name="Обычный 2 66" xfId="14311"/>
    <cellStyle name="Обычный 2 66 2" xfId="44259"/>
    <cellStyle name="Обычный 2 67" xfId="14312"/>
    <cellStyle name="Обычный 2 67 2" xfId="44260"/>
    <cellStyle name="Обычный 2 68" xfId="14313"/>
    <cellStyle name="Обычный 2 68 2" xfId="44261"/>
    <cellStyle name="Обычный 2 69" xfId="14314"/>
    <cellStyle name="Обычный 2 69 2" xfId="44262"/>
    <cellStyle name="Обычный 2 7" xfId="14315"/>
    <cellStyle name="Обычный 2 7 2" xfId="44263"/>
    <cellStyle name="Обычный 2 7 3" xfId="60968"/>
    <cellStyle name="Обычный 2 70" xfId="14316"/>
    <cellStyle name="Обычный 2 70 2" xfId="44264"/>
    <cellStyle name="Обычный 2 71" xfId="14317"/>
    <cellStyle name="Обычный 2 71 2" xfId="44265"/>
    <cellStyle name="Обычный 2 72" xfId="14318"/>
    <cellStyle name="Обычный 2 72 2" xfId="44266"/>
    <cellStyle name="Обычный 2 73" xfId="14319"/>
    <cellStyle name="Обычный 2 73 2" xfId="44267"/>
    <cellStyle name="Обычный 2 74" xfId="14320"/>
    <cellStyle name="Обычный 2 74 2" xfId="44268"/>
    <cellStyle name="Обычный 2 75" xfId="14321"/>
    <cellStyle name="Обычный 2 75 2" xfId="44269"/>
    <cellStyle name="Обычный 2 76" xfId="14322"/>
    <cellStyle name="Обычный 2 76 2" xfId="44270"/>
    <cellStyle name="Обычный 2 77" xfId="14323"/>
    <cellStyle name="Обычный 2 77 2" xfId="44271"/>
    <cellStyle name="Обычный 2 78" xfId="14324"/>
    <cellStyle name="Обычный 2 78 2" xfId="44272"/>
    <cellStyle name="Обычный 2 79" xfId="14325"/>
    <cellStyle name="Обычный 2 79 2" xfId="44273"/>
    <cellStyle name="Обычный 2 8" xfId="14326"/>
    <cellStyle name="Обычный 2 8 2" xfId="44274"/>
    <cellStyle name="Обычный 2 8 3" xfId="60969"/>
    <cellStyle name="Обычный 2 80" xfId="14327"/>
    <cellStyle name="Обычный 2 80 2" xfId="44275"/>
    <cellStyle name="Обычный 2 81" xfId="14328"/>
    <cellStyle name="Обычный 2 81 2" xfId="44276"/>
    <cellStyle name="Обычный 2 82" xfId="14329"/>
    <cellStyle name="Обычный 2 82 2" xfId="44277"/>
    <cellStyle name="Обычный 2 83" xfId="14330"/>
    <cellStyle name="Обычный 2 83 2" xfId="44278"/>
    <cellStyle name="Обычный 2 84" xfId="14331"/>
    <cellStyle name="Обычный 2 84 2" xfId="44279"/>
    <cellStyle name="Обычный 2 85" xfId="14332"/>
    <cellStyle name="Обычный 2 85 2" xfId="44280"/>
    <cellStyle name="Обычный 2 86" xfId="14333"/>
    <cellStyle name="Обычный 2 86 2" xfId="44281"/>
    <cellStyle name="Обычный 2 87" xfId="14334"/>
    <cellStyle name="Обычный 2 87 2" xfId="44282"/>
    <cellStyle name="Обычный 2 88" xfId="14335"/>
    <cellStyle name="Обычный 2 88 2" xfId="44283"/>
    <cellStyle name="Обычный 2 89" xfId="14336"/>
    <cellStyle name="Обычный 2 89 2" xfId="44284"/>
    <cellStyle name="Обычный 2 9" xfId="39"/>
    <cellStyle name="Обычный 2 9 10" xfId="14337"/>
    <cellStyle name="Обычный 2 9 10 2" xfId="44285"/>
    <cellStyle name="Обычный 2 9 11" xfId="14338"/>
    <cellStyle name="Обычный 2 9 11 2" xfId="44286"/>
    <cellStyle name="Обычный 2 9 12" xfId="14339"/>
    <cellStyle name="Обычный 2 9 12 2" xfId="44287"/>
    <cellStyle name="Обычный 2 9 13" xfId="14340"/>
    <cellStyle name="Обычный 2 9 13 2" xfId="44288"/>
    <cellStyle name="Обычный 2 9 14" xfId="14341"/>
    <cellStyle name="Обычный 2 9 14 2" xfId="44289"/>
    <cellStyle name="Обычный 2 9 15" xfId="14342"/>
    <cellStyle name="Обычный 2 9 15 2" xfId="44290"/>
    <cellStyle name="Обычный 2 9 16" xfId="14343"/>
    <cellStyle name="Обычный 2 9 16 2" xfId="44291"/>
    <cellStyle name="Обычный 2 9 17" xfId="14344"/>
    <cellStyle name="Обычный 2 9 17 2" xfId="44292"/>
    <cellStyle name="Обычный 2 9 18" xfId="14345"/>
    <cellStyle name="Обычный 2 9 18 2" xfId="44293"/>
    <cellStyle name="Обычный 2 9 19" xfId="14346"/>
    <cellStyle name="Обычный 2 9 19 2" xfId="44294"/>
    <cellStyle name="Обычный 2 9 2" xfId="14347"/>
    <cellStyle name="Обычный 2 9 2 2" xfId="44295"/>
    <cellStyle name="Обычный 2 9 20" xfId="14348"/>
    <cellStyle name="Обычный 2 9 20 2" xfId="44296"/>
    <cellStyle name="Обычный 2 9 21" xfId="14349"/>
    <cellStyle name="Обычный 2 9 21 2" xfId="44297"/>
    <cellStyle name="Обычный 2 9 22" xfId="14350"/>
    <cellStyle name="Обычный 2 9 22 2" xfId="44298"/>
    <cellStyle name="Обычный 2 9 23" xfId="14351"/>
    <cellStyle name="Обычный 2 9 23 2" xfId="44299"/>
    <cellStyle name="Обычный 2 9 24" xfId="14352"/>
    <cellStyle name="Обычный 2 9 24 2" xfId="44300"/>
    <cellStyle name="Обычный 2 9 25" xfId="14353"/>
    <cellStyle name="Обычный 2 9 25 2" xfId="44301"/>
    <cellStyle name="Обычный 2 9 26" xfId="14354"/>
    <cellStyle name="Обычный 2 9 26 2" xfId="44302"/>
    <cellStyle name="Обычный 2 9 27" xfId="14355"/>
    <cellStyle name="Обычный 2 9 27 2" xfId="44303"/>
    <cellStyle name="Обычный 2 9 28" xfId="14356"/>
    <cellStyle name="Обычный 2 9 28 2" xfId="44304"/>
    <cellStyle name="Обычный 2 9 29" xfId="14357"/>
    <cellStyle name="Обычный 2 9 29 2" xfId="44305"/>
    <cellStyle name="Обычный 2 9 3" xfId="14358"/>
    <cellStyle name="Обычный 2 9 3 2" xfId="44306"/>
    <cellStyle name="Обычный 2 9 30" xfId="14359"/>
    <cellStyle name="Обычный 2 9 30 2" xfId="44307"/>
    <cellStyle name="Обычный 2 9 31" xfId="14360"/>
    <cellStyle name="Обычный 2 9 31 2" xfId="44308"/>
    <cellStyle name="Обычный 2 9 32" xfId="14361"/>
    <cellStyle name="Обычный 2 9 32 2" xfId="44309"/>
    <cellStyle name="Обычный 2 9 33" xfId="14362"/>
    <cellStyle name="Обычный 2 9 33 2" xfId="44310"/>
    <cellStyle name="Обычный 2 9 34" xfId="14363"/>
    <cellStyle name="Обычный 2 9 34 2" xfId="44311"/>
    <cellStyle name="Обычный 2 9 35" xfId="14364"/>
    <cellStyle name="Обычный 2 9 35 2" xfId="44312"/>
    <cellStyle name="Обычный 2 9 36" xfId="14365"/>
    <cellStyle name="Обычный 2 9 36 2" xfId="44313"/>
    <cellStyle name="Обычный 2 9 37" xfId="14366"/>
    <cellStyle name="Обычный 2 9 37 2" xfId="44314"/>
    <cellStyle name="Обычный 2 9 38" xfId="14367"/>
    <cellStyle name="Обычный 2 9 38 2" xfId="44315"/>
    <cellStyle name="Обычный 2 9 39" xfId="14368"/>
    <cellStyle name="Обычный 2 9 39 2" xfId="44316"/>
    <cellStyle name="Обычный 2 9 4" xfId="14369"/>
    <cellStyle name="Обычный 2 9 4 2" xfId="44317"/>
    <cellStyle name="Обычный 2 9 40" xfId="14370"/>
    <cellStyle name="Обычный 2 9 40 2" xfId="44318"/>
    <cellStyle name="Обычный 2 9 41" xfId="14371"/>
    <cellStyle name="Обычный 2 9 41 2" xfId="44319"/>
    <cellStyle name="Обычный 2 9 42" xfId="14372"/>
    <cellStyle name="Обычный 2 9 42 2" xfId="44320"/>
    <cellStyle name="Обычный 2 9 43" xfId="14373"/>
    <cellStyle name="Обычный 2 9 43 2" xfId="44321"/>
    <cellStyle name="Обычный 2 9 44" xfId="14374"/>
    <cellStyle name="Обычный 2 9 44 2" xfId="44322"/>
    <cellStyle name="Обычный 2 9 45" xfId="14375"/>
    <cellStyle name="Обычный 2 9 45 2" xfId="44323"/>
    <cellStyle name="Обычный 2 9 46" xfId="14376"/>
    <cellStyle name="Обычный 2 9 46 2" xfId="44324"/>
    <cellStyle name="Обычный 2 9 47" xfId="14377"/>
    <cellStyle name="Обычный 2 9 47 2" xfId="44325"/>
    <cellStyle name="Обычный 2 9 48" xfId="14378"/>
    <cellStyle name="Обычный 2 9 48 2" xfId="44326"/>
    <cellStyle name="Обычный 2 9 49" xfId="14379"/>
    <cellStyle name="Обычный 2 9 49 2" xfId="44327"/>
    <cellStyle name="Обычный 2 9 5" xfId="14380"/>
    <cellStyle name="Обычный 2 9 5 2" xfId="44328"/>
    <cellStyle name="Обычный 2 9 50" xfId="14381"/>
    <cellStyle name="Обычный 2 9 50 2" xfId="44329"/>
    <cellStyle name="Обычный 2 9 51" xfId="14382"/>
    <cellStyle name="Обычный 2 9 51 2" xfId="44330"/>
    <cellStyle name="Обычный 2 9 52" xfId="14383"/>
    <cellStyle name="Обычный 2 9 52 2" xfId="44331"/>
    <cellStyle name="Обычный 2 9 53" xfId="14384"/>
    <cellStyle name="Обычный 2 9 53 2" xfId="44332"/>
    <cellStyle name="Обычный 2 9 54" xfId="14385"/>
    <cellStyle name="Обычный 2 9 54 2" xfId="44333"/>
    <cellStyle name="Обычный 2 9 55" xfId="14386"/>
    <cellStyle name="Обычный 2 9 55 2" xfId="44334"/>
    <cellStyle name="Обычный 2 9 56" xfId="14387"/>
    <cellStyle name="Обычный 2 9 56 2" xfId="44335"/>
    <cellStyle name="Обычный 2 9 57" xfId="14388"/>
    <cellStyle name="Обычный 2 9 57 2" xfId="44336"/>
    <cellStyle name="Обычный 2 9 58" xfId="14389"/>
    <cellStyle name="Обычный 2 9 58 2" xfId="44337"/>
    <cellStyle name="Обычный 2 9 59" xfId="14390"/>
    <cellStyle name="Обычный 2 9 59 2" xfId="44338"/>
    <cellStyle name="Обычный 2 9 6" xfId="14391"/>
    <cellStyle name="Обычный 2 9 6 2" xfId="44339"/>
    <cellStyle name="Обычный 2 9 60" xfId="14392"/>
    <cellStyle name="Обычный 2 9 60 2" xfId="44340"/>
    <cellStyle name="Обычный 2 9 61" xfId="14393"/>
    <cellStyle name="Обычный 2 9 61 2" xfId="44341"/>
    <cellStyle name="Обычный 2 9 62" xfId="14394"/>
    <cellStyle name="Обычный 2 9 62 2" xfId="44342"/>
    <cellStyle name="Обычный 2 9 63" xfId="14395"/>
    <cellStyle name="Обычный 2 9 63 2" xfId="44343"/>
    <cellStyle name="Обычный 2 9 64" xfId="14396"/>
    <cellStyle name="Обычный 2 9 64 2" xfId="44344"/>
    <cellStyle name="Обычный 2 9 65" xfId="44345"/>
    <cellStyle name="Обычный 2 9 66" xfId="60970"/>
    <cellStyle name="Обычный 2 9 7" xfId="14397"/>
    <cellStyle name="Обычный 2 9 7 2" xfId="44346"/>
    <cellStyle name="Обычный 2 9 8" xfId="14398"/>
    <cellStyle name="Обычный 2 9 8 2" xfId="44347"/>
    <cellStyle name="Обычный 2 9 9" xfId="14399"/>
    <cellStyle name="Обычный 2 9 9 2" xfId="44348"/>
    <cellStyle name="Обычный 2 90" xfId="14400"/>
    <cellStyle name="Обычный 2 90 2" xfId="44349"/>
    <cellStyle name="Обычный 2 91" xfId="14401"/>
    <cellStyle name="Обычный 2 91 2" xfId="44350"/>
    <cellStyle name="Обычный 2 92" xfId="14402"/>
    <cellStyle name="Обычный 2 92 2" xfId="44351"/>
    <cellStyle name="Обычный 2 93" xfId="14403"/>
    <cellStyle name="Обычный 2 93 2" xfId="44352"/>
    <cellStyle name="Обычный 2 94" xfId="14404"/>
    <cellStyle name="Обычный 2 94 2" xfId="44353"/>
    <cellStyle name="Обычный 2 95" xfId="14405"/>
    <cellStyle name="Обычный 2 95 2" xfId="44354"/>
    <cellStyle name="Обычный 2 96" xfId="14406"/>
    <cellStyle name="Обычный 2 96 2" xfId="44355"/>
    <cellStyle name="Обычный 2 97" xfId="14407"/>
    <cellStyle name="Обычный 2 98" xfId="60971"/>
    <cellStyle name="Обычный 2_Доходы, затраты фин" xfId="60972"/>
    <cellStyle name="Обычный 20" xfId="14408"/>
    <cellStyle name="Обычный 20 2" xfId="14409"/>
    <cellStyle name="Обычный 20 3" xfId="59099"/>
    <cellStyle name="Обычный 20 3 2" xfId="61467"/>
    <cellStyle name="Обычный 20 3 2 2" xfId="61468"/>
    <cellStyle name="Обычный 20 4" xfId="60973"/>
    <cellStyle name="Обычный 20 5" xfId="60974"/>
    <cellStyle name="Обычный 200" xfId="14410"/>
    <cellStyle name="Обычный 200 2" xfId="14411"/>
    <cellStyle name="Обычный 200 2 2" xfId="14412"/>
    <cellStyle name="Обычный 200 2 2 2" xfId="44356"/>
    <cellStyle name="Обычный 200 2 3" xfId="44357"/>
    <cellStyle name="Обычный 200 3" xfId="14413"/>
    <cellStyle name="Обычный 200 3 2" xfId="44358"/>
    <cellStyle name="Обычный 200 4" xfId="44359"/>
    <cellStyle name="Обычный 201" xfId="14414"/>
    <cellStyle name="Обычный 201 2" xfId="14415"/>
    <cellStyle name="Обычный 201 2 2" xfId="14416"/>
    <cellStyle name="Обычный 201 2 2 2" xfId="44360"/>
    <cellStyle name="Обычный 201 2 3" xfId="44361"/>
    <cellStyle name="Обычный 201 3" xfId="14417"/>
    <cellStyle name="Обычный 201 3 2" xfId="44362"/>
    <cellStyle name="Обычный 201 4" xfId="44363"/>
    <cellStyle name="Обычный 202" xfId="14418"/>
    <cellStyle name="Обычный 202 2" xfId="14419"/>
    <cellStyle name="Обычный 202 2 2" xfId="14420"/>
    <cellStyle name="Обычный 202 2 2 2" xfId="44364"/>
    <cellStyle name="Обычный 202 2 3" xfId="44365"/>
    <cellStyle name="Обычный 202 3" xfId="14421"/>
    <cellStyle name="Обычный 202 3 2" xfId="44366"/>
    <cellStyle name="Обычный 202 4" xfId="44367"/>
    <cellStyle name="Обычный 203" xfId="14422"/>
    <cellStyle name="Обычный 203 2" xfId="14423"/>
    <cellStyle name="Обычный 203 2 2" xfId="14424"/>
    <cellStyle name="Обычный 203 2 2 2" xfId="44368"/>
    <cellStyle name="Обычный 203 2 3" xfId="44369"/>
    <cellStyle name="Обычный 203 3" xfId="14425"/>
    <cellStyle name="Обычный 203 3 2" xfId="44370"/>
    <cellStyle name="Обычный 203 4" xfId="44371"/>
    <cellStyle name="Обычный 204" xfId="14426"/>
    <cellStyle name="Обычный 204 2" xfId="14427"/>
    <cellStyle name="Обычный 204 2 2" xfId="14428"/>
    <cellStyle name="Обычный 204 2 2 2" xfId="44372"/>
    <cellStyle name="Обычный 204 2 3" xfId="44373"/>
    <cellStyle name="Обычный 204 3" xfId="14429"/>
    <cellStyle name="Обычный 204 3 2" xfId="44374"/>
    <cellStyle name="Обычный 204 4" xfId="44375"/>
    <cellStyle name="Обычный 205" xfId="14430"/>
    <cellStyle name="Обычный 205 2" xfId="14431"/>
    <cellStyle name="Обычный 205 2 2" xfId="14432"/>
    <cellStyle name="Обычный 205 2 2 2" xfId="44376"/>
    <cellStyle name="Обычный 205 2 3" xfId="44377"/>
    <cellStyle name="Обычный 205 3" xfId="14433"/>
    <cellStyle name="Обычный 205 3 2" xfId="44378"/>
    <cellStyle name="Обычный 205 4" xfId="44379"/>
    <cellStyle name="Обычный 206" xfId="14434"/>
    <cellStyle name="Обычный 206 2" xfId="14435"/>
    <cellStyle name="Обычный 206 2 2" xfId="14436"/>
    <cellStyle name="Обычный 206 2 2 2" xfId="44380"/>
    <cellStyle name="Обычный 206 2 3" xfId="44381"/>
    <cellStyle name="Обычный 206 3" xfId="14437"/>
    <cellStyle name="Обычный 206 3 2" xfId="44382"/>
    <cellStyle name="Обычный 206 4" xfId="44383"/>
    <cellStyle name="Обычный 207" xfId="14438"/>
    <cellStyle name="Обычный 207 2" xfId="14439"/>
    <cellStyle name="Обычный 207 2 2" xfId="14440"/>
    <cellStyle name="Обычный 207 2 2 2" xfId="44384"/>
    <cellStyle name="Обычный 207 2 3" xfId="44385"/>
    <cellStyle name="Обычный 207 3" xfId="14441"/>
    <cellStyle name="Обычный 207 3 2" xfId="14442"/>
    <cellStyle name="Обычный 207 4" xfId="44386"/>
    <cellStyle name="Обычный 208" xfId="14443"/>
    <cellStyle name="Обычный 208 2" xfId="14444"/>
    <cellStyle name="Обычный 208 2 2" xfId="14445"/>
    <cellStyle name="Обычный 208 2 2 2" xfId="44387"/>
    <cellStyle name="Обычный 208 2 3" xfId="44388"/>
    <cellStyle name="Обычный 208 3" xfId="14446"/>
    <cellStyle name="Обычный 208 3 2" xfId="44389"/>
    <cellStyle name="Обычный 208 4" xfId="44390"/>
    <cellStyle name="Обычный 209" xfId="14447"/>
    <cellStyle name="Обычный 209 2" xfId="14448"/>
    <cellStyle name="Обычный 209 2 2" xfId="14449"/>
    <cellStyle name="Обычный 209 2 2 2" xfId="44391"/>
    <cellStyle name="Обычный 209 2 3" xfId="44392"/>
    <cellStyle name="Обычный 209 3" xfId="14450"/>
    <cellStyle name="Обычный 209 3 2" xfId="14451"/>
    <cellStyle name="Обычный 209 4" xfId="44393"/>
    <cellStyle name="Обычный 21" xfId="34"/>
    <cellStyle name="Обычный 21 10" xfId="44"/>
    <cellStyle name="Обычный 21 10 2" xfId="44394"/>
    <cellStyle name="Обычный 21 11" xfId="14452"/>
    <cellStyle name="Обычный 21 11 2" xfId="44395"/>
    <cellStyle name="Обычный 21 12" xfId="14453"/>
    <cellStyle name="Обычный 21 12 2" xfId="44396"/>
    <cellStyle name="Обычный 21 13" xfId="14454"/>
    <cellStyle name="Обычный 21 13 2" xfId="44397"/>
    <cellStyle name="Обычный 21 14" xfId="14455"/>
    <cellStyle name="Обычный 21 14 2" xfId="44398"/>
    <cellStyle name="Обычный 21 15" xfId="14456"/>
    <cellStyle name="Обычный 21 15 2" xfId="44399"/>
    <cellStyle name="Обычный 21 16" xfId="14457"/>
    <cellStyle name="Обычный 21 16 2" xfId="44400"/>
    <cellStyle name="Обычный 21 17" xfId="14458"/>
    <cellStyle name="Обычный 21 17 2" xfId="44401"/>
    <cellStyle name="Обычный 21 18" xfId="14459"/>
    <cellStyle name="Обычный 21 18 2" xfId="44402"/>
    <cellStyle name="Обычный 21 19" xfId="14460"/>
    <cellStyle name="Обычный 21 19 2" xfId="44403"/>
    <cellStyle name="Обычный 21 2" xfId="14461"/>
    <cellStyle name="Обычный 21 2 10" xfId="14462"/>
    <cellStyle name="Обычный 21 2 10 2" xfId="44404"/>
    <cellStyle name="Обычный 21 2 11" xfId="14463"/>
    <cellStyle name="Обычный 21 2 11 2" xfId="44405"/>
    <cellStyle name="Обычный 21 2 12" xfId="14464"/>
    <cellStyle name="Обычный 21 2 12 2" xfId="44406"/>
    <cellStyle name="Обычный 21 2 13" xfId="14465"/>
    <cellStyle name="Обычный 21 2 13 2" xfId="44407"/>
    <cellStyle name="Обычный 21 2 14" xfId="14466"/>
    <cellStyle name="Обычный 21 2 14 2" xfId="44408"/>
    <cellStyle name="Обычный 21 2 15" xfId="14467"/>
    <cellStyle name="Обычный 21 2 15 2" xfId="44409"/>
    <cellStyle name="Обычный 21 2 16" xfId="14468"/>
    <cellStyle name="Обычный 21 2 16 2" xfId="44410"/>
    <cellStyle name="Обычный 21 2 17" xfId="14469"/>
    <cellStyle name="Обычный 21 2 17 2" xfId="44411"/>
    <cellStyle name="Обычный 21 2 18" xfId="14470"/>
    <cellStyle name="Обычный 21 2 18 2" xfId="44412"/>
    <cellStyle name="Обычный 21 2 19" xfId="14471"/>
    <cellStyle name="Обычный 21 2 19 2" xfId="44413"/>
    <cellStyle name="Обычный 21 2 2" xfId="14472"/>
    <cellStyle name="Обычный 21 2 2 2" xfId="44414"/>
    <cellStyle name="Обычный 21 2 20" xfId="14473"/>
    <cellStyle name="Обычный 21 2 20 2" xfId="44415"/>
    <cellStyle name="Обычный 21 2 21" xfId="14474"/>
    <cellStyle name="Обычный 21 2 21 2" xfId="44416"/>
    <cellStyle name="Обычный 21 2 22" xfId="14475"/>
    <cellStyle name="Обычный 21 2 22 2" xfId="44417"/>
    <cellStyle name="Обычный 21 2 23" xfId="14476"/>
    <cellStyle name="Обычный 21 2 23 2" xfId="44418"/>
    <cellStyle name="Обычный 21 2 24" xfId="44419"/>
    <cellStyle name="Обычный 21 2 3" xfId="14477"/>
    <cellStyle name="Обычный 21 2 3 2" xfId="44420"/>
    <cellStyle name="Обычный 21 2 4" xfId="14478"/>
    <cellStyle name="Обычный 21 2 4 2" xfId="44421"/>
    <cellStyle name="Обычный 21 2 5" xfId="14479"/>
    <cellStyle name="Обычный 21 2 5 2" xfId="44422"/>
    <cellStyle name="Обычный 21 2 6" xfId="14480"/>
    <cellStyle name="Обычный 21 2 6 2" xfId="44423"/>
    <cellStyle name="Обычный 21 2 7" xfId="14481"/>
    <cellStyle name="Обычный 21 2 7 2" xfId="44424"/>
    <cellStyle name="Обычный 21 2 8" xfId="14482"/>
    <cellStyle name="Обычный 21 2 8 2" xfId="44425"/>
    <cellStyle name="Обычный 21 2 9" xfId="14483"/>
    <cellStyle name="Обычный 21 2 9 2" xfId="44426"/>
    <cellStyle name="Обычный 21 20" xfId="14484"/>
    <cellStyle name="Обычный 21 20 2" xfId="14485"/>
    <cellStyle name="Обычный 21 20 2 2" xfId="14486"/>
    <cellStyle name="Обычный 21 20 2 2 2" xfId="44427"/>
    <cellStyle name="Обычный 21 20 2 3" xfId="44428"/>
    <cellStyle name="Обычный 21 20 3" xfId="14487"/>
    <cellStyle name="Обычный 21 20 3 2" xfId="44429"/>
    <cellStyle name="Обычный 21 20 4" xfId="44430"/>
    <cellStyle name="Обычный 21 21" xfId="14488"/>
    <cellStyle name="Обычный 21 21 2" xfId="14489"/>
    <cellStyle name="Обычный 21 21 2 2" xfId="14490"/>
    <cellStyle name="Обычный 21 21 2 2 2" xfId="44431"/>
    <cellStyle name="Обычный 21 21 2 3" xfId="44432"/>
    <cellStyle name="Обычный 21 21 3" xfId="14491"/>
    <cellStyle name="Обычный 21 21 3 2" xfId="44433"/>
    <cellStyle name="Обычный 21 21 4" xfId="44434"/>
    <cellStyle name="Обычный 21 22" xfId="14492"/>
    <cellStyle name="Обычный 21 22 2" xfId="14493"/>
    <cellStyle name="Обычный 21 22 2 2" xfId="14494"/>
    <cellStyle name="Обычный 21 22 2 2 2" xfId="44435"/>
    <cellStyle name="Обычный 21 22 2 3" xfId="44436"/>
    <cellStyle name="Обычный 21 22 3" xfId="14495"/>
    <cellStyle name="Обычный 21 22 3 2" xfId="44437"/>
    <cellStyle name="Обычный 21 22 4" xfId="44438"/>
    <cellStyle name="Обычный 21 23" xfId="14496"/>
    <cellStyle name="Обычный 21 23 2" xfId="44439"/>
    <cellStyle name="Обычный 21 24" xfId="14497"/>
    <cellStyle name="Обычный 21 24 2" xfId="44440"/>
    <cellStyle name="Обычный 21 25" xfId="14498"/>
    <cellStyle name="Обычный 21 25 2" xfId="44441"/>
    <cellStyle name="Обычный 21 26" xfId="14499"/>
    <cellStyle name="Обычный 21 26 2" xfId="44442"/>
    <cellStyle name="Обычный 21 27" xfId="14500"/>
    <cellStyle name="Обычный 21 27 2" xfId="44443"/>
    <cellStyle name="Обычный 21 28" xfId="14501"/>
    <cellStyle name="Обычный 21 28 2" xfId="14502"/>
    <cellStyle name="Обычный 21 28 2 2" xfId="44444"/>
    <cellStyle name="Обычный 21 28 3" xfId="44445"/>
    <cellStyle name="Обычный 21 29" xfId="14503"/>
    <cellStyle name="Обычный 21 29 2" xfId="44446"/>
    <cellStyle name="Обычный 21 3" xfId="14504"/>
    <cellStyle name="Обычный 21 3 2" xfId="14505"/>
    <cellStyle name="Обычный 21 30" xfId="14506"/>
    <cellStyle name="Обычный 21 30 2" xfId="44447"/>
    <cellStyle name="Обычный 21 31" xfId="14507"/>
    <cellStyle name="Обычный 21 32" xfId="44448"/>
    <cellStyle name="Обычный 21 33" xfId="60975"/>
    <cellStyle name="Обычный 21 4" xfId="14508"/>
    <cellStyle name="Обычный 21 4 2" xfId="44449"/>
    <cellStyle name="Обычный 21 5" xfId="14509"/>
    <cellStyle name="Обычный 21 5 2" xfId="44450"/>
    <cellStyle name="Обычный 21 5 3" xfId="60976"/>
    <cellStyle name="Обычный 21 6" xfId="14510"/>
    <cellStyle name="Обычный 21 6 2" xfId="44451"/>
    <cellStyle name="Обычный 21 7" xfId="14511"/>
    <cellStyle name="Обычный 21 7 2" xfId="44452"/>
    <cellStyle name="Обычный 21 8" xfId="14512"/>
    <cellStyle name="Обычный 21 8 2" xfId="44453"/>
    <cellStyle name="Обычный 21 9" xfId="14513"/>
    <cellStyle name="Обычный 21 9 2" xfId="44454"/>
    <cellStyle name="Обычный 210" xfId="14514"/>
    <cellStyle name="Обычный 210 2" xfId="14515"/>
    <cellStyle name="Обычный 210 2 2" xfId="14516"/>
    <cellStyle name="Обычный 210 2 2 2" xfId="44455"/>
    <cellStyle name="Обычный 210 2 3" xfId="44456"/>
    <cellStyle name="Обычный 210 3" xfId="14517"/>
    <cellStyle name="Обычный 210 3 2" xfId="44457"/>
    <cellStyle name="Обычный 210 4" xfId="44458"/>
    <cellStyle name="Обычный 211" xfId="14518"/>
    <cellStyle name="Обычный 211 2" xfId="44459"/>
    <cellStyle name="Обычный 212" xfId="14519"/>
    <cellStyle name="Обычный 212 2" xfId="44460"/>
    <cellStyle name="Обычный 213" xfId="14520"/>
    <cellStyle name="Обычный 213 2" xfId="44461"/>
    <cellStyle name="Обычный 214" xfId="14521"/>
    <cellStyle name="Обычный 214 2" xfId="14522"/>
    <cellStyle name="Обычный 214 3" xfId="14523"/>
    <cellStyle name="Обычный 214 3 2" xfId="14524"/>
    <cellStyle name="Обычный 215" xfId="41"/>
    <cellStyle name="Обычный 215 2" xfId="44462"/>
    <cellStyle name="Обычный 216" xfId="14525"/>
    <cellStyle name="Обычный 216 2" xfId="14526"/>
    <cellStyle name="Обычный 216 3" xfId="14527"/>
    <cellStyle name="Обычный 216 3 2" xfId="14528"/>
    <cellStyle name="Обычный 217" xfId="14529"/>
    <cellStyle name="Обычный 217 2" xfId="14530"/>
    <cellStyle name="Обычный 217 2 2" xfId="14531"/>
    <cellStyle name="Обычный 217 2 2 2" xfId="44463"/>
    <cellStyle name="Обычный 217 2 3" xfId="44464"/>
    <cellStyle name="Обычный 217 3" xfId="14532"/>
    <cellStyle name="Обычный 217 3 2" xfId="44465"/>
    <cellStyle name="Обычный 217 4" xfId="44466"/>
    <cellStyle name="Обычный 218" xfId="14533"/>
    <cellStyle name="Обычный 218 2" xfId="44467"/>
    <cellStyle name="Обычный 219" xfId="40"/>
    <cellStyle name="Обычный 219 2" xfId="44468"/>
    <cellStyle name="Обычный 22" xfId="14534"/>
    <cellStyle name="Обычный 22 10" xfId="14535"/>
    <cellStyle name="Обычный 22 10 2" xfId="44469"/>
    <cellStyle name="Обычный 22 11" xfId="14536"/>
    <cellStyle name="Обычный 22 11 2" xfId="44470"/>
    <cellStyle name="Обычный 22 12" xfId="14537"/>
    <cellStyle name="Обычный 22 12 2" xfId="44471"/>
    <cellStyle name="Обычный 22 13" xfId="14538"/>
    <cellStyle name="Обычный 22 13 2" xfId="44472"/>
    <cellStyle name="Обычный 22 14" xfId="14539"/>
    <cellStyle name="Обычный 22 14 2" xfId="44473"/>
    <cellStyle name="Обычный 22 15" xfId="14540"/>
    <cellStyle name="Обычный 22 15 2" xfId="44474"/>
    <cellStyle name="Обычный 22 16" xfId="14541"/>
    <cellStyle name="Обычный 22 16 2" xfId="44475"/>
    <cellStyle name="Обычный 22 17" xfId="14542"/>
    <cellStyle name="Обычный 22 17 2" xfId="44476"/>
    <cellStyle name="Обычный 22 18" xfId="14543"/>
    <cellStyle name="Обычный 22 18 2" xfId="44477"/>
    <cellStyle name="Обычный 22 19" xfId="14544"/>
    <cellStyle name="Обычный 22 19 2" xfId="14545"/>
    <cellStyle name="Обычный 22 19 2 2" xfId="14546"/>
    <cellStyle name="Обычный 22 19 2 2 2" xfId="44478"/>
    <cellStyle name="Обычный 22 19 2 3" xfId="44479"/>
    <cellStyle name="Обычный 22 19 3" xfId="14547"/>
    <cellStyle name="Обычный 22 19 3 2" xfId="44480"/>
    <cellStyle name="Обычный 22 19 4" xfId="44481"/>
    <cellStyle name="Обычный 22 2" xfId="14548"/>
    <cellStyle name="Обычный 22 2 10" xfId="14549"/>
    <cellStyle name="Обычный 22 2 10 2" xfId="14550"/>
    <cellStyle name="Обычный 22 2 10 2 2" xfId="14551"/>
    <cellStyle name="Обычный 22 2 10 2 2 2" xfId="44482"/>
    <cellStyle name="Обычный 22 2 10 2 3" xfId="44483"/>
    <cellStyle name="Обычный 22 2 10 3" xfId="14552"/>
    <cellStyle name="Обычный 22 2 10 3 2" xfId="44484"/>
    <cellStyle name="Обычный 22 2 10 4" xfId="44485"/>
    <cellStyle name="Обычный 22 2 11" xfId="14553"/>
    <cellStyle name="Обычный 22 2 11 2" xfId="14554"/>
    <cellStyle name="Обычный 22 2 11 2 2" xfId="14555"/>
    <cellStyle name="Обычный 22 2 11 2 2 2" xfId="44486"/>
    <cellStyle name="Обычный 22 2 11 2 3" xfId="44487"/>
    <cellStyle name="Обычный 22 2 11 3" xfId="14556"/>
    <cellStyle name="Обычный 22 2 11 3 2" xfId="44488"/>
    <cellStyle name="Обычный 22 2 11 4" xfId="44489"/>
    <cellStyle name="Обычный 22 2 12" xfId="14557"/>
    <cellStyle name="Обычный 22 2 12 2" xfId="14558"/>
    <cellStyle name="Обычный 22 2 12 2 2" xfId="14559"/>
    <cellStyle name="Обычный 22 2 12 2 2 2" xfId="44490"/>
    <cellStyle name="Обычный 22 2 12 2 3" xfId="44491"/>
    <cellStyle name="Обычный 22 2 12 3" xfId="14560"/>
    <cellStyle name="Обычный 22 2 12 3 2" xfId="44492"/>
    <cellStyle name="Обычный 22 2 12 4" xfId="44493"/>
    <cellStyle name="Обычный 22 2 13" xfId="14561"/>
    <cellStyle name="Обычный 22 2 13 2" xfId="14562"/>
    <cellStyle name="Обычный 22 2 13 2 2" xfId="14563"/>
    <cellStyle name="Обычный 22 2 13 2 2 2" xfId="44494"/>
    <cellStyle name="Обычный 22 2 13 2 3" xfId="44495"/>
    <cellStyle name="Обычный 22 2 13 3" xfId="14564"/>
    <cellStyle name="Обычный 22 2 13 3 2" xfId="44496"/>
    <cellStyle name="Обычный 22 2 13 4" xfId="44497"/>
    <cellStyle name="Обычный 22 2 14" xfId="14565"/>
    <cellStyle name="Обычный 22 2 14 2" xfId="14566"/>
    <cellStyle name="Обычный 22 2 14 2 2" xfId="14567"/>
    <cellStyle name="Обычный 22 2 14 2 2 2" xfId="44498"/>
    <cellStyle name="Обычный 22 2 14 2 3" xfId="44499"/>
    <cellStyle name="Обычный 22 2 14 3" xfId="14568"/>
    <cellStyle name="Обычный 22 2 14 3 2" xfId="44500"/>
    <cellStyle name="Обычный 22 2 14 4" xfId="44501"/>
    <cellStyle name="Обычный 22 2 15" xfId="14569"/>
    <cellStyle name="Обычный 22 2 15 2" xfId="14570"/>
    <cellStyle name="Обычный 22 2 15 2 2" xfId="14571"/>
    <cellStyle name="Обычный 22 2 15 2 2 2" xfId="44502"/>
    <cellStyle name="Обычный 22 2 15 2 3" xfId="44503"/>
    <cellStyle name="Обычный 22 2 15 3" xfId="14572"/>
    <cellStyle name="Обычный 22 2 15 3 2" xfId="44504"/>
    <cellStyle name="Обычный 22 2 15 4" xfId="44505"/>
    <cellStyle name="Обычный 22 2 16" xfId="14573"/>
    <cellStyle name="Обычный 22 2 16 2" xfId="14574"/>
    <cellStyle name="Обычный 22 2 16 2 2" xfId="14575"/>
    <cellStyle name="Обычный 22 2 16 2 2 2" xfId="44506"/>
    <cellStyle name="Обычный 22 2 16 2 3" xfId="44507"/>
    <cellStyle name="Обычный 22 2 16 3" xfId="14576"/>
    <cellStyle name="Обычный 22 2 16 3 2" xfId="44508"/>
    <cellStyle name="Обычный 22 2 16 4" xfId="44509"/>
    <cellStyle name="Обычный 22 2 17" xfId="14577"/>
    <cellStyle name="Обычный 22 2 17 2" xfId="14578"/>
    <cellStyle name="Обычный 22 2 17 2 2" xfId="14579"/>
    <cellStyle name="Обычный 22 2 17 2 2 2" xfId="44510"/>
    <cellStyle name="Обычный 22 2 17 2 3" xfId="44511"/>
    <cellStyle name="Обычный 22 2 17 3" xfId="14580"/>
    <cellStyle name="Обычный 22 2 17 3 2" xfId="44512"/>
    <cellStyle name="Обычный 22 2 17 4" xfId="44513"/>
    <cellStyle name="Обычный 22 2 18" xfId="14581"/>
    <cellStyle name="Обычный 22 2 18 2" xfId="14582"/>
    <cellStyle name="Обычный 22 2 18 2 2" xfId="14583"/>
    <cellStyle name="Обычный 22 2 18 2 2 2" xfId="44514"/>
    <cellStyle name="Обычный 22 2 18 2 3" xfId="44515"/>
    <cellStyle name="Обычный 22 2 18 3" xfId="14584"/>
    <cellStyle name="Обычный 22 2 18 3 2" xfId="44516"/>
    <cellStyle name="Обычный 22 2 18 4" xfId="44517"/>
    <cellStyle name="Обычный 22 2 19" xfId="14585"/>
    <cellStyle name="Обычный 22 2 19 2" xfId="14586"/>
    <cellStyle name="Обычный 22 2 19 2 2" xfId="14587"/>
    <cellStyle name="Обычный 22 2 19 2 2 2" xfId="44518"/>
    <cellStyle name="Обычный 22 2 19 2 3" xfId="44519"/>
    <cellStyle name="Обычный 22 2 19 3" xfId="14588"/>
    <cellStyle name="Обычный 22 2 19 3 2" xfId="44520"/>
    <cellStyle name="Обычный 22 2 19 4" xfId="44521"/>
    <cellStyle name="Обычный 22 2 2" xfId="14589"/>
    <cellStyle name="Обычный 22 2 2 2" xfId="14590"/>
    <cellStyle name="Обычный 22 2 2 2 2" xfId="14591"/>
    <cellStyle name="Обычный 22 2 2 2 2 2" xfId="44522"/>
    <cellStyle name="Обычный 22 2 2 2 3" xfId="44523"/>
    <cellStyle name="Обычный 22 2 2 3" xfId="14592"/>
    <cellStyle name="Обычный 22 2 2 3 2" xfId="44524"/>
    <cellStyle name="Обычный 22 2 2 4" xfId="44525"/>
    <cellStyle name="Обычный 22 2 20" xfId="14593"/>
    <cellStyle name="Обычный 22 2 20 2" xfId="14594"/>
    <cellStyle name="Обычный 22 2 20 2 2" xfId="14595"/>
    <cellStyle name="Обычный 22 2 20 2 2 2" xfId="44526"/>
    <cellStyle name="Обычный 22 2 20 2 3" xfId="44527"/>
    <cellStyle name="Обычный 22 2 20 3" xfId="14596"/>
    <cellStyle name="Обычный 22 2 20 3 2" xfId="44528"/>
    <cellStyle name="Обычный 22 2 20 4" xfId="44529"/>
    <cellStyle name="Обычный 22 2 21" xfId="14597"/>
    <cellStyle name="Обычный 22 2 21 2" xfId="14598"/>
    <cellStyle name="Обычный 22 2 21 2 2" xfId="14599"/>
    <cellStyle name="Обычный 22 2 21 2 2 2" xfId="44530"/>
    <cellStyle name="Обычный 22 2 21 2 3" xfId="44531"/>
    <cellStyle name="Обычный 22 2 21 3" xfId="14600"/>
    <cellStyle name="Обычный 22 2 21 3 2" xfId="44532"/>
    <cellStyle name="Обычный 22 2 21 4" xfId="44533"/>
    <cellStyle name="Обычный 22 2 22" xfId="14601"/>
    <cellStyle name="Обычный 22 2 22 2" xfId="14602"/>
    <cellStyle name="Обычный 22 2 22 2 2" xfId="14603"/>
    <cellStyle name="Обычный 22 2 22 2 2 2" xfId="44534"/>
    <cellStyle name="Обычный 22 2 22 2 3" xfId="44535"/>
    <cellStyle name="Обычный 22 2 22 3" xfId="14604"/>
    <cellStyle name="Обычный 22 2 22 3 2" xfId="44536"/>
    <cellStyle name="Обычный 22 2 22 4" xfId="44537"/>
    <cellStyle name="Обычный 22 2 23" xfId="14605"/>
    <cellStyle name="Обычный 22 2 23 2" xfId="14606"/>
    <cellStyle name="Обычный 22 2 23 2 2" xfId="14607"/>
    <cellStyle name="Обычный 22 2 23 2 2 2" xfId="44538"/>
    <cellStyle name="Обычный 22 2 23 2 3" xfId="44539"/>
    <cellStyle name="Обычный 22 2 23 3" xfId="14608"/>
    <cellStyle name="Обычный 22 2 23 3 2" xfId="44540"/>
    <cellStyle name="Обычный 22 2 23 4" xfId="44541"/>
    <cellStyle name="Обычный 22 2 24" xfId="44542"/>
    <cellStyle name="Обычный 22 2 3" xfId="14609"/>
    <cellStyle name="Обычный 22 2 3 2" xfId="14610"/>
    <cellStyle name="Обычный 22 2 3 2 2" xfId="14611"/>
    <cellStyle name="Обычный 22 2 3 2 2 2" xfId="44543"/>
    <cellStyle name="Обычный 22 2 3 2 3" xfId="44544"/>
    <cellStyle name="Обычный 22 2 3 3" xfId="14612"/>
    <cellStyle name="Обычный 22 2 3 3 2" xfId="44545"/>
    <cellStyle name="Обычный 22 2 3 4" xfId="44546"/>
    <cellStyle name="Обычный 22 2 4" xfId="14613"/>
    <cellStyle name="Обычный 22 2 4 2" xfId="14614"/>
    <cellStyle name="Обычный 22 2 4 2 2" xfId="14615"/>
    <cellStyle name="Обычный 22 2 4 2 2 2" xfId="44547"/>
    <cellStyle name="Обычный 22 2 4 2 3" xfId="44548"/>
    <cellStyle name="Обычный 22 2 4 3" xfId="14616"/>
    <cellStyle name="Обычный 22 2 4 3 2" xfId="44549"/>
    <cellStyle name="Обычный 22 2 4 4" xfId="44550"/>
    <cellStyle name="Обычный 22 2 5" xfId="14617"/>
    <cellStyle name="Обычный 22 2 5 2" xfId="14618"/>
    <cellStyle name="Обычный 22 2 5 2 2" xfId="14619"/>
    <cellStyle name="Обычный 22 2 5 2 2 2" xfId="44551"/>
    <cellStyle name="Обычный 22 2 5 2 3" xfId="44552"/>
    <cellStyle name="Обычный 22 2 5 3" xfId="14620"/>
    <cellStyle name="Обычный 22 2 5 3 2" xfId="44553"/>
    <cellStyle name="Обычный 22 2 5 4" xfId="44554"/>
    <cellStyle name="Обычный 22 2 6" xfId="14621"/>
    <cellStyle name="Обычный 22 2 6 2" xfId="14622"/>
    <cellStyle name="Обычный 22 2 6 2 2" xfId="14623"/>
    <cellStyle name="Обычный 22 2 6 2 2 2" xfId="44555"/>
    <cellStyle name="Обычный 22 2 6 2 3" xfId="44556"/>
    <cellStyle name="Обычный 22 2 6 3" xfId="14624"/>
    <cellStyle name="Обычный 22 2 6 3 2" xfId="44557"/>
    <cellStyle name="Обычный 22 2 6 4" xfId="44558"/>
    <cellStyle name="Обычный 22 2 7" xfId="14625"/>
    <cellStyle name="Обычный 22 2 7 2" xfId="14626"/>
    <cellStyle name="Обычный 22 2 7 2 2" xfId="14627"/>
    <cellStyle name="Обычный 22 2 7 2 2 2" xfId="44559"/>
    <cellStyle name="Обычный 22 2 7 2 3" xfId="44560"/>
    <cellStyle name="Обычный 22 2 7 3" xfId="14628"/>
    <cellStyle name="Обычный 22 2 7 3 2" xfId="44561"/>
    <cellStyle name="Обычный 22 2 7 4" xfId="44562"/>
    <cellStyle name="Обычный 22 2 8" xfId="14629"/>
    <cellStyle name="Обычный 22 2 8 2" xfId="14630"/>
    <cellStyle name="Обычный 22 2 8 2 2" xfId="14631"/>
    <cellStyle name="Обычный 22 2 8 2 2 2" xfId="44563"/>
    <cellStyle name="Обычный 22 2 8 2 3" xfId="44564"/>
    <cellStyle name="Обычный 22 2 8 3" xfId="14632"/>
    <cellStyle name="Обычный 22 2 8 3 2" xfId="44565"/>
    <cellStyle name="Обычный 22 2 8 4" xfId="44566"/>
    <cellStyle name="Обычный 22 2 9" xfId="14633"/>
    <cellStyle name="Обычный 22 2 9 2" xfId="14634"/>
    <cellStyle name="Обычный 22 2 9 2 2" xfId="14635"/>
    <cellStyle name="Обычный 22 2 9 2 2 2" xfId="44567"/>
    <cellStyle name="Обычный 22 2 9 2 3" xfId="44568"/>
    <cellStyle name="Обычный 22 2 9 3" xfId="14636"/>
    <cellStyle name="Обычный 22 2 9 3 2" xfId="44569"/>
    <cellStyle name="Обычный 22 2 9 4" xfId="44570"/>
    <cellStyle name="Обычный 22 20" xfId="14637"/>
    <cellStyle name="Обычный 22 20 2" xfId="14638"/>
    <cellStyle name="Обычный 22 20 2 2" xfId="14639"/>
    <cellStyle name="Обычный 22 20 2 2 2" xfId="44571"/>
    <cellStyle name="Обычный 22 20 2 3" xfId="44572"/>
    <cellStyle name="Обычный 22 20 3" xfId="14640"/>
    <cellStyle name="Обычный 22 20 3 2" xfId="44573"/>
    <cellStyle name="Обычный 22 20 4" xfId="44574"/>
    <cellStyle name="Обычный 22 21" xfId="14641"/>
    <cellStyle name="Обычный 22 21 2" xfId="14642"/>
    <cellStyle name="Обычный 22 21 2 2" xfId="14643"/>
    <cellStyle name="Обычный 22 21 2 2 2" xfId="44575"/>
    <cellStyle name="Обычный 22 21 2 3" xfId="44576"/>
    <cellStyle name="Обычный 22 21 3" xfId="14644"/>
    <cellStyle name="Обычный 22 21 3 2" xfId="44577"/>
    <cellStyle name="Обычный 22 21 4" xfId="44578"/>
    <cellStyle name="Обычный 22 22" xfId="14645"/>
    <cellStyle name="Обычный 22 22 2" xfId="44579"/>
    <cellStyle name="Обычный 22 23" xfId="14646"/>
    <cellStyle name="Обычный 22 23 2" xfId="44580"/>
    <cellStyle name="Обычный 22 24" xfId="14647"/>
    <cellStyle name="Обычный 22 24 2" xfId="44581"/>
    <cellStyle name="Обычный 22 25" xfId="14648"/>
    <cellStyle name="Обычный 22 25 2" xfId="44582"/>
    <cellStyle name="Обычный 22 26" xfId="14649"/>
    <cellStyle name="Обычный 22 26 2" xfId="44583"/>
    <cellStyle name="Обычный 22 27" xfId="14650"/>
    <cellStyle name="Обычный 22 27 2" xfId="14651"/>
    <cellStyle name="Обычный 22 27 2 2" xfId="44584"/>
    <cellStyle name="Обычный 22 27 3" xfId="44585"/>
    <cellStyle name="Обычный 22 28" xfId="14652"/>
    <cellStyle name="Обычный 22 28 2" xfId="44586"/>
    <cellStyle name="Обычный 22 29" xfId="14653"/>
    <cellStyle name="Обычный 22 29 2" xfId="44587"/>
    <cellStyle name="Обычный 22 3" xfId="14654"/>
    <cellStyle name="Обычный 22 3 2" xfId="44588"/>
    <cellStyle name="Обычный 22 30" xfId="44589"/>
    <cellStyle name="Обычный 22 31" xfId="60977"/>
    <cellStyle name="Обычный 22 32" xfId="61469"/>
    <cellStyle name="Обычный 22 4" xfId="14655"/>
    <cellStyle name="Обычный 22 4 2" xfId="44590"/>
    <cellStyle name="Обычный 22 5" xfId="14656"/>
    <cellStyle name="Обычный 22 5 2" xfId="44591"/>
    <cellStyle name="Обычный 22 6" xfId="14657"/>
    <cellStyle name="Обычный 22 6 2" xfId="44592"/>
    <cellStyle name="Обычный 22 7" xfId="14658"/>
    <cellStyle name="Обычный 22 7 2" xfId="44593"/>
    <cellStyle name="Обычный 22 8" xfId="14659"/>
    <cellStyle name="Обычный 22 8 2" xfId="44594"/>
    <cellStyle name="Обычный 22 9" xfId="14660"/>
    <cellStyle name="Обычный 22 9 2" xfId="44595"/>
    <cellStyle name="Обычный 220" xfId="14661"/>
    <cellStyle name="Обычный 220 2" xfId="44596"/>
    <cellStyle name="Обычный 221" xfId="14662"/>
    <cellStyle name="Обычный 221 2" xfId="44597"/>
    <cellStyle name="Обычный 222" xfId="35"/>
    <cellStyle name="Обычный 222 2" xfId="44598"/>
    <cellStyle name="Обычный 223" xfId="14663"/>
    <cellStyle name="Обычный 223 2" xfId="44599"/>
    <cellStyle name="Обычный 224" xfId="14664"/>
    <cellStyle name="Обычный 224 2" xfId="44600"/>
    <cellStyle name="Обычный 225" xfId="14665"/>
    <cellStyle name="Обычный 225 2" xfId="44601"/>
    <cellStyle name="Обычный 226" xfId="14666"/>
    <cellStyle name="Обычный 226 2" xfId="44602"/>
    <cellStyle name="Обычный 227" xfId="14667"/>
    <cellStyle name="Обычный 227 2" xfId="44603"/>
    <cellStyle name="Обычный 228" xfId="14668"/>
    <cellStyle name="Обычный 228 2" xfId="44604"/>
    <cellStyle name="Обычный 229" xfId="14669"/>
    <cellStyle name="Обычный 229 2" xfId="44605"/>
    <cellStyle name="Обычный 23" xfId="14670"/>
    <cellStyle name="Обычный 23 10" xfId="14671"/>
    <cellStyle name="Обычный 23 10 2" xfId="44606"/>
    <cellStyle name="Обычный 23 11" xfId="14672"/>
    <cellStyle name="Обычный 23 11 2" xfId="44607"/>
    <cellStyle name="Обычный 23 12" xfId="14673"/>
    <cellStyle name="Обычный 23 12 2" xfId="44608"/>
    <cellStyle name="Обычный 23 13" xfId="14674"/>
    <cellStyle name="Обычный 23 13 2" xfId="44609"/>
    <cellStyle name="Обычный 23 14" xfId="14675"/>
    <cellStyle name="Обычный 23 14 2" xfId="44610"/>
    <cellStyle name="Обычный 23 15" xfId="14676"/>
    <cellStyle name="Обычный 23 15 2" xfId="44611"/>
    <cellStyle name="Обычный 23 16" xfId="14677"/>
    <cellStyle name="Обычный 23 16 2" xfId="44612"/>
    <cellStyle name="Обычный 23 17" xfId="14678"/>
    <cellStyle name="Обычный 23 17 2" xfId="44613"/>
    <cellStyle name="Обычный 23 18" xfId="14679"/>
    <cellStyle name="Обычный 23 18 2" xfId="44614"/>
    <cellStyle name="Обычный 23 19" xfId="14680"/>
    <cellStyle name="Обычный 23 19 2" xfId="14681"/>
    <cellStyle name="Обычный 23 19 2 2" xfId="14682"/>
    <cellStyle name="Обычный 23 19 2 2 2" xfId="44615"/>
    <cellStyle name="Обычный 23 19 2 3" xfId="44616"/>
    <cellStyle name="Обычный 23 19 3" xfId="14683"/>
    <cellStyle name="Обычный 23 19 3 2" xfId="44617"/>
    <cellStyle name="Обычный 23 19 4" xfId="44618"/>
    <cellStyle name="Обычный 23 2" xfId="14684"/>
    <cellStyle name="Обычный 23 2 2" xfId="14685"/>
    <cellStyle name="Обычный 23 20" xfId="14686"/>
    <cellStyle name="Обычный 23 20 2" xfId="14687"/>
    <cellStyle name="Обычный 23 20 2 2" xfId="14688"/>
    <cellStyle name="Обычный 23 20 2 2 2" xfId="44619"/>
    <cellStyle name="Обычный 23 20 2 3" xfId="44620"/>
    <cellStyle name="Обычный 23 20 3" xfId="14689"/>
    <cellStyle name="Обычный 23 20 3 2" xfId="44621"/>
    <cellStyle name="Обычный 23 20 4" xfId="44622"/>
    <cellStyle name="Обычный 23 21" xfId="14690"/>
    <cellStyle name="Обычный 23 21 2" xfId="14691"/>
    <cellStyle name="Обычный 23 21 2 2" xfId="14692"/>
    <cellStyle name="Обычный 23 21 2 2 2" xfId="44623"/>
    <cellStyle name="Обычный 23 21 2 3" xfId="44624"/>
    <cellStyle name="Обычный 23 21 3" xfId="14693"/>
    <cellStyle name="Обычный 23 21 3 2" xfId="44625"/>
    <cellStyle name="Обычный 23 21 4" xfId="44626"/>
    <cellStyle name="Обычный 23 22" xfId="14694"/>
    <cellStyle name="Обычный 23 22 2" xfId="44627"/>
    <cellStyle name="Обычный 23 23" xfId="14695"/>
    <cellStyle name="Обычный 23 23 2" xfId="44628"/>
    <cellStyle name="Обычный 23 24" xfId="14696"/>
    <cellStyle name="Обычный 23 24 2" xfId="44629"/>
    <cellStyle name="Обычный 23 25" xfId="14697"/>
    <cellStyle name="Обычный 23 25 2" xfId="44630"/>
    <cellStyle name="Обычный 23 26" xfId="14698"/>
    <cellStyle name="Обычный 23 26 2" xfId="44631"/>
    <cellStyle name="Обычный 23 27" xfId="14699"/>
    <cellStyle name="Обычный 23 27 2" xfId="14700"/>
    <cellStyle name="Обычный 23 27 2 2" xfId="44632"/>
    <cellStyle name="Обычный 23 27 3" xfId="44633"/>
    <cellStyle name="Обычный 23 28" xfId="14701"/>
    <cellStyle name="Обычный 23 28 2" xfId="44634"/>
    <cellStyle name="Обычный 23 29" xfId="14702"/>
    <cellStyle name="Обычный 23 29 2" xfId="44635"/>
    <cellStyle name="Обычный 23 3" xfId="14703"/>
    <cellStyle name="Обычный 23 3 2" xfId="44636"/>
    <cellStyle name="Обычный 23 30" xfId="44637"/>
    <cellStyle name="Обычный 23 31" xfId="61470"/>
    <cellStyle name="Обычный 23 4" xfId="14704"/>
    <cellStyle name="Обычный 23 4 2" xfId="44638"/>
    <cellStyle name="Обычный 23 5" xfId="14705"/>
    <cellStyle name="Обычный 23 5 2" xfId="44639"/>
    <cellStyle name="Обычный 23 6" xfId="14706"/>
    <cellStyle name="Обычный 23 6 2" xfId="44640"/>
    <cellStyle name="Обычный 23 7" xfId="14707"/>
    <cellStyle name="Обычный 23 7 2" xfId="44641"/>
    <cellStyle name="Обычный 23 8" xfId="14708"/>
    <cellStyle name="Обычный 23 8 2" xfId="44642"/>
    <cellStyle name="Обычный 23 9" xfId="14709"/>
    <cellStyle name="Обычный 23 9 2" xfId="44643"/>
    <cellStyle name="Обычный 230" xfId="14710"/>
    <cellStyle name="Обычный 230 2" xfId="44644"/>
    <cellStyle name="Обычный 231" xfId="14711"/>
    <cellStyle name="Обычный 231 2" xfId="44645"/>
    <cellStyle name="Обычный 232" xfId="14712"/>
    <cellStyle name="Обычный 232 2" xfId="44646"/>
    <cellStyle name="Обычный 233" xfId="14713"/>
    <cellStyle name="Обычный 233 2" xfId="44647"/>
    <cellStyle name="Обычный 234" xfId="14714"/>
    <cellStyle name="Обычный 234 2" xfId="14715"/>
    <cellStyle name="Обычный 234 3" xfId="14716"/>
    <cellStyle name="Обычный 234 3 2" xfId="14717"/>
    <cellStyle name="Обычный 235" xfId="14718"/>
    <cellStyle name="Обычный 235 2" xfId="14719"/>
    <cellStyle name="Обычный 235 3" xfId="14720"/>
    <cellStyle name="Обычный 235 3 2" xfId="14721"/>
    <cellStyle name="Обычный 236" xfId="14722"/>
    <cellStyle name="Обычный 236 2" xfId="44648"/>
    <cellStyle name="Обычный 237" xfId="14723"/>
    <cellStyle name="Обычный 237 2" xfId="14724"/>
    <cellStyle name="Обычный 237 3" xfId="14725"/>
    <cellStyle name="Обычный 237 3 2" xfId="14726"/>
    <cellStyle name="Обычный 238" xfId="14727"/>
    <cellStyle name="Обычный 238 2" xfId="44649"/>
    <cellStyle name="Обычный 239" xfId="14728"/>
    <cellStyle name="Обычный 239 2" xfId="44650"/>
    <cellStyle name="Обычный 24" xfId="14729"/>
    <cellStyle name="Обычный 24 10" xfId="14730"/>
    <cellStyle name="Обычный 24 10 2" xfId="44651"/>
    <cellStyle name="Обычный 24 11" xfId="14731"/>
    <cellStyle name="Обычный 24 11 2" xfId="44652"/>
    <cellStyle name="Обычный 24 12" xfId="14732"/>
    <cellStyle name="Обычный 24 12 2" xfId="44653"/>
    <cellStyle name="Обычный 24 13" xfId="14733"/>
    <cellStyle name="Обычный 24 13 2" xfId="44654"/>
    <cellStyle name="Обычный 24 14" xfId="14734"/>
    <cellStyle name="Обычный 24 14 2" xfId="44655"/>
    <cellStyle name="Обычный 24 15" xfId="14735"/>
    <cellStyle name="Обычный 24 15 2" xfId="44656"/>
    <cellStyle name="Обычный 24 16" xfId="14736"/>
    <cellStyle name="Обычный 24 16 2" xfId="44657"/>
    <cellStyle name="Обычный 24 17" xfId="14737"/>
    <cellStyle name="Обычный 24 17 2" xfId="44658"/>
    <cellStyle name="Обычный 24 18" xfId="14738"/>
    <cellStyle name="Обычный 24 18 2" xfId="44659"/>
    <cellStyle name="Обычный 24 19" xfId="14739"/>
    <cellStyle name="Обычный 24 19 2" xfId="14740"/>
    <cellStyle name="Обычный 24 19 2 2" xfId="14741"/>
    <cellStyle name="Обычный 24 19 2 2 2" xfId="44660"/>
    <cellStyle name="Обычный 24 19 2 3" xfId="44661"/>
    <cellStyle name="Обычный 24 19 3" xfId="14742"/>
    <cellStyle name="Обычный 24 19 3 2" xfId="44662"/>
    <cellStyle name="Обычный 24 19 4" xfId="44663"/>
    <cellStyle name="Обычный 24 2" xfId="14743"/>
    <cellStyle name="Обычный 24 2 2" xfId="14744"/>
    <cellStyle name="Обычный 24 20" xfId="14745"/>
    <cellStyle name="Обычный 24 20 2" xfId="14746"/>
    <cellStyle name="Обычный 24 20 2 2" xfId="14747"/>
    <cellStyle name="Обычный 24 20 2 2 2" xfId="44664"/>
    <cellStyle name="Обычный 24 20 2 3" xfId="44665"/>
    <cellStyle name="Обычный 24 20 3" xfId="14748"/>
    <cellStyle name="Обычный 24 20 3 2" xfId="44666"/>
    <cellStyle name="Обычный 24 20 4" xfId="44667"/>
    <cellStyle name="Обычный 24 21" xfId="14749"/>
    <cellStyle name="Обычный 24 21 2" xfId="14750"/>
    <cellStyle name="Обычный 24 21 2 2" xfId="14751"/>
    <cellStyle name="Обычный 24 21 2 2 2" xfId="44668"/>
    <cellStyle name="Обычный 24 21 2 3" xfId="44669"/>
    <cellStyle name="Обычный 24 21 3" xfId="14752"/>
    <cellStyle name="Обычный 24 21 3 2" xfId="44670"/>
    <cellStyle name="Обычный 24 21 4" xfId="44671"/>
    <cellStyle name="Обычный 24 22" xfId="14753"/>
    <cellStyle name="Обычный 24 22 2" xfId="44672"/>
    <cellStyle name="Обычный 24 23" xfId="14754"/>
    <cellStyle name="Обычный 24 23 2" xfId="44673"/>
    <cellStyle name="Обычный 24 24" xfId="14755"/>
    <cellStyle name="Обычный 24 24 2" xfId="44674"/>
    <cellStyle name="Обычный 24 25" xfId="14756"/>
    <cellStyle name="Обычный 24 25 2" xfId="44675"/>
    <cellStyle name="Обычный 24 26" xfId="14757"/>
    <cellStyle name="Обычный 24 26 2" xfId="44676"/>
    <cellStyle name="Обычный 24 27" xfId="14758"/>
    <cellStyle name="Обычный 24 27 2" xfId="14759"/>
    <cellStyle name="Обычный 24 27 2 2" xfId="44677"/>
    <cellStyle name="Обычный 24 27 3" xfId="44678"/>
    <cellStyle name="Обычный 24 28" xfId="14760"/>
    <cellStyle name="Обычный 24 28 2" xfId="44679"/>
    <cellStyle name="Обычный 24 29" xfId="14761"/>
    <cellStyle name="Обычный 24 29 2" xfId="44680"/>
    <cellStyle name="Обычный 24 3" xfId="14762"/>
    <cellStyle name="Обычный 24 3 2" xfId="44681"/>
    <cellStyle name="Обычный 24 30" xfId="44682"/>
    <cellStyle name="Обычный 24 4" xfId="14763"/>
    <cellStyle name="Обычный 24 4 2" xfId="14764"/>
    <cellStyle name="Обычный 24 5" xfId="14765"/>
    <cellStyle name="Обычный 24 5 2" xfId="44683"/>
    <cellStyle name="Обычный 24 6" xfId="14766"/>
    <cellStyle name="Обычный 24 6 2" xfId="44684"/>
    <cellStyle name="Обычный 24 7" xfId="14767"/>
    <cellStyle name="Обычный 24 7 2" xfId="44685"/>
    <cellStyle name="Обычный 24 8" xfId="14768"/>
    <cellStyle name="Обычный 24 8 2" xfId="44686"/>
    <cellStyle name="Обычный 24 9" xfId="14769"/>
    <cellStyle name="Обычный 24 9 2" xfId="44687"/>
    <cellStyle name="Обычный 240" xfId="14770"/>
    <cellStyle name="Обычный 240 2" xfId="44688"/>
    <cellStyle name="Обычный 241" xfId="14771"/>
    <cellStyle name="Обычный 241 2" xfId="44689"/>
    <cellStyle name="Обычный 242" xfId="14772"/>
    <cellStyle name="Обычный 242 2" xfId="14773"/>
    <cellStyle name="Обычный 242 3" xfId="14774"/>
    <cellStyle name="Обычный 242 3 2" xfId="14775"/>
    <cellStyle name="Обычный 243" xfId="14776"/>
    <cellStyle name="Обычный 243 2" xfId="44690"/>
    <cellStyle name="Обычный 244" xfId="14777"/>
    <cellStyle name="Обычный 244 2" xfId="44691"/>
    <cellStyle name="Обычный 245" xfId="14778"/>
    <cellStyle name="Обычный 245 2" xfId="44692"/>
    <cellStyle name="Обычный 246" xfId="14779"/>
    <cellStyle name="Обычный 246 2" xfId="44693"/>
    <cellStyle name="Обычный 247" xfId="14780"/>
    <cellStyle name="Обычный 247 2" xfId="44694"/>
    <cellStyle name="Обычный 248" xfId="14781"/>
    <cellStyle name="Обычный 248 2" xfId="60313"/>
    <cellStyle name="Обычный 249" xfId="14782"/>
    <cellStyle name="Обычный 249 2" xfId="14783"/>
    <cellStyle name="Обычный 249 3" xfId="14784"/>
    <cellStyle name="Обычный 249 3 2" xfId="14785"/>
    <cellStyle name="Обычный 25" xfId="14786"/>
    <cellStyle name="Обычный 25 10" xfId="14787"/>
    <cellStyle name="Обычный 25 10 2" xfId="44695"/>
    <cellStyle name="Обычный 25 11" xfId="14788"/>
    <cellStyle name="Обычный 25 11 2" xfId="44696"/>
    <cellStyle name="Обычный 25 12" xfId="14789"/>
    <cellStyle name="Обычный 25 12 2" xfId="44697"/>
    <cellStyle name="Обычный 25 13" xfId="14790"/>
    <cellStyle name="Обычный 25 13 2" xfId="44698"/>
    <cellStyle name="Обычный 25 14" xfId="14791"/>
    <cellStyle name="Обычный 25 14 2" xfId="44699"/>
    <cellStyle name="Обычный 25 15" xfId="14792"/>
    <cellStyle name="Обычный 25 15 2" xfId="44700"/>
    <cellStyle name="Обычный 25 16" xfId="14793"/>
    <cellStyle name="Обычный 25 16 2" xfId="44701"/>
    <cellStyle name="Обычный 25 17" xfId="14794"/>
    <cellStyle name="Обычный 25 17 2" xfId="44702"/>
    <cellStyle name="Обычный 25 18" xfId="14795"/>
    <cellStyle name="Обычный 25 18 2" xfId="44703"/>
    <cellStyle name="Обычный 25 19" xfId="14796"/>
    <cellStyle name="Обычный 25 19 2" xfId="14797"/>
    <cellStyle name="Обычный 25 19 2 2" xfId="14798"/>
    <cellStyle name="Обычный 25 19 2 2 2" xfId="44704"/>
    <cellStyle name="Обычный 25 19 2 3" xfId="44705"/>
    <cellStyle name="Обычный 25 19 3" xfId="14799"/>
    <cellStyle name="Обычный 25 19 3 2" xfId="44706"/>
    <cellStyle name="Обычный 25 19 4" xfId="44707"/>
    <cellStyle name="Обычный 25 2" xfId="14800"/>
    <cellStyle name="Обычный 25 2 2" xfId="14801"/>
    <cellStyle name="Обычный 25 20" xfId="14802"/>
    <cellStyle name="Обычный 25 20 2" xfId="14803"/>
    <cellStyle name="Обычный 25 20 2 2" xfId="14804"/>
    <cellStyle name="Обычный 25 20 2 2 2" xfId="44708"/>
    <cellStyle name="Обычный 25 20 2 3" xfId="44709"/>
    <cellStyle name="Обычный 25 20 3" xfId="14805"/>
    <cellStyle name="Обычный 25 20 3 2" xfId="44710"/>
    <cellStyle name="Обычный 25 20 4" xfId="44711"/>
    <cellStyle name="Обычный 25 21" xfId="14806"/>
    <cellStyle name="Обычный 25 21 2" xfId="14807"/>
    <cellStyle name="Обычный 25 21 2 2" xfId="14808"/>
    <cellStyle name="Обычный 25 21 2 2 2" xfId="44712"/>
    <cellStyle name="Обычный 25 21 2 3" xfId="44713"/>
    <cellStyle name="Обычный 25 21 3" xfId="14809"/>
    <cellStyle name="Обычный 25 21 3 2" xfId="44714"/>
    <cellStyle name="Обычный 25 21 4" xfId="44715"/>
    <cellStyle name="Обычный 25 22" xfId="14810"/>
    <cellStyle name="Обычный 25 22 2" xfId="44716"/>
    <cellStyle name="Обычный 25 23" xfId="14811"/>
    <cellStyle name="Обычный 25 23 2" xfId="44717"/>
    <cellStyle name="Обычный 25 24" xfId="14812"/>
    <cellStyle name="Обычный 25 24 2" xfId="44718"/>
    <cellStyle name="Обычный 25 25" xfId="14813"/>
    <cellStyle name="Обычный 25 25 2" xfId="44719"/>
    <cellStyle name="Обычный 25 26" xfId="14814"/>
    <cellStyle name="Обычный 25 26 2" xfId="44720"/>
    <cellStyle name="Обычный 25 27" xfId="14815"/>
    <cellStyle name="Обычный 25 27 2" xfId="14816"/>
    <cellStyle name="Обычный 25 27 2 2" xfId="44721"/>
    <cellStyle name="Обычный 25 27 3" xfId="44722"/>
    <cellStyle name="Обычный 25 28" xfId="14817"/>
    <cellStyle name="Обычный 25 28 2" xfId="44723"/>
    <cellStyle name="Обычный 25 29" xfId="14818"/>
    <cellStyle name="Обычный 25 29 2" xfId="44724"/>
    <cellStyle name="Обычный 25 3" xfId="14819"/>
    <cellStyle name="Обычный 25 3 2" xfId="44725"/>
    <cellStyle name="Обычный 25 30" xfId="44726"/>
    <cellStyle name="Обычный 25 4" xfId="14820"/>
    <cellStyle name="Обычный 25 4 2" xfId="14821"/>
    <cellStyle name="Обычный 25 5" xfId="14822"/>
    <cellStyle name="Обычный 25 5 2" xfId="44727"/>
    <cellStyle name="Обычный 25 6" xfId="14823"/>
    <cellStyle name="Обычный 25 6 2" xfId="44728"/>
    <cellStyle name="Обычный 25 7" xfId="14824"/>
    <cellStyle name="Обычный 25 7 2" xfId="44729"/>
    <cellStyle name="Обычный 25 8" xfId="14825"/>
    <cellStyle name="Обычный 25 8 2" xfId="44730"/>
    <cellStyle name="Обычный 25 9" xfId="14826"/>
    <cellStyle name="Обычный 25 9 2" xfId="44731"/>
    <cellStyle name="Обычный 250" xfId="44732"/>
    <cellStyle name="Обычный 251" xfId="43"/>
    <cellStyle name="Обычный 252" xfId="44733"/>
    <cellStyle name="Обычный 253" xfId="14827"/>
    <cellStyle name="Обычный 253 2" xfId="14828"/>
    <cellStyle name="Обычный 253 3" xfId="14829"/>
    <cellStyle name="Обычный 253 3 2" xfId="14830"/>
    <cellStyle name="Обычный 254" xfId="59100"/>
    <cellStyle name="Обычный 254 2" xfId="60978"/>
    <cellStyle name="Обычный 255" xfId="59101"/>
    <cellStyle name="Обычный 256" xfId="59037"/>
    <cellStyle name="Обычный 257" xfId="59046"/>
    <cellStyle name="Обычный 258" xfId="59034"/>
    <cellStyle name="Обычный 259" xfId="59035"/>
    <cellStyle name="Обычный 26" xfId="14831"/>
    <cellStyle name="Обычный 26 10" xfId="14832"/>
    <cellStyle name="Обычный 26 10 2" xfId="44734"/>
    <cellStyle name="Обычный 26 11" xfId="14833"/>
    <cellStyle name="Обычный 26 11 2" xfId="44735"/>
    <cellStyle name="Обычный 26 12" xfId="14834"/>
    <cellStyle name="Обычный 26 12 2" xfId="44736"/>
    <cellStyle name="Обычный 26 13" xfId="14835"/>
    <cellStyle name="Обычный 26 13 2" xfId="44737"/>
    <cellStyle name="Обычный 26 14" xfId="14836"/>
    <cellStyle name="Обычный 26 14 2" xfId="44738"/>
    <cellStyle name="Обычный 26 15" xfId="14837"/>
    <cellStyle name="Обычный 26 15 2" xfId="44739"/>
    <cellStyle name="Обычный 26 16" xfId="14838"/>
    <cellStyle name="Обычный 26 16 2" xfId="44740"/>
    <cellStyle name="Обычный 26 17" xfId="14839"/>
    <cellStyle name="Обычный 26 17 2" xfId="44741"/>
    <cellStyle name="Обычный 26 18" xfId="14840"/>
    <cellStyle name="Обычный 26 18 2" xfId="44742"/>
    <cellStyle name="Обычный 26 19" xfId="14841"/>
    <cellStyle name="Обычный 26 19 2" xfId="14842"/>
    <cellStyle name="Обычный 26 19 2 2" xfId="14843"/>
    <cellStyle name="Обычный 26 19 2 2 2" xfId="44743"/>
    <cellStyle name="Обычный 26 19 2 3" xfId="44744"/>
    <cellStyle name="Обычный 26 19 3" xfId="14844"/>
    <cellStyle name="Обычный 26 19 3 2" xfId="44745"/>
    <cellStyle name="Обычный 26 19 4" xfId="44746"/>
    <cellStyle name="Обычный 26 2" xfId="14845"/>
    <cellStyle name="Обычный 26 2 2" xfId="44747"/>
    <cellStyle name="Обычный 26 2 3" xfId="61471"/>
    <cellStyle name="Обычный 26 20" xfId="14846"/>
    <cellStyle name="Обычный 26 20 2" xfId="14847"/>
    <cellStyle name="Обычный 26 20 2 2" xfId="14848"/>
    <cellStyle name="Обычный 26 20 2 2 2" xfId="44748"/>
    <cellStyle name="Обычный 26 20 2 3" xfId="44749"/>
    <cellStyle name="Обычный 26 20 3" xfId="14849"/>
    <cellStyle name="Обычный 26 20 3 2" xfId="44750"/>
    <cellStyle name="Обычный 26 20 4" xfId="44751"/>
    <cellStyle name="Обычный 26 21" xfId="14850"/>
    <cellStyle name="Обычный 26 21 2" xfId="14851"/>
    <cellStyle name="Обычный 26 21 2 2" xfId="14852"/>
    <cellStyle name="Обычный 26 21 2 2 2" xfId="44752"/>
    <cellStyle name="Обычный 26 21 2 3" xfId="44753"/>
    <cellStyle name="Обычный 26 21 3" xfId="14853"/>
    <cellStyle name="Обычный 26 21 3 2" xfId="44754"/>
    <cellStyle name="Обычный 26 21 4" xfId="44755"/>
    <cellStyle name="Обычный 26 22" xfId="14854"/>
    <cellStyle name="Обычный 26 22 2" xfId="44756"/>
    <cellStyle name="Обычный 26 23" xfId="14855"/>
    <cellStyle name="Обычный 26 23 2" xfId="44757"/>
    <cellStyle name="Обычный 26 24" xfId="14856"/>
    <cellStyle name="Обычный 26 24 2" xfId="44758"/>
    <cellStyle name="Обычный 26 25" xfId="14857"/>
    <cellStyle name="Обычный 26 25 2" xfId="44759"/>
    <cellStyle name="Обычный 26 26" xfId="14858"/>
    <cellStyle name="Обычный 26 26 2" xfId="44760"/>
    <cellStyle name="Обычный 26 27" xfId="14859"/>
    <cellStyle name="Обычный 26 27 2" xfId="14860"/>
    <cellStyle name="Обычный 26 27 2 2" xfId="44761"/>
    <cellStyle name="Обычный 26 27 3" xfId="44762"/>
    <cellStyle name="Обычный 26 28" xfId="14861"/>
    <cellStyle name="Обычный 26 28 2" xfId="44763"/>
    <cellStyle name="Обычный 26 29" xfId="14862"/>
    <cellStyle name="Обычный 26 29 2" xfId="44764"/>
    <cellStyle name="Обычный 26 3" xfId="14863"/>
    <cellStyle name="Обычный 26 3 2" xfId="44765"/>
    <cellStyle name="Обычный 26 30" xfId="44766"/>
    <cellStyle name="Обычный 26 4" xfId="14864"/>
    <cellStyle name="Обычный 26 4 2" xfId="14865"/>
    <cellStyle name="Обычный 26 5" xfId="14866"/>
    <cellStyle name="Обычный 26 5 2" xfId="44767"/>
    <cellStyle name="Обычный 26 6" xfId="14867"/>
    <cellStyle name="Обычный 26 6 2" xfId="44768"/>
    <cellStyle name="Обычный 26 7" xfId="14868"/>
    <cellStyle name="Обычный 26 7 2" xfId="44769"/>
    <cellStyle name="Обычный 26 8" xfId="14869"/>
    <cellStyle name="Обычный 26 8 2" xfId="44770"/>
    <cellStyle name="Обычный 26 9" xfId="14870"/>
    <cellStyle name="Обычный 26 9 2" xfId="44771"/>
    <cellStyle name="Обычный 260" xfId="59036"/>
    <cellStyle name="Обычный 261" xfId="59042"/>
    <cellStyle name="Обычный 262" xfId="59043"/>
    <cellStyle name="Обычный 263" xfId="59044"/>
    <cellStyle name="Обычный 264" xfId="59038"/>
    <cellStyle name="Обычный 265" xfId="59039"/>
    <cellStyle name="Обычный 266" xfId="59040"/>
    <cellStyle name="Обычный 267" xfId="59041"/>
    <cellStyle name="Обычный 268" xfId="59047"/>
    <cellStyle name="Обычный 269" xfId="14871"/>
    <cellStyle name="Обычный 27" xfId="14872"/>
    <cellStyle name="Обычный 27 10" xfId="14873"/>
    <cellStyle name="Обычный 27 10 2" xfId="44772"/>
    <cellStyle name="Обычный 27 11" xfId="14874"/>
    <cellStyle name="Обычный 27 11 2" xfId="44773"/>
    <cellStyle name="Обычный 27 12" xfId="14875"/>
    <cellStyle name="Обычный 27 12 2" xfId="44774"/>
    <cellStyle name="Обычный 27 13" xfId="14876"/>
    <cellStyle name="Обычный 27 13 2" xfId="44775"/>
    <cellStyle name="Обычный 27 14" xfId="14877"/>
    <cellStyle name="Обычный 27 14 2" xfId="44776"/>
    <cellStyle name="Обычный 27 15" xfId="14878"/>
    <cellStyle name="Обычный 27 15 2" xfId="44777"/>
    <cellStyle name="Обычный 27 16" xfId="14879"/>
    <cellStyle name="Обычный 27 16 2" xfId="44778"/>
    <cellStyle name="Обычный 27 17" xfId="14880"/>
    <cellStyle name="Обычный 27 17 2" xfId="44779"/>
    <cellStyle name="Обычный 27 18" xfId="14881"/>
    <cellStyle name="Обычный 27 18 2" xfId="44780"/>
    <cellStyle name="Обычный 27 19" xfId="14882"/>
    <cellStyle name="Обычный 27 19 2" xfId="14883"/>
    <cellStyle name="Обычный 27 19 2 2" xfId="14884"/>
    <cellStyle name="Обычный 27 19 2 2 2" xfId="44781"/>
    <cellStyle name="Обычный 27 19 2 3" xfId="44782"/>
    <cellStyle name="Обычный 27 19 3" xfId="14885"/>
    <cellStyle name="Обычный 27 19 3 2" xfId="44783"/>
    <cellStyle name="Обычный 27 19 4" xfId="44784"/>
    <cellStyle name="Обычный 27 2" xfId="14886"/>
    <cellStyle name="Обычный 27 2 2" xfId="44785"/>
    <cellStyle name="Обычный 27 20" xfId="14887"/>
    <cellStyle name="Обычный 27 20 2" xfId="14888"/>
    <cellStyle name="Обычный 27 20 2 2" xfId="14889"/>
    <cellStyle name="Обычный 27 20 2 2 2" xfId="44786"/>
    <cellStyle name="Обычный 27 20 2 3" xfId="44787"/>
    <cellStyle name="Обычный 27 20 3" xfId="14890"/>
    <cellStyle name="Обычный 27 20 3 2" xfId="44788"/>
    <cellStyle name="Обычный 27 20 4" xfId="44789"/>
    <cellStyle name="Обычный 27 21" xfId="14891"/>
    <cellStyle name="Обычный 27 21 2" xfId="14892"/>
    <cellStyle name="Обычный 27 21 2 2" xfId="14893"/>
    <cellStyle name="Обычный 27 21 2 2 2" xfId="44790"/>
    <cellStyle name="Обычный 27 21 2 3" xfId="44791"/>
    <cellStyle name="Обычный 27 21 3" xfId="14894"/>
    <cellStyle name="Обычный 27 21 3 2" xfId="44792"/>
    <cellStyle name="Обычный 27 21 4" xfId="44793"/>
    <cellStyle name="Обычный 27 22" xfId="14895"/>
    <cellStyle name="Обычный 27 22 2" xfId="44794"/>
    <cellStyle name="Обычный 27 23" xfId="14896"/>
    <cellStyle name="Обычный 27 23 2" xfId="44795"/>
    <cellStyle name="Обычный 27 24" xfId="14897"/>
    <cellStyle name="Обычный 27 24 2" xfId="44796"/>
    <cellStyle name="Обычный 27 25" xfId="14898"/>
    <cellStyle name="Обычный 27 25 2" xfId="44797"/>
    <cellStyle name="Обычный 27 26" xfId="14899"/>
    <cellStyle name="Обычный 27 26 2" xfId="44798"/>
    <cellStyle name="Обычный 27 27" xfId="14900"/>
    <cellStyle name="Обычный 27 27 2" xfId="14901"/>
    <cellStyle name="Обычный 27 27 2 2" xfId="44799"/>
    <cellStyle name="Обычный 27 27 3" xfId="44800"/>
    <cellStyle name="Обычный 27 28" xfId="14902"/>
    <cellStyle name="Обычный 27 28 2" xfId="44801"/>
    <cellStyle name="Обычный 27 29" xfId="14903"/>
    <cellStyle name="Обычный 27 29 2" xfId="44802"/>
    <cellStyle name="Обычный 27 3" xfId="14904"/>
    <cellStyle name="Обычный 27 3 2" xfId="44803"/>
    <cellStyle name="Обычный 27 30" xfId="44804"/>
    <cellStyle name="Обычный 27 4" xfId="14905"/>
    <cellStyle name="Обычный 27 4 2" xfId="14906"/>
    <cellStyle name="Обычный 27 5" xfId="14907"/>
    <cellStyle name="Обычный 27 5 2" xfId="44805"/>
    <cellStyle name="Обычный 27 6" xfId="14908"/>
    <cellStyle name="Обычный 27 6 2" xfId="44806"/>
    <cellStyle name="Обычный 27 7" xfId="14909"/>
    <cellStyle name="Обычный 27 7 2" xfId="44807"/>
    <cellStyle name="Обычный 27 8" xfId="14910"/>
    <cellStyle name="Обычный 27 8 2" xfId="44808"/>
    <cellStyle name="Обычный 27 9" xfId="14911"/>
    <cellStyle name="Обычный 27 9 2" xfId="44809"/>
    <cellStyle name="Обычный 270" xfId="59048"/>
    <cellStyle name="Обычный 271" xfId="59045"/>
    <cellStyle name="Обычный 272" xfId="59049"/>
    <cellStyle name="Обычный 273" xfId="59050"/>
    <cellStyle name="Обычный 274" xfId="59051"/>
    <cellStyle name="Обычный 275" xfId="60979"/>
    <cellStyle name="Обычный 276" xfId="61221"/>
    <cellStyle name="Обычный 276 2" xfId="61472"/>
    <cellStyle name="Обычный 277" xfId="61222"/>
    <cellStyle name="Обычный 278" xfId="61473"/>
    <cellStyle name="Обычный 279" xfId="61474"/>
    <cellStyle name="Обычный 279 2" xfId="61475"/>
    <cellStyle name="Обычный 28" xfId="14912"/>
    <cellStyle name="Обычный 28 10" xfId="14913"/>
    <cellStyle name="Обычный 28 10 2" xfId="44810"/>
    <cellStyle name="Обычный 28 11" xfId="14914"/>
    <cellStyle name="Обычный 28 11 2" xfId="44811"/>
    <cellStyle name="Обычный 28 12" xfId="14915"/>
    <cellStyle name="Обычный 28 12 2" xfId="44812"/>
    <cellStyle name="Обычный 28 13" xfId="14916"/>
    <cellStyle name="Обычный 28 13 2" xfId="44813"/>
    <cellStyle name="Обычный 28 14" xfId="14917"/>
    <cellStyle name="Обычный 28 14 2" xfId="44814"/>
    <cellStyle name="Обычный 28 15" xfId="14918"/>
    <cellStyle name="Обычный 28 15 2" xfId="44815"/>
    <cellStyle name="Обычный 28 16" xfId="14919"/>
    <cellStyle name="Обычный 28 16 2" xfId="44816"/>
    <cellStyle name="Обычный 28 17" xfId="14920"/>
    <cellStyle name="Обычный 28 17 2" xfId="44817"/>
    <cellStyle name="Обычный 28 18" xfId="14921"/>
    <cellStyle name="Обычный 28 18 2" xfId="44818"/>
    <cellStyle name="Обычный 28 19" xfId="14922"/>
    <cellStyle name="Обычный 28 19 2" xfId="14923"/>
    <cellStyle name="Обычный 28 19 2 2" xfId="14924"/>
    <cellStyle name="Обычный 28 19 2 2 2" xfId="44819"/>
    <cellStyle name="Обычный 28 19 2 3" xfId="44820"/>
    <cellStyle name="Обычный 28 19 3" xfId="14925"/>
    <cellStyle name="Обычный 28 19 3 2" xfId="44821"/>
    <cellStyle name="Обычный 28 19 4" xfId="44822"/>
    <cellStyle name="Обычный 28 2" xfId="14926"/>
    <cellStyle name="Обычный 28 2 2" xfId="44823"/>
    <cellStyle name="Обычный 28 20" xfId="14927"/>
    <cellStyle name="Обычный 28 20 2" xfId="14928"/>
    <cellStyle name="Обычный 28 20 2 2" xfId="14929"/>
    <cellStyle name="Обычный 28 20 2 2 2" xfId="44824"/>
    <cellStyle name="Обычный 28 20 2 3" xfId="44825"/>
    <cellStyle name="Обычный 28 20 3" xfId="14930"/>
    <cellStyle name="Обычный 28 20 3 2" xfId="44826"/>
    <cellStyle name="Обычный 28 20 4" xfId="44827"/>
    <cellStyle name="Обычный 28 21" xfId="14931"/>
    <cellStyle name="Обычный 28 21 2" xfId="14932"/>
    <cellStyle name="Обычный 28 21 2 2" xfId="14933"/>
    <cellStyle name="Обычный 28 21 2 2 2" xfId="44828"/>
    <cellStyle name="Обычный 28 21 2 3" xfId="44829"/>
    <cellStyle name="Обычный 28 21 3" xfId="14934"/>
    <cellStyle name="Обычный 28 21 3 2" xfId="44830"/>
    <cellStyle name="Обычный 28 21 4" xfId="44831"/>
    <cellStyle name="Обычный 28 22" xfId="14935"/>
    <cellStyle name="Обычный 28 22 2" xfId="44832"/>
    <cellStyle name="Обычный 28 23" xfId="14936"/>
    <cellStyle name="Обычный 28 23 2" xfId="44833"/>
    <cellStyle name="Обычный 28 24" xfId="14937"/>
    <cellStyle name="Обычный 28 24 2" xfId="44834"/>
    <cellStyle name="Обычный 28 25" xfId="14938"/>
    <cellStyle name="Обычный 28 25 2" xfId="44835"/>
    <cellStyle name="Обычный 28 26" xfId="14939"/>
    <cellStyle name="Обычный 28 26 2" xfId="44836"/>
    <cellStyle name="Обычный 28 27" xfId="14940"/>
    <cellStyle name="Обычный 28 27 2" xfId="14941"/>
    <cellStyle name="Обычный 28 27 2 2" xfId="44837"/>
    <cellStyle name="Обычный 28 27 3" xfId="44838"/>
    <cellStyle name="Обычный 28 28" xfId="14942"/>
    <cellStyle name="Обычный 28 28 2" xfId="44839"/>
    <cellStyle name="Обычный 28 29" xfId="14943"/>
    <cellStyle name="Обычный 28 29 2" xfId="44840"/>
    <cellStyle name="Обычный 28 3" xfId="14944"/>
    <cellStyle name="Обычный 28 3 2" xfId="44841"/>
    <cellStyle name="Обычный 28 30" xfId="44842"/>
    <cellStyle name="Обычный 28 4" xfId="14945"/>
    <cellStyle name="Обычный 28 4 2" xfId="44843"/>
    <cellStyle name="Обычный 28 5" xfId="14946"/>
    <cellStyle name="Обычный 28 5 2" xfId="44844"/>
    <cellStyle name="Обычный 28 6" xfId="14947"/>
    <cellStyle name="Обычный 28 6 2" xfId="44845"/>
    <cellStyle name="Обычный 28 7" xfId="14948"/>
    <cellStyle name="Обычный 28 7 2" xfId="44846"/>
    <cellStyle name="Обычный 28 8" xfId="14949"/>
    <cellStyle name="Обычный 28 8 2" xfId="44847"/>
    <cellStyle name="Обычный 28 9" xfId="14950"/>
    <cellStyle name="Обычный 28 9 2" xfId="44848"/>
    <cellStyle name="Обычный 280" xfId="61476"/>
    <cellStyle name="Обычный 281" xfId="61477"/>
    <cellStyle name="Обычный 282" xfId="61478"/>
    <cellStyle name="Обычный 283" xfId="61897"/>
    <cellStyle name="Обычный 284" xfId="4"/>
    <cellStyle name="Обычный 29" xfId="14951"/>
    <cellStyle name="Обычный 29 10" xfId="14952"/>
    <cellStyle name="Обычный 29 10 2" xfId="44849"/>
    <cellStyle name="Обычный 29 11" xfId="14953"/>
    <cellStyle name="Обычный 29 11 2" xfId="44850"/>
    <cellStyle name="Обычный 29 12" xfId="14954"/>
    <cellStyle name="Обычный 29 12 2" xfId="44851"/>
    <cellStyle name="Обычный 29 13" xfId="14955"/>
    <cellStyle name="Обычный 29 13 2" xfId="44852"/>
    <cellStyle name="Обычный 29 14" xfId="14956"/>
    <cellStyle name="Обычный 29 14 2" xfId="44853"/>
    <cellStyle name="Обычный 29 15" xfId="14957"/>
    <cellStyle name="Обычный 29 15 2" xfId="44854"/>
    <cellStyle name="Обычный 29 16" xfId="14958"/>
    <cellStyle name="Обычный 29 16 2" xfId="44855"/>
    <cellStyle name="Обычный 29 17" xfId="14959"/>
    <cellStyle name="Обычный 29 17 2" xfId="44856"/>
    <cellStyle name="Обычный 29 18" xfId="14960"/>
    <cellStyle name="Обычный 29 18 2" xfId="44857"/>
    <cellStyle name="Обычный 29 19" xfId="14961"/>
    <cellStyle name="Обычный 29 19 2" xfId="14962"/>
    <cellStyle name="Обычный 29 19 2 2" xfId="14963"/>
    <cellStyle name="Обычный 29 19 2 2 2" xfId="44858"/>
    <cellStyle name="Обычный 29 19 2 3" xfId="44859"/>
    <cellStyle name="Обычный 29 19 3" xfId="14964"/>
    <cellStyle name="Обычный 29 19 3 2" xfId="44860"/>
    <cellStyle name="Обычный 29 19 4" xfId="44861"/>
    <cellStyle name="Обычный 29 2" xfId="14965"/>
    <cellStyle name="Обычный 29 2 2" xfId="44862"/>
    <cellStyle name="Обычный 29 20" xfId="14966"/>
    <cellStyle name="Обычный 29 20 2" xfId="14967"/>
    <cellStyle name="Обычный 29 20 2 2" xfId="14968"/>
    <cellStyle name="Обычный 29 20 2 2 2" xfId="44863"/>
    <cellStyle name="Обычный 29 20 2 3" xfId="44864"/>
    <cellStyle name="Обычный 29 20 3" xfId="14969"/>
    <cellStyle name="Обычный 29 20 3 2" xfId="44865"/>
    <cellStyle name="Обычный 29 20 4" xfId="44866"/>
    <cellStyle name="Обычный 29 21" xfId="14970"/>
    <cellStyle name="Обычный 29 21 2" xfId="14971"/>
    <cellStyle name="Обычный 29 21 2 2" xfId="14972"/>
    <cellStyle name="Обычный 29 21 2 2 2" xfId="44867"/>
    <cellStyle name="Обычный 29 21 2 3" xfId="44868"/>
    <cellStyle name="Обычный 29 21 3" xfId="14973"/>
    <cellStyle name="Обычный 29 21 3 2" xfId="44869"/>
    <cellStyle name="Обычный 29 21 4" xfId="44870"/>
    <cellStyle name="Обычный 29 22" xfId="14974"/>
    <cellStyle name="Обычный 29 22 2" xfId="44871"/>
    <cellStyle name="Обычный 29 23" xfId="14975"/>
    <cellStyle name="Обычный 29 23 2" xfId="44872"/>
    <cellStyle name="Обычный 29 24" xfId="14976"/>
    <cellStyle name="Обычный 29 24 2" xfId="44873"/>
    <cellStyle name="Обычный 29 25" xfId="14977"/>
    <cellStyle name="Обычный 29 25 2" xfId="44874"/>
    <cellStyle name="Обычный 29 26" xfId="14978"/>
    <cellStyle name="Обычный 29 26 2" xfId="44875"/>
    <cellStyle name="Обычный 29 27" xfId="14979"/>
    <cellStyle name="Обычный 29 27 2" xfId="14980"/>
    <cellStyle name="Обычный 29 27 2 2" xfId="44876"/>
    <cellStyle name="Обычный 29 27 3" xfId="44877"/>
    <cellStyle name="Обычный 29 28" xfId="14981"/>
    <cellStyle name="Обычный 29 28 2" xfId="44878"/>
    <cellStyle name="Обычный 29 29" xfId="14982"/>
    <cellStyle name="Обычный 29 29 2" xfId="44879"/>
    <cellStyle name="Обычный 29 3" xfId="14983"/>
    <cellStyle name="Обычный 29 3 2" xfId="14984"/>
    <cellStyle name="Обычный 29 30" xfId="44880"/>
    <cellStyle name="Обычный 29 4" xfId="14985"/>
    <cellStyle name="Обычный 29 4 2" xfId="14986"/>
    <cellStyle name="Обычный 29 5" xfId="14987"/>
    <cellStyle name="Обычный 29 5 2" xfId="44881"/>
    <cellStyle name="Обычный 29 6" xfId="14988"/>
    <cellStyle name="Обычный 29 6 2" xfId="44882"/>
    <cellStyle name="Обычный 29 7" xfId="14989"/>
    <cellStyle name="Обычный 29 7 2" xfId="44883"/>
    <cellStyle name="Обычный 29 8" xfId="14990"/>
    <cellStyle name="Обычный 29 8 2" xfId="44884"/>
    <cellStyle name="Обычный 29 9" xfId="14991"/>
    <cellStyle name="Обычный 29 9 2" xfId="44885"/>
    <cellStyle name="Обычный 3" xfId="17"/>
    <cellStyle name="Обычный 3 10" xfId="14992"/>
    <cellStyle name="Обычный 3 10 10" xfId="14993"/>
    <cellStyle name="Обычный 3 10 10 2" xfId="44886"/>
    <cellStyle name="Обычный 3 10 11" xfId="14994"/>
    <cellStyle name="Обычный 3 10 11 2" xfId="44887"/>
    <cellStyle name="Обычный 3 10 12" xfId="14995"/>
    <cellStyle name="Обычный 3 10 12 2" xfId="44888"/>
    <cellStyle name="Обычный 3 10 13" xfId="14996"/>
    <cellStyle name="Обычный 3 10 13 2" xfId="44889"/>
    <cellStyle name="Обычный 3 10 14" xfId="14997"/>
    <cellStyle name="Обычный 3 10 14 2" xfId="44890"/>
    <cellStyle name="Обычный 3 10 15" xfId="14998"/>
    <cellStyle name="Обычный 3 10 15 2" xfId="44891"/>
    <cellStyle name="Обычный 3 10 16" xfId="14999"/>
    <cellStyle name="Обычный 3 10 16 2" xfId="44892"/>
    <cellStyle name="Обычный 3 10 17" xfId="15000"/>
    <cellStyle name="Обычный 3 10 17 2" xfId="44893"/>
    <cellStyle name="Обычный 3 10 18" xfId="15001"/>
    <cellStyle name="Обычный 3 10 18 2" xfId="44894"/>
    <cellStyle name="Обычный 3 10 19" xfId="15002"/>
    <cellStyle name="Обычный 3 10 19 2" xfId="44895"/>
    <cellStyle name="Обычный 3 10 2" xfId="15003"/>
    <cellStyle name="Обычный 3 10 2 2" xfId="44896"/>
    <cellStyle name="Обычный 3 10 20" xfId="15004"/>
    <cellStyle name="Обычный 3 10 20 2" xfId="44897"/>
    <cellStyle name="Обычный 3 10 21" xfId="15005"/>
    <cellStyle name="Обычный 3 10 21 2" xfId="44898"/>
    <cellStyle name="Обычный 3 10 22" xfId="15006"/>
    <cellStyle name="Обычный 3 10 22 2" xfId="44899"/>
    <cellStyle name="Обычный 3 10 23" xfId="15007"/>
    <cellStyle name="Обычный 3 10 23 2" xfId="44900"/>
    <cellStyle name="Обычный 3 10 24" xfId="44901"/>
    <cellStyle name="Обычный 3 10 25" xfId="60980"/>
    <cellStyle name="Обычный 3 10 3" xfId="15008"/>
    <cellStyle name="Обычный 3 10 3 2" xfId="44902"/>
    <cellStyle name="Обычный 3 10 4" xfId="15009"/>
    <cellStyle name="Обычный 3 10 4 2" xfId="44903"/>
    <cellStyle name="Обычный 3 10 5" xfId="15010"/>
    <cellStyle name="Обычный 3 10 5 2" xfId="44904"/>
    <cellStyle name="Обычный 3 10 6" xfId="15011"/>
    <cellStyle name="Обычный 3 10 6 2" xfId="44905"/>
    <cellStyle name="Обычный 3 10 7" xfId="15012"/>
    <cellStyle name="Обычный 3 10 7 2" xfId="44906"/>
    <cellStyle name="Обычный 3 10 8" xfId="15013"/>
    <cellStyle name="Обычный 3 10 8 2" xfId="44907"/>
    <cellStyle name="Обычный 3 10 9" xfId="15014"/>
    <cellStyle name="Обычный 3 10 9 2" xfId="44908"/>
    <cellStyle name="Обычный 3 11" xfId="15015"/>
    <cellStyle name="Обычный 3 11 10" xfId="15016"/>
    <cellStyle name="Обычный 3 11 10 2" xfId="44909"/>
    <cellStyle name="Обычный 3 11 11" xfId="15017"/>
    <cellStyle name="Обычный 3 11 11 2" xfId="44910"/>
    <cellStyle name="Обычный 3 11 12" xfId="15018"/>
    <cellStyle name="Обычный 3 11 12 2" xfId="44911"/>
    <cellStyle name="Обычный 3 11 13" xfId="15019"/>
    <cellStyle name="Обычный 3 11 13 2" xfId="44912"/>
    <cellStyle name="Обычный 3 11 14" xfId="15020"/>
    <cellStyle name="Обычный 3 11 14 2" xfId="44913"/>
    <cellStyle name="Обычный 3 11 15" xfId="15021"/>
    <cellStyle name="Обычный 3 11 15 2" xfId="44914"/>
    <cellStyle name="Обычный 3 11 16" xfId="15022"/>
    <cellStyle name="Обычный 3 11 16 2" xfId="44915"/>
    <cellStyle name="Обычный 3 11 17" xfId="15023"/>
    <cellStyle name="Обычный 3 11 17 2" xfId="44916"/>
    <cellStyle name="Обычный 3 11 18" xfId="15024"/>
    <cellStyle name="Обычный 3 11 18 2" xfId="44917"/>
    <cellStyle name="Обычный 3 11 19" xfId="15025"/>
    <cellStyle name="Обычный 3 11 19 2" xfId="44918"/>
    <cellStyle name="Обычный 3 11 2" xfId="15026"/>
    <cellStyle name="Обычный 3 11 2 2" xfId="44919"/>
    <cellStyle name="Обычный 3 11 20" xfId="15027"/>
    <cellStyle name="Обычный 3 11 20 2" xfId="44920"/>
    <cellStyle name="Обычный 3 11 21" xfId="15028"/>
    <cellStyle name="Обычный 3 11 21 2" xfId="44921"/>
    <cellStyle name="Обычный 3 11 22" xfId="15029"/>
    <cellStyle name="Обычный 3 11 22 2" xfId="44922"/>
    <cellStyle name="Обычный 3 11 23" xfId="15030"/>
    <cellStyle name="Обычный 3 11 23 2" xfId="44923"/>
    <cellStyle name="Обычный 3 11 24" xfId="44924"/>
    <cellStyle name="Обычный 3 11 25" xfId="60981"/>
    <cellStyle name="Обычный 3 11 3" xfId="15031"/>
    <cellStyle name="Обычный 3 11 3 2" xfId="44925"/>
    <cellStyle name="Обычный 3 11 4" xfId="15032"/>
    <cellStyle name="Обычный 3 11 4 2" xfId="44926"/>
    <cellStyle name="Обычный 3 11 5" xfId="15033"/>
    <cellStyle name="Обычный 3 11 5 2" xfId="44927"/>
    <cellStyle name="Обычный 3 11 6" xfId="15034"/>
    <cellStyle name="Обычный 3 11 6 2" xfId="44928"/>
    <cellStyle name="Обычный 3 11 7" xfId="15035"/>
    <cellStyle name="Обычный 3 11 7 2" xfId="44929"/>
    <cellStyle name="Обычный 3 11 8" xfId="15036"/>
    <cellStyle name="Обычный 3 11 8 2" xfId="44930"/>
    <cellStyle name="Обычный 3 11 9" xfId="15037"/>
    <cellStyle name="Обычный 3 11 9 2" xfId="44931"/>
    <cellStyle name="Обычный 3 12" xfId="15038"/>
    <cellStyle name="Обычный 3 12 10" xfId="15039"/>
    <cellStyle name="Обычный 3 12 10 2" xfId="44932"/>
    <cellStyle name="Обычный 3 12 11" xfId="15040"/>
    <cellStyle name="Обычный 3 12 11 2" xfId="44933"/>
    <cellStyle name="Обычный 3 12 12" xfId="15041"/>
    <cellStyle name="Обычный 3 12 12 2" xfId="44934"/>
    <cellStyle name="Обычный 3 12 13" xfId="15042"/>
    <cellStyle name="Обычный 3 12 13 2" xfId="44935"/>
    <cellStyle name="Обычный 3 12 14" xfId="15043"/>
    <cellStyle name="Обычный 3 12 14 2" xfId="44936"/>
    <cellStyle name="Обычный 3 12 15" xfId="15044"/>
    <cellStyle name="Обычный 3 12 15 2" xfId="44937"/>
    <cellStyle name="Обычный 3 12 16" xfId="15045"/>
    <cellStyle name="Обычный 3 12 16 2" xfId="44938"/>
    <cellStyle name="Обычный 3 12 17" xfId="15046"/>
    <cellStyle name="Обычный 3 12 17 2" xfId="44939"/>
    <cellStyle name="Обычный 3 12 18" xfId="15047"/>
    <cellStyle name="Обычный 3 12 18 2" xfId="44940"/>
    <cellStyle name="Обычный 3 12 19" xfId="44941"/>
    <cellStyle name="Обычный 3 12 2" xfId="15048"/>
    <cellStyle name="Обычный 3 12 2 2" xfId="44942"/>
    <cellStyle name="Обычный 3 12 20" xfId="60982"/>
    <cellStyle name="Обычный 3 12 3" xfId="15049"/>
    <cellStyle name="Обычный 3 12 3 2" xfId="44943"/>
    <cellStyle name="Обычный 3 12 4" xfId="15050"/>
    <cellStyle name="Обычный 3 12 4 2" xfId="44944"/>
    <cellStyle name="Обычный 3 12 5" xfId="15051"/>
    <cellStyle name="Обычный 3 12 5 2" xfId="44945"/>
    <cellStyle name="Обычный 3 12 6" xfId="15052"/>
    <cellStyle name="Обычный 3 12 6 2" xfId="44946"/>
    <cellStyle name="Обычный 3 12 7" xfId="15053"/>
    <cellStyle name="Обычный 3 12 7 2" xfId="44947"/>
    <cellStyle name="Обычный 3 12 8" xfId="15054"/>
    <cellStyle name="Обычный 3 12 8 2" xfId="44948"/>
    <cellStyle name="Обычный 3 12 9" xfId="15055"/>
    <cellStyle name="Обычный 3 12 9 2" xfId="44949"/>
    <cellStyle name="Обычный 3 13" xfId="15056"/>
    <cellStyle name="Обычный 3 13 10" xfId="15057"/>
    <cellStyle name="Обычный 3 13 10 2" xfId="44950"/>
    <cellStyle name="Обычный 3 13 11" xfId="15058"/>
    <cellStyle name="Обычный 3 13 11 2" xfId="44951"/>
    <cellStyle name="Обычный 3 13 12" xfId="15059"/>
    <cellStyle name="Обычный 3 13 12 2" xfId="44952"/>
    <cellStyle name="Обычный 3 13 13" xfId="15060"/>
    <cellStyle name="Обычный 3 13 13 2" xfId="44953"/>
    <cellStyle name="Обычный 3 13 14" xfId="15061"/>
    <cellStyle name="Обычный 3 13 14 2" xfId="44954"/>
    <cellStyle name="Обычный 3 13 15" xfId="15062"/>
    <cellStyle name="Обычный 3 13 15 2" xfId="44955"/>
    <cellStyle name="Обычный 3 13 16" xfId="15063"/>
    <cellStyle name="Обычный 3 13 16 2" xfId="44956"/>
    <cellStyle name="Обычный 3 13 17" xfId="15064"/>
    <cellStyle name="Обычный 3 13 17 2" xfId="44957"/>
    <cellStyle name="Обычный 3 13 18" xfId="15065"/>
    <cellStyle name="Обычный 3 13 18 2" xfId="44958"/>
    <cellStyle name="Обычный 3 13 19" xfId="44959"/>
    <cellStyle name="Обычный 3 13 2" xfId="15066"/>
    <cellStyle name="Обычный 3 13 2 2" xfId="44960"/>
    <cellStyle name="Обычный 3 13 20" xfId="60983"/>
    <cellStyle name="Обычный 3 13 3" xfId="15067"/>
    <cellStyle name="Обычный 3 13 3 2" xfId="44961"/>
    <cellStyle name="Обычный 3 13 4" xfId="15068"/>
    <cellStyle name="Обычный 3 13 4 2" xfId="44962"/>
    <cellStyle name="Обычный 3 13 5" xfId="15069"/>
    <cellStyle name="Обычный 3 13 5 2" xfId="44963"/>
    <cellStyle name="Обычный 3 13 6" xfId="15070"/>
    <cellStyle name="Обычный 3 13 6 2" xfId="44964"/>
    <cellStyle name="Обычный 3 13 7" xfId="15071"/>
    <cellStyle name="Обычный 3 13 7 2" xfId="44965"/>
    <cellStyle name="Обычный 3 13 8" xfId="15072"/>
    <cellStyle name="Обычный 3 13 8 2" xfId="44966"/>
    <cellStyle name="Обычный 3 13 9" xfId="15073"/>
    <cellStyle name="Обычный 3 13 9 2" xfId="44967"/>
    <cellStyle name="Обычный 3 14" xfId="15074"/>
    <cellStyle name="Обычный 3 14 10" xfId="15075"/>
    <cellStyle name="Обычный 3 14 10 2" xfId="44968"/>
    <cellStyle name="Обычный 3 14 11" xfId="15076"/>
    <cellStyle name="Обычный 3 14 11 2" xfId="44969"/>
    <cellStyle name="Обычный 3 14 12" xfId="15077"/>
    <cellStyle name="Обычный 3 14 12 2" xfId="44970"/>
    <cellStyle name="Обычный 3 14 13" xfId="15078"/>
    <cellStyle name="Обычный 3 14 13 2" xfId="44971"/>
    <cellStyle name="Обычный 3 14 14" xfId="15079"/>
    <cellStyle name="Обычный 3 14 14 2" xfId="44972"/>
    <cellStyle name="Обычный 3 14 15" xfId="15080"/>
    <cellStyle name="Обычный 3 14 15 2" xfId="44973"/>
    <cellStyle name="Обычный 3 14 16" xfId="15081"/>
    <cellStyle name="Обычный 3 14 16 2" xfId="44974"/>
    <cellStyle name="Обычный 3 14 17" xfId="15082"/>
    <cellStyle name="Обычный 3 14 17 2" xfId="44975"/>
    <cellStyle name="Обычный 3 14 18" xfId="15083"/>
    <cellStyle name="Обычный 3 14 18 2" xfId="44976"/>
    <cellStyle name="Обычный 3 14 19" xfId="44977"/>
    <cellStyle name="Обычный 3 14 2" xfId="15084"/>
    <cellStyle name="Обычный 3 14 2 2" xfId="44978"/>
    <cellStyle name="Обычный 3 14 20" xfId="60984"/>
    <cellStyle name="Обычный 3 14 3" xfId="15085"/>
    <cellStyle name="Обычный 3 14 3 2" xfId="44979"/>
    <cellStyle name="Обычный 3 14 4" xfId="15086"/>
    <cellStyle name="Обычный 3 14 4 2" xfId="44980"/>
    <cellStyle name="Обычный 3 14 5" xfId="15087"/>
    <cellStyle name="Обычный 3 14 5 2" xfId="44981"/>
    <cellStyle name="Обычный 3 14 6" xfId="15088"/>
    <cellStyle name="Обычный 3 14 6 2" xfId="44982"/>
    <cellStyle name="Обычный 3 14 7" xfId="15089"/>
    <cellStyle name="Обычный 3 14 7 2" xfId="44983"/>
    <cellStyle name="Обычный 3 14 8" xfId="15090"/>
    <cellStyle name="Обычный 3 14 8 2" xfId="44984"/>
    <cellStyle name="Обычный 3 14 9" xfId="15091"/>
    <cellStyle name="Обычный 3 14 9 2" xfId="44985"/>
    <cellStyle name="Обычный 3 15" xfId="15092"/>
    <cellStyle name="Обычный 3 15 2" xfId="44986"/>
    <cellStyle name="Обычный 3 15 3" xfId="60985"/>
    <cellStyle name="Обычный 3 16" xfId="15093"/>
    <cellStyle name="Обычный 3 16 2" xfId="44987"/>
    <cellStyle name="Обычный 3 16 3" xfId="60986"/>
    <cellStyle name="Обычный 3 17" xfId="15094"/>
    <cellStyle name="Обычный 3 17 2" xfId="44988"/>
    <cellStyle name="Обычный 3 17 3" xfId="60987"/>
    <cellStyle name="Обычный 3 18" xfId="15095"/>
    <cellStyle name="Обычный 3 18 2" xfId="44989"/>
    <cellStyle name="Обычный 3 18 3" xfId="60988"/>
    <cellStyle name="Обычный 3 19" xfId="15096"/>
    <cellStyle name="Обычный 3 19 2" xfId="44990"/>
    <cellStyle name="Обычный 3 19 3" xfId="60989"/>
    <cellStyle name="Обычный 3 2" xfId="18"/>
    <cellStyle name="Обычный 3 2 10" xfId="15097"/>
    <cellStyle name="Обычный 3 2 10 2" xfId="44991"/>
    <cellStyle name="Обычный 3 2 11" xfId="15098"/>
    <cellStyle name="Обычный 3 2 11 2" xfId="44992"/>
    <cellStyle name="Обычный 3 2 12" xfId="15099"/>
    <cellStyle name="Обычный 3 2 12 2" xfId="44993"/>
    <cellStyle name="Обычный 3 2 13" xfId="15100"/>
    <cellStyle name="Обычный 3 2 13 2" xfId="44994"/>
    <cellStyle name="Обычный 3 2 14" xfId="15101"/>
    <cellStyle name="Обычный 3 2 14 2" xfId="44995"/>
    <cellStyle name="Обычный 3 2 15" xfId="15102"/>
    <cellStyle name="Обычный 3 2 15 2" xfId="44996"/>
    <cellStyle name="Обычный 3 2 16" xfId="15103"/>
    <cellStyle name="Обычный 3 2 16 2" xfId="44997"/>
    <cellStyle name="Обычный 3 2 17" xfId="15104"/>
    <cellStyle name="Обычный 3 2 17 2" xfId="44998"/>
    <cellStyle name="Обычный 3 2 18" xfId="15105"/>
    <cellStyle name="Обычный 3 2 18 2" xfId="44999"/>
    <cellStyle name="Обычный 3 2 19" xfId="15106"/>
    <cellStyle name="Обычный 3 2 19 2" xfId="45000"/>
    <cellStyle name="Обычный 3 2 2" xfId="15107"/>
    <cellStyle name="Обычный 3 2 2 10" xfId="15108"/>
    <cellStyle name="Обычный 3 2 2 10 2" xfId="45001"/>
    <cellStyle name="Обычный 3 2 2 11" xfId="15109"/>
    <cellStyle name="Обычный 3 2 2 11 2" xfId="45002"/>
    <cellStyle name="Обычный 3 2 2 12" xfId="15110"/>
    <cellStyle name="Обычный 3 2 2 12 2" xfId="45003"/>
    <cellStyle name="Обычный 3 2 2 13" xfId="15111"/>
    <cellStyle name="Обычный 3 2 2 13 2" xfId="45004"/>
    <cellStyle name="Обычный 3 2 2 14" xfId="15112"/>
    <cellStyle name="Обычный 3 2 2 14 2" xfId="45005"/>
    <cellStyle name="Обычный 3 2 2 15" xfId="15113"/>
    <cellStyle name="Обычный 3 2 2 15 2" xfId="45006"/>
    <cellStyle name="Обычный 3 2 2 16" xfId="15114"/>
    <cellStyle name="Обычный 3 2 2 16 2" xfId="45007"/>
    <cellStyle name="Обычный 3 2 2 17" xfId="15115"/>
    <cellStyle name="Обычный 3 2 2 17 2" xfId="45008"/>
    <cellStyle name="Обычный 3 2 2 18" xfId="15116"/>
    <cellStyle name="Обычный 3 2 2 18 2" xfId="45009"/>
    <cellStyle name="Обычный 3 2 2 19" xfId="15117"/>
    <cellStyle name="Обычный 3 2 2 19 2" xfId="45010"/>
    <cellStyle name="Обычный 3 2 2 2" xfId="15118"/>
    <cellStyle name="Обычный 3 2 2 2 2" xfId="45011"/>
    <cellStyle name="Обычный 3 2 2 20" xfId="15119"/>
    <cellStyle name="Обычный 3 2 2 20 2" xfId="45012"/>
    <cellStyle name="Обычный 3 2 2 21" xfId="15120"/>
    <cellStyle name="Обычный 3 2 2 21 2" xfId="45013"/>
    <cellStyle name="Обычный 3 2 2 22" xfId="15121"/>
    <cellStyle name="Обычный 3 2 2 22 2" xfId="45014"/>
    <cellStyle name="Обычный 3 2 2 23" xfId="15122"/>
    <cellStyle name="Обычный 3 2 2 23 2" xfId="45015"/>
    <cellStyle name="Обычный 3 2 2 24" xfId="15123"/>
    <cellStyle name="Обычный 3 2 2 24 2" xfId="45016"/>
    <cellStyle name="Обычный 3 2 2 25" xfId="15124"/>
    <cellStyle name="Обычный 3 2 2 25 2" xfId="45017"/>
    <cellStyle name="Обычный 3 2 2 26" xfId="45018"/>
    <cellStyle name="Обычный 3 2 2 27" xfId="61479"/>
    <cellStyle name="Обычный 3 2 2 3" xfId="15125"/>
    <cellStyle name="Обычный 3 2 2 3 2" xfId="45019"/>
    <cellStyle name="Обычный 3 2 2 4" xfId="15126"/>
    <cellStyle name="Обычный 3 2 2 4 2" xfId="45020"/>
    <cellStyle name="Обычный 3 2 2 5" xfId="15127"/>
    <cellStyle name="Обычный 3 2 2 5 2" xfId="45021"/>
    <cellStyle name="Обычный 3 2 2 6" xfId="15128"/>
    <cellStyle name="Обычный 3 2 2 6 2" xfId="45022"/>
    <cellStyle name="Обычный 3 2 2 7" xfId="15129"/>
    <cellStyle name="Обычный 3 2 2 7 2" xfId="45023"/>
    <cellStyle name="Обычный 3 2 2 8" xfId="15130"/>
    <cellStyle name="Обычный 3 2 2 8 2" xfId="45024"/>
    <cellStyle name="Обычный 3 2 2 9" xfId="15131"/>
    <cellStyle name="Обычный 3 2 2 9 2" xfId="45025"/>
    <cellStyle name="Обычный 3 2 20" xfId="15132"/>
    <cellStyle name="Обычный 3 2 20 2" xfId="45026"/>
    <cellStyle name="Обычный 3 2 21" xfId="15133"/>
    <cellStyle name="Обычный 3 2 21 2" xfId="45027"/>
    <cellStyle name="Обычный 3 2 22" xfId="15134"/>
    <cellStyle name="Обычный 3 2 22 2" xfId="45028"/>
    <cellStyle name="Обычный 3 2 23" xfId="15135"/>
    <cellStyle name="Обычный 3 2 23 2" xfId="45029"/>
    <cellStyle name="Обычный 3 2 24" xfId="15136"/>
    <cellStyle name="Обычный 3 2 24 2" xfId="45030"/>
    <cellStyle name="Обычный 3 2 25" xfId="15137"/>
    <cellStyle name="Обычный 3 2 25 2" xfId="45031"/>
    <cellStyle name="Обычный 3 2 26" xfId="15138"/>
    <cellStyle name="Обычный 3 2 26 2" xfId="45032"/>
    <cellStyle name="Обычный 3 2 27" xfId="15139"/>
    <cellStyle name="Обычный 3 2 27 2" xfId="45033"/>
    <cellStyle name="Обычный 3 2 28" xfId="15140"/>
    <cellStyle name="Обычный 3 2 28 2" xfId="45034"/>
    <cellStyle name="Обычный 3 2 29" xfId="15141"/>
    <cellStyle name="Обычный 3 2 29 2" xfId="45035"/>
    <cellStyle name="Обычный 3 2 3" xfId="15142"/>
    <cellStyle name="Обычный 3 2 3 2" xfId="45036"/>
    <cellStyle name="Обычный 3 2 30" xfId="15143"/>
    <cellStyle name="Обычный 3 2 30 2" xfId="45037"/>
    <cellStyle name="Обычный 3 2 31" xfId="15144"/>
    <cellStyle name="Обычный 3 2 31 2" xfId="45038"/>
    <cellStyle name="Обычный 3 2 32" xfId="15145"/>
    <cellStyle name="Обычный 3 2 32 2" xfId="45039"/>
    <cellStyle name="Обычный 3 2 33" xfId="15146"/>
    <cellStyle name="Обычный 3 2 33 2" xfId="45040"/>
    <cellStyle name="Обычный 3 2 34" xfId="15147"/>
    <cellStyle name="Обычный 3 2 34 2" xfId="45041"/>
    <cellStyle name="Обычный 3 2 35" xfId="15148"/>
    <cellStyle name="Обычный 3 2 35 2" xfId="45042"/>
    <cellStyle name="Обычный 3 2 36" xfId="15149"/>
    <cellStyle name="Обычный 3 2 36 2" xfId="45043"/>
    <cellStyle name="Обычный 3 2 37" xfId="15150"/>
    <cellStyle name="Обычный 3 2 38" xfId="15151"/>
    <cellStyle name="Обычный 3 2 39" xfId="60990"/>
    <cellStyle name="Обычный 3 2 4" xfId="15152"/>
    <cellStyle name="Обычный 3 2 4 2" xfId="45044"/>
    <cellStyle name="Обычный 3 2 5" xfId="15153"/>
    <cellStyle name="Обычный 3 2 5 2" xfId="45045"/>
    <cellStyle name="Обычный 3 2 6" xfId="15154"/>
    <cellStyle name="Обычный 3 2 6 2" xfId="45046"/>
    <cellStyle name="Обычный 3 2 7" xfId="15155"/>
    <cellStyle name="Обычный 3 2 7 2" xfId="45047"/>
    <cellStyle name="Обычный 3 2 8" xfId="15156"/>
    <cellStyle name="Обычный 3 2 8 2" xfId="45048"/>
    <cellStyle name="Обычный 3 2 9" xfId="15157"/>
    <cellStyle name="Обычный 3 2 9 2" xfId="45049"/>
    <cellStyle name="Обычный 3 2_Лист1" xfId="15158"/>
    <cellStyle name="Обычный 3 20" xfId="15159"/>
    <cellStyle name="Обычный 3 20 2" xfId="45050"/>
    <cellStyle name="Обычный 3 20 3" xfId="61480"/>
    <cellStyle name="Обычный 3 21" xfId="15160"/>
    <cellStyle name="Обычный 3 21 2" xfId="45051"/>
    <cellStyle name="Обычный 3 22" xfId="15161"/>
    <cellStyle name="Обычный 3 22 2" xfId="45052"/>
    <cellStyle name="Обычный 3 23" xfId="15162"/>
    <cellStyle name="Обычный 3 24" xfId="45053"/>
    <cellStyle name="Обычный 3 25" xfId="59102"/>
    <cellStyle name="Обычный 3 26" xfId="59103"/>
    <cellStyle name="Обычный 3 27" xfId="59104"/>
    <cellStyle name="Обычный 3 28" xfId="59105"/>
    <cellStyle name="Обычный 3 29" xfId="59106"/>
    <cellStyle name="Обычный 3 3" xfId="19"/>
    <cellStyle name="Обычный 3 3 10" xfId="15163"/>
    <cellStyle name="Обычный 3 3 10 2" xfId="45054"/>
    <cellStyle name="Обычный 3 3 11" xfId="15164"/>
    <cellStyle name="Обычный 3 3 11 2" xfId="45055"/>
    <cellStyle name="Обычный 3 3 12" xfId="15165"/>
    <cellStyle name="Обычный 3 3 12 2" xfId="45056"/>
    <cellStyle name="Обычный 3 3 13" xfId="15166"/>
    <cellStyle name="Обычный 3 3 13 2" xfId="45057"/>
    <cellStyle name="Обычный 3 3 14" xfId="15167"/>
    <cellStyle name="Обычный 3 3 14 2" xfId="45058"/>
    <cellStyle name="Обычный 3 3 15" xfId="15168"/>
    <cellStyle name="Обычный 3 3 15 2" xfId="45059"/>
    <cellStyle name="Обычный 3 3 16" xfId="15169"/>
    <cellStyle name="Обычный 3 3 16 2" xfId="45060"/>
    <cellStyle name="Обычный 3 3 17" xfId="15170"/>
    <cellStyle name="Обычный 3 3 17 2" xfId="45061"/>
    <cellStyle name="Обычный 3 3 18" xfId="15171"/>
    <cellStyle name="Обычный 3 3 18 2" xfId="45062"/>
    <cellStyle name="Обычный 3 3 19" xfId="15172"/>
    <cellStyle name="Обычный 3 3 19 2" xfId="45063"/>
    <cellStyle name="Обычный 3 3 2" xfId="20"/>
    <cellStyle name="Обычный 3 3 2 10" xfId="15173"/>
    <cellStyle name="Обычный 3 3 2 10 2" xfId="45064"/>
    <cellStyle name="Обычный 3 3 2 11" xfId="15174"/>
    <cellStyle name="Обычный 3 3 2 11 2" xfId="45065"/>
    <cellStyle name="Обычный 3 3 2 12" xfId="15175"/>
    <cellStyle name="Обычный 3 3 2 12 2" xfId="45066"/>
    <cellStyle name="Обычный 3 3 2 13" xfId="15176"/>
    <cellStyle name="Обычный 3 3 2 13 2" xfId="45067"/>
    <cellStyle name="Обычный 3 3 2 14" xfId="15177"/>
    <cellStyle name="Обычный 3 3 2 14 2" xfId="45068"/>
    <cellStyle name="Обычный 3 3 2 15" xfId="15178"/>
    <cellStyle name="Обычный 3 3 2 15 2" xfId="45069"/>
    <cellStyle name="Обычный 3 3 2 16" xfId="15179"/>
    <cellStyle name="Обычный 3 3 2 16 2" xfId="45070"/>
    <cellStyle name="Обычный 3 3 2 17" xfId="15180"/>
    <cellStyle name="Обычный 3 3 2 17 2" xfId="45071"/>
    <cellStyle name="Обычный 3 3 2 18" xfId="15181"/>
    <cellStyle name="Обычный 3 3 2 18 2" xfId="45072"/>
    <cellStyle name="Обычный 3 3 2 19" xfId="15182"/>
    <cellStyle name="Обычный 3 3 2 19 2" xfId="45073"/>
    <cellStyle name="Обычный 3 3 2 2" xfId="15183"/>
    <cellStyle name="Обычный 3 3 2 2 2" xfId="45074"/>
    <cellStyle name="Обычный 3 3 2 20" xfId="15184"/>
    <cellStyle name="Обычный 3 3 2 20 2" xfId="45075"/>
    <cellStyle name="Обычный 3 3 2 21" xfId="15185"/>
    <cellStyle name="Обычный 3 3 2 21 2" xfId="45076"/>
    <cellStyle name="Обычный 3 3 2 22" xfId="15186"/>
    <cellStyle name="Обычный 3 3 2 22 2" xfId="45077"/>
    <cellStyle name="Обычный 3 3 2 23" xfId="15187"/>
    <cellStyle name="Обычный 3 3 2 23 2" xfId="45078"/>
    <cellStyle name="Обычный 3 3 2 24" xfId="15188"/>
    <cellStyle name="Обычный 3 3 2 25" xfId="15189"/>
    <cellStyle name="Обычный 3 3 2 26" xfId="61481"/>
    <cellStyle name="Обычный 3 3 2 3" xfId="15190"/>
    <cellStyle name="Обычный 3 3 2 3 2" xfId="45079"/>
    <cellStyle name="Обычный 3 3 2 4" xfId="15191"/>
    <cellStyle name="Обычный 3 3 2 4 2" xfId="45080"/>
    <cellStyle name="Обычный 3 3 2 5" xfId="15192"/>
    <cellStyle name="Обычный 3 3 2 5 2" xfId="45081"/>
    <cellStyle name="Обычный 3 3 2 6" xfId="15193"/>
    <cellStyle name="Обычный 3 3 2 6 2" xfId="45082"/>
    <cellStyle name="Обычный 3 3 2 7" xfId="15194"/>
    <cellStyle name="Обычный 3 3 2 7 2" xfId="45083"/>
    <cellStyle name="Обычный 3 3 2 8" xfId="15195"/>
    <cellStyle name="Обычный 3 3 2 8 2" xfId="45084"/>
    <cellStyle name="Обычный 3 3 2 9" xfId="15196"/>
    <cellStyle name="Обычный 3 3 2 9 2" xfId="45085"/>
    <cellStyle name="Обычный 3 3 20" xfId="15197"/>
    <cellStyle name="Обычный 3 3 20 2" xfId="45086"/>
    <cellStyle name="Обычный 3 3 21" xfId="15198"/>
    <cellStyle name="Обычный 3 3 21 2" xfId="45087"/>
    <cellStyle name="Обычный 3 3 22" xfId="15199"/>
    <cellStyle name="Обычный 3 3 22 2" xfId="45088"/>
    <cellStyle name="Обычный 3 3 23" xfId="15200"/>
    <cellStyle name="Обычный 3 3 23 2" xfId="45089"/>
    <cellStyle name="Обычный 3 3 24" xfId="15201"/>
    <cellStyle name="Обычный 3 3 24 2" xfId="45090"/>
    <cellStyle name="Обычный 3 3 25" xfId="15202"/>
    <cellStyle name="Обычный 3 3 25 2" xfId="45091"/>
    <cellStyle name="Обычный 3 3 26" xfId="15203"/>
    <cellStyle name="Обычный 3 3 26 2" xfId="45092"/>
    <cellStyle name="Обычный 3 3 27" xfId="15204"/>
    <cellStyle name="Обычный 3 3 27 2" xfId="45093"/>
    <cellStyle name="Обычный 3 3 28" xfId="15205"/>
    <cellStyle name="Обычный 3 3 28 2" xfId="45094"/>
    <cellStyle name="Обычный 3 3 29" xfId="15206"/>
    <cellStyle name="Обычный 3 3 29 2" xfId="45095"/>
    <cellStyle name="Обычный 3 3 3" xfId="15207"/>
    <cellStyle name="Обычный 3 3 3 2" xfId="45096"/>
    <cellStyle name="Обычный 3 3 30" xfId="15208"/>
    <cellStyle name="Обычный 3 3 30 2" xfId="45097"/>
    <cellStyle name="Обычный 3 3 31" xfId="15209"/>
    <cellStyle name="Обычный 3 3 31 2" xfId="45098"/>
    <cellStyle name="Обычный 3 3 32" xfId="15210"/>
    <cellStyle name="Обычный 3 3 32 2" xfId="45099"/>
    <cellStyle name="Обычный 3 3 33" xfId="15211"/>
    <cellStyle name="Обычный 3 3 33 2" xfId="45100"/>
    <cellStyle name="Обычный 3 3 34" xfId="15212"/>
    <cellStyle name="Обычный 3 3 34 2" xfId="45101"/>
    <cellStyle name="Обычный 3 3 35" xfId="15213"/>
    <cellStyle name="Обычный 3 3 35 2" xfId="45102"/>
    <cellStyle name="Обычный 3 3 36" xfId="15214"/>
    <cellStyle name="Обычный 3 3 37" xfId="15215"/>
    <cellStyle name="Обычный 3 3 38" xfId="59107"/>
    <cellStyle name="Обычный 3 3 39" xfId="60991"/>
    <cellStyle name="Обычный 3 3 4" xfId="15216"/>
    <cellStyle name="Обычный 3 3 4 2" xfId="45103"/>
    <cellStyle name="Обычный 3 3 5" xfId="15217"/>
    <cellStyle name="Обычный 3 3 5 2" xfId="45104"/>
    <cellStyle name="Обычный 3 3 6" xfId="15218"/>
    <cellStyle name="Обычный 3 3 6 2" xfId="45105"/>
    <cellStyle name="Обычный 3 3 7" xfId="15219"/>
    <cellStyle name="Обычный 3 3 7 2" xfId="45106"/>
    <cellStyle name="Обычный 3 3 8" xfId="15220"/>
    <cellStyle name="Обычный 3 3 8 2" xfId="45107"/>
    <cellStyle name="Обычный 3 3 9" xfId="15221"/>
    <cellStyle name="Обычный 3 3 9 2" xfId="45108"/>
    <cellStyle name="Обычный 3 30" xfId="59108"/>
    <cellStyle name="Обычный 3 31" xfId="59109"/>
    <cellStyle name="Обычный 3 32" xfId="59110"/>
    <cellStyle name="Обычный 3 33" xfId="59111"/>
    <cellStyle name="Обычный 3 34" xfId="59112"/>
    <cellStyle name="Обычный 3 35" xfId="59113"/>
    <cellStyle name="Обычный 3 36" xfId="59114"/>
    <cellStyle name="Обычный 3 37" xfId="59115"/>
    <cellStyle name="Обычный 3 38" xfId="59116"/>
    <cellStyle name="Обычный 3 39" xfId="59117"/>
    <cellStyle name="Обычный 3 4" xfId="15222"/>
    <cellStyle name="Обычный 3 4 10" xfId="15223"/>
    <cellStyle name="Обычный 3 4 10 2" xfId="45109"/>
    <cellStyle name="Обычный 3 4 11" xfId="15224"/>
    <cellStyle name="Обычный 3 4 11 2" xfId="45110"/>
    <cellStyle name="Обычный 3 4 12" xfId="15225"/>
    <cellStyle name="Обычный 3 4 12 2" xfId="45111"/>
    <cellStyle name="Обычный 3 4 13" xfId="15226"/>
    <cellStyle name="Обычный 3 4 13 2" xfId="45112"/>
    <cellStyle name="Обычный 3 4 14" xfId="15227"/>
    <cellStyle name="Обычный 3 4 14 2" xfId="45113"/>
    <cellStyle name="Обычный 3 4 15" xfId="15228"/>
    <cellStyle name="Обычный 3 4 15 2" xfId="45114"/>
    <cellStyle name="Обычный 3 4 16" xfId="15229"/>
    <cellStyle name="Обычный 3 4 16 2" xfId="45115"/>
    <cellStyle name="Обычный 3 4 17" xfId="15230"/>
    <cellStyle name="Обычный 3 4 17 2" xfId="45116"/>
    <cellStyle name="Обычный 3 4 18" xfId="15231"/>
    <cellStyle name="Обычный 3 4 18 2" xfId="45117"/>
    <cellStyle name="Обычный 3 4 19" xfId="15232"/>
    <cellStyle name="Обычный 3 4 19 2" xfId="45118"/>
    <cellStyle name="Обычный 3 4 2" xfId="15233"/>
    <cellStyle name="Обычный 3 4 2 2" xfId="15234"/>
    <cellStyle name="Обычный 3 4 2 2 2" xfId="45119"/>
    <cellStyle name="Обычный 3 4 2 3" xfId="45120"/>
    <cellStyle name="Обычный 3 4 2 4" xfId="61482"/>
    <cellStyle name="Обычный 3 4 20" xfId="15235"/>
    <cellStyle name="Обычный 3 4 20 2" xfId="45121"/>
    <cellStyle name="Обычный 3 4 21" xfId="15236"/>
    <cellStyle name="Обычный 3 4 21 2" xfId="45122"/>
    <cellStyle name="Обычный 3 4 22" xfId="15237"/>
    <cellStyle name="Обычный 3 4 22 2" xfId="45123"/>
    <cellStyle name="Обычный 3 4 23" xfId="15238"/>
    <cellStyle name="Обычный 3 4 23 2" xfId="45124"/>
    <cellStyle name="Обычный 3 4 24" xfId="15239"/>
    <cellStyle name="Обычный 3 4 24 2" xfId="45125"/>
    <cellStyle name="Обычный 3 4 25" xfId="15240"/>
    <cellStyle name="Обычный 3 4 25 2" xfId="45126"/>
    <cellStyle name="Обычный 3 4 26" xfId="15241"/>
    <cellStyle name="Обычный 3 4 26 2" xfId="45127"/>
    <cellStyle name="Обычный 3 4 27" xfId="15242"/>
    <cellStyle name="Обычный 3 4 27 2" xfId="45128"/>
    <cellStyle name="Обычный 3 4 28" xfId="15243"/>
    <cellStyle name="Обычный 3 4 28 2" xfId="45129"/>
    <cellStyle name="Обычный 3 4 29" xfId="15244"/>
    <cellStyle name="Обычный 3 4 29 2" xfId="45130"/>
    <cellStyle name="Обычный 3 4 3" xfId="15245"/>
    <cellStyle name="Обычный 3 4 3 2" xfId="45131"/>
    <cellStyle name="Обычный 3 4 30" xfId="15246"/>
    <cellStyle name="Обычный 3 4 30 2" xfId="45132"/>
    <cellStyle name="Обычный 3 4 31" xfId="15247"/>
    <cellStyle name="Обычный 3 4 31 2" xfId="45133"/>
    <cellStyle name="Обычный 3 4 32" xfId="15248"/>
    <cellStyle name="Обычный 3 4 32 2" xfId="45134"/>
    <cellStyle name="Обычный 3 4 33" xfId="15249"/>
    <cellStyle name="Обычный 3 4 33 2" xfId="45135"/>
    <cellStyle name="Обычный 3 4 34" xfId="15250"/>
    <cellStyle name="Обычный 3 4 34 2" xfId="45136"/>
    <cellStyle name="Обычный 3 4 35" xfId="15251"/>
    <cellStyle name="Обычный 3 4 35 2" xfId="45137"/>
    <cellStyle name="Обычный 3 4 36" xfId="45138"/>
    <cellStyle name="Обычный 3 4 37" xfId="59118"/>
    <cellStyle name="Обычный 3 4 38" xfId="60992"/>
    <cellStyle name="Обычный 3 4 4" xfId="15252"/>
    <cellStyle name="Обычный 3 4 4 2" xfId="45139"/>
    <cellStyle name="Обычный 3 4 5" xfId="15253"/>
    <cellStyle name="Обычный 3 4 5 2" xfId="45140"/>
    <cellStyle name="Обычный 3 4 6" xfId="15254"/>
    <cellStyle name="Обычный 3 4 6 2" xfId="45141"/>
    <cellStyle name="Обычный 3 4 7" xfId="15255"/>
    <cellStyle name="Обычный 3 4 7 2" xfId="45142"/>
    <cellStyle name="Обычный 3 4 8" xfId="15256"/>
    <cellStyle name="Обычный 3 4 8 2" xfId="45143"/>
    <cellStyle name="Обычный 3 4 9" xfId="15257"/>
    <cellStyle name="Обычный 3 4 9 2" xfId="45144"/>
    <cellStyle name="Обычный 3 40" xfId="59119"/>
    <cellStyle name="Обычный 3 41" xfId="59120"/>
    <cellStyle name="Обычный 3 42" xfId="59121"/>
    <cellStyle name="Обычный 3 43" xfId="59122"/>
    <cellStyle name="Обычный 3 44" xfId="59123"/>
    <cellStyle name="Обычный 3 45" xfId="59124"/>
    <cellStyle name="Обычный 3 46" xfId="59125"/>
    <cellStyle name="Обычный 3 47" xfId="60993"/>
    <cellStyle name="Обычный 3 48" xfId="61483"/>
    <cellStyle name="Обычный 3 49" xfId="61484"/>
    <cellStyle name="Обычный 3 5" xfId="15258"/>
    <cellStyle name="Обычный 3 5 10" xfId="15259"/>
    <cellStyle name="Обычный 3 5 10 2" xfId="45145"/>
    <cellStyle name="Обычный 3 5 11" xfId="15260"/>
    <cellStyle name="Обычный 3 5 11 2" xfId="45146"/>
    <cellStyle name="Обычный 3 5 12" xfId="15261"/>
    <cellStyle name="Обычный 3 5 12 2" xfId="45147"/>
    <cellStyle name="Обычный 3 5 13" xfId="15262"/>
    <cellStyle name="Обычный 3 5 13 2" xfId="45148"/>
    <cellStyle name="Обычный 3 5 14" xfId="15263"/>
    <cellStyle name="Обычный 3 5 14 2" xfId="45149"/>
    <cellStyle name="Обычный 3 5 15" xfId="15264"/>
    <cellStyle name="Обычный 3 5 15 2" xfId="45150"/>
    <cellStyle name="Обычный 3 5 16" xfId="15265"/>
    <cellStyle name="Обычный 3 5 16 2" xfId="45151"/>
    <cellStyle name="Обычный 3 5 17" xfId="15266"/>
    <cellStyle name="Обычный 3 5 17 2" xfId="45152"/>
    <cellStyle name="Обычный 3 5 18" xfId="15267"/>
    <cellStyle name="Обычный 3 5 18 2" xfId="45153"/>
    <cellStyle name="Обычный 3 5 19" xfId="15268"/>
    <cellStyle name="Обычный 3 5 19 2" xfId="45154"/>
    <cellStyle name="Обычный 3 5 2" xfId="15269"/>
    <cellStyle name="Обычный 3 5 2 2" xfId="45155"/>
    <cellStyle name="Обычный 3 5 20" xfId="15270"/>
    <cellStyle name="Обычный 3 5 20 2" xfId="45156"/>
    <cellStyle name="Обычный 3 5 21" xfId="15271"/>
    <cellStyle name="Обычный 3 5 21 2" xfId="45157"/>
    <cellStyle name="Обычный 3 5 22" xfId="15272"/>
    <cellStyle name="Обычный 3 5 22 2" xfId="45158"/>
    <cellStyle name="Обычный 3 5 23" xfId="15273"/>
    <cellStyle name="Обычный 3 5 23 2" xfId="45159"/>
    <cellStyle name="Обычный 3 5 24" xfId="15274"/>
    <cellStyle name="Обычный 3 5 24 2" xfId="45160"/>
    <cellStyle name="Обычный 3 5 25" xfId="15275"/>
    <cellStyle name="Обычный 3 5 25 2" xfId="45161"/>
    <cellStyle name="Обычный 3 5 26" xfId="45162"/>
    <cellStyle name="Обычный 3 5 27" xfId="60994"/>
    <cellStyle name="Обычный 3 5 3" xfId="15276"/>
    <cellStyle name="Обычный 3 5 3 2" xfId="45163"/>
    <cellStyle name="Обычный 3 5 4" xfId="15277"/>
    <cellStyle name="Обычный 3 5 4 2" xfId="45164"/>
    <cellStyle name="Обычный 3 5 5" xfId="15278"/>
    <cellStyle name="Обычный 3 5 5 2" xfId="45165"/>
    <cellStyle name="Обычный 3 5 6" xfId="15279"/>
    <cellStyle name="Обычный 3 5 6 2" xfId="45166"/>
    <cellStyle name="Обычный 3 5 7" xfId="15280"/>
    <cellStyle name="Обычный 3 5 7 2" xfId="45167"/>
    <cellStyle name="Обычный 3 5 8" xfId="15281"/>
    <cellStyle name="Обычный 3 5 8 2" xfId="45168"/>
    <cellStyle name="Обычный 3 5 9" xfId="15282"/>
    <cellStyle name="Обычный 3 5 9 2" xfId="45169"/>
    <cellStyle name="Обычный 3 50" xfId="61485"/>
    <cellStyle name="Обычный 3 51" xfId="61486"/>
    <cellStyle name="Обычный 3 6" xfId="15283"/>
    <cellStyle name="Обычный 3 6 10" xfId="15284"/>
    <cellStyle name="Обычный 3 6 10 2" xfId="45170"/>
    <cellStyle name="Обычный 3 6 11" xfId="15285"/>
    <cellStyle name="Обычный 3 6 11 2" xfId="45171"/>
    <cellStyle name="Обычный 3 6 12" xfId="15286"/>
    <cellStyle name="Обычный 3 6 12 2" xfId="45172"/>
    <cellStyle name="Обычный 3 6 13" xfId="15287"/>
    <cellStyle name="Обычный 3 6 13 2" xfId="45173"/>
    <cellStyle name="Обычный 3 6 14" xfId="15288"/>
    <cellStyle name="Обычный 3 6 14 2" xfId="45174"/>
    <cellStyle name="Обычный 3 6 15" xfId="15289"/>
    <cellStyle name="Обычный 3 6 15 2" xfId="45175"/>
    <cellStyle name="Обычный 3 6 16" xfId="15290"/>
    <cellStyle name="Обычный 3 6 16 2" xfId="45176"/>
    <cellStyle name="Обычный 3 6 17" xfId="15291"/>
    <cellStyle name="Обычный 3 6 17 2" xfId="45177"/>
    <cellStyle name="Обычный 3 6 18" xfId="15292"/>
    <cellStyle name="Обычный 3 6 18 2" xfId="45178"/>
    <cellStyle name="Обычный 3 6 19" xfId="15293"/>
    <cellStyle name="Обычный 3 6 19 2" xfId="45179"/>
    <cellStyle name="Обычный 3 6 2" xfId="15294"/>
    <cellStyle name="Обычный 3 6 2 2" xfId="45180"/>
    <cellStyle name="Обычный 3 6 20" xfId="15295"/>
    <cellStyle name="Обычный 3 6 20 2" xfId="45181"/>
    <cellStyle name="Обычный 3 6 21" xfId="15296"/>
    <cellStyle name="Обычный 3 6 21 2" xfId="45182"/>
    <cellStyle name="Обычный 3 6 22" xfId="15297"/>
    <cellStyle name="Обычный 3 6 22 2" xfId="45183"/>
    <cellStyle name="Обычный 3 6 23" xfId="15298"/>
    <cellStyle name="Обычный 3 6 23 2" xfId="45184"/>
    <cellStyle name="Обычный 3 6 24" xfId="15299"/>
    <cellStyle name="Обычный 3 6 24 2" xfId="45185"/>
    <cellStyle name="Обычный 3 6 25" xfId="45186"/>
    <cellStyle name="Обычный 3 6 26" xfId="60995"/>
    <cellStyle name="Обычный 3 6 3" xfId="15300"/>
    <cellStyle name="Обычный 3 6 3 2" xfId="45187"/>
    <cellStyle name="Обычный 3 6 4" xfId="15301"/>
    <cellStyle name="Обычный 3 6 4 2" xfId="45188"/>
    <cellStyle name="Обычный 3 6 5" xfId="15302"/>
    <cellStyle name="Обычный 3 6 5 2" xfId="45189"/>
    <cellStyle name="Обычный 3 6 6" xfId="15303"/>
    <cellStyle name="Обычный 3 6 6 2" xfId="45190"/>
    <cellStyle name="Обычный 3 6 7" xfId="15304"/>
    <cellStyle name="Обычный 3 6 7 2" xfId="45191"/>
    <cellStyle name="Обычный 3 6 8" xfId="15305"/>
    <cellStyle name="Обычный 3 6 8 2" xfId="45192"/>
    <cellStyle name="Обычный 3 6 9" xfId="15306"/>
    <cellStyle name="Обычный 3 6 9 2" xfId="45193"/>
    <cellStyle name="Обычный 3 7" xfId="15307"/>
    <cellStyle name="Обычный 3 7 10" xfId="15308"/>
    <cellStyle name="Обычный 3 7 10 2" xfId="45194"/>
    <cellStyle name="Обычный 3 7 11" xfId="15309"/>
    <cellStyle name="Обычный 3 7 11 2" xfId="45195"/>
    <cellStyle name="Обычный 3 7 12" xfId="15310"/>
    <cellStyle name="Обычный 3 7 12 2" xfId="45196"/>
    <cellStyle name="Обычный 3 7 13" xfId="15311"/>
    <cellStyle name="Обычный 3 7 13 2" xfId="45197"/>
    <cellStyle name="Обычный 3 7 14" xfId="15312"/>
    <cellStyle name="Обычный 3 7 14 2" xfId="45198"/>
    <cellStyle name="Обычный 3 7 15" xfId="15313"/>
    <cellStyle name="Обычный 3 7 15 2" xfId="45199"/>
    <cellStyle name="Обычный 3 7 16" xfId="15314"/>
    <cellStyle name="Обычный 3 7 16 2" xfId="45200"/>
    <cellStyle name="Обычный 3 7 17" xfId="15315"/>
    <cellStyle name="Обычный 3 7 17 2" xfId="45201"/>
    <cellStyle name="Обычный 3 7 18" xfId="15316"/>
    <cellStyle name="Обычный 3 7 18 2" xfId="45202"/>
    <cellStyle name="Обычный 3 7 19" xfId="15317"/>
    <cellStyle name="Обычный 3 7 19 2" xfId="45203"/>
    <cellStyle name="Обычный 3 7 2" xfId="15318"/>
    <cellStyle name="Обычный 3 7 2 2" xfId="45204"/>
    <cellStyle name="Обычный 3 7 20" xfId="15319"/>
    <cellStyle name="Обычный 3 7 20 2" xfId="45205"/>
    <cellStyle name="Обычный 3 7 21" xfId="15320"/>
    <cellStyle name="Обычный 3 7 21 2" xfId="45206"/>
    <cellStyle name="Обычный 3 7 22" xfId="15321"/>
    <cellStyle name="Обычный 3 7 22 2" xfId="45207"/>
    <cellStyle name="Обычный 3 7 23" xfId="15322"/>
    <cellStyle name="Обычный 3 7 23 2" xfId="45208"/>
    <cellStyle name="Обычный 3 7 24" xfId="15323"/>
    <cellStyle name="Обычный 3 7 24 2" xfId="45209"/>
    <cellStyle name="Обычный 3 7 25" xfId="45210"/>
    <cellStyle name="Обычный 3 7 26" xfId="60996"/>
    <cellStyle name="Обычный 3 7 3" xfId="15324"/>
    <cellStyle name="Обычный 3 7 3 2" xfId="45211"/>
    <cellStyle name="Обычный 3 7 4" xfId="15325"/>
    <cellStyle name="Обычный 3 7 4 2" xfId="45212"/>
    <cellStyle name="Обычный 3 7 5" xfId="15326"/>
    <cellStyle name="Обычный 3 7 5 2" xfId="45213"/>
    <cellStyle name="Обычный 3 7 6" xfId="15327"/>
    <cellStyle name="Обычный 3 7 6 2" xfId="45214"/>
    <cellStyle name="Обычный 3 7 7" xfId="15328"/>
    <cellStyle name="Обычный 3 7 7 2" xfId="45215"/>
    <cellStyle name="Обычный 3 7 8" xfId="15329"/>
    <cellStyle name="Обычный 3 7 8 2" xfId="45216"/>
    <cellStyle name="Обычный 3 7 9" xfId="15330"/>
    <cellStyle name="Обычный 3 7 9 2" xfId="45217"/>
    <cellStyle name="Обычный 3 8" xfId="15331"/>
    <cellStyle name="Обычный 3 8 10" xfId="15332"/>
    <cellStyle name="Обычный 3 8 10 2" xfId="45218"/>
    <cellStyle name="Обычный 3 8 11" xfId="15333"/>
    <cellStyle name="Обычный 3 8 11 2" xfId="45219"/>
    <cellStyle name="Обычный 3 8 12" xfId="15334"/>
    <cellStyle name="Обычный 3 8 12 2" xfId="45220"/>
    <cellStyle name="Обычный 3 8 13" xfId="15335"/>
    <cellStyle name="Обычный 3 8 13 2" xfId="45221"/>
    <cellStyle name="Обычный 3 8 14" xfId="15336"/>
    <cellStyle name="Обычный 3 8 14 2" xfId="45222"/>
    <cellStyle name="Обычный 3 8 15" xfId="15337"/>
    <cellStyle name="Обычный 3 8 15 2" xfId="45223"/>
    <cellStyle name="Обычный 3 8 16" xfId="15338"/>
    <cellStyle name="Обычный 3 8 16 2" xfId="45224"/>
    <cellStyle name="Обычный 3 8 17" xfId="15339"/>
    <cellStyle name="Обычный 3 8 17 2" xfId="45225"/>
    <cellStyle name="Обычный 3 8 18" xfId="15340"/>
    <cellStyle name="Обычный 3 8 18 2" xfId="45226"/>
    <cellStyle name="Обычный 3 8 19" xfId="15341"/>
    <cellStyle name="Обычный 3 8 19 2" xfId="45227"/>
    <cellStyle name="Обычный 3 8 2" xfId="15342"/>
    <cellStyle name="Обычный 3 8 2 2" xfId="45228"/>
    <cellStyle name="Обычный 3 8 20" xfId="15343"/>
    <cellStyle name="Обычный 3 8 20 2" xfId="45229"/>
    <cellStyle name="Обычный 3 8 21" xfId="15344"/>
    <cellStyle name="Обычный 3 8 21 2" xfId="45230"/>
    <cellStyle name="Обычный 3 8 22" xfId="15345"/>
    <cellStyle name="Обычный 3 8 22 2" xfId="45231"/>
    <cellStyle name="Обычный 3 8 23" xfId="15346"/>
    <cellStyle name="Обычный 3 8 23 2" xfId="45232"/>
    <cellStyle name="Обычный 3 8 24" xfId="15347"/>
    <cellStyle name="Обычный 3 8 24 2" xfId="45233"/>
    <cellStyle name="Обычный 3 8 25" xfId="45234"/>
    <cellStyle name="Обычный 3 8 26" xfId="60997"/>
    <cellStyle name="Обычный 3 8 3" xfId="15348"/>
    <cellStyle name="Обычный 3 8 3 2" xfId="45235"/>
    <cellStyle name="Обычный 3 8 4" xfId="15349"/>
    <cellStyle name="Обычный 3 8 4 2" xfId="45236"/>
    <cellStyle name="Обычный 3 8 5" xfId="15350"/>
    <cellStyle name="Обычный 3 8 5 2" xfId="45237"/>
    <cellStyle name="Обычный 3 8 6" xfId="15351"/>
    <cellStyle name="Обычный 3 8 6 2" xfId="45238"/>
    <cellStyle name="Обычный 3 8 7" xfId="15352"/>
    <cellStyle name="Обычный 3 8 7 2" xfId="45239"/>
    <cellStyle name="Обычный 3 8 8" xfId="15353"/>
    <cellStyle name="Обычный 3 8 8 2" xfId="45240"/>
    <cellStyle name="Обычный 3 8 9" xfId="15354"/>
    <cellStyle name="Обычный 3 8 9 2" xfId="45241"/>
    <cellStyle name="Обычный 3 9" xfId="15355"/>
    <cellStyle name="Обычный 3 9 10" xfId="15356"/>
    <cellStyle name="Обычный 3 9 10 2" xfId="45242"/>
    <cellStyle name="Обычный 3 9 11" xfId="15357"/>
    <cellStyle name="Обычный 3 9 11 2" xfId="45243"/>
    <cellStyle name="Обычный 3 9 12" xfId="15358"/>
    <cellStyle name="Обычный 3 9 12 2" xfId="45244"/>
    <cellStyle name="Обычный 3 9 13" xfId="15359"/>
    <cellStyle name="Обычный 3 9 13 2" xfId="45245"/>
    <cellStyle name="Обычный 3 9 14" xfId="15360"/>
    <cellStyle name="Обычный 3 9 14 2" xfId="45246"/>
    <cellStyle name="Обычный 3 9 15" xfId="15361"/>
    <cellStyle name="Обычный 3 9 15 2" xfId="45247"/>
    <cellStyle name="Обычный 3 9 16" xfId="15362"/>
    <cellStyle name="Обычный 3 9 16 2" xfId="45248"/>
    <cellStyle name="Обычный 3 9 17" xfId="15363"/>
    <cellStyle name="Обычный 3 9 17 2" xfId="45249"/>
    <cellStyle name="Обычный 3 9 18" xfId="15364"/>
    <cellStyle name="Обычный 3 9 18 2" xfId="45250"/>
    <cellStyle name="Обычный 3 9 19" xfId="15365"/>
    <cellStyle name="Обычный 3 9 19 2" xfId="45251"/>
    <cellStyle name="Обычный 3 9 2" xfId="15366"/>
    <cellStyle name="Обычный 3 9 2 2" xfId="45252"/>
    <cellStyle name="Обычный 3 9 20" xfId="15367"/>
    <cellStyle name="Обычный 3 9 20 2" xfId="45253"/>
    <cellStyle name="Обычный 3 9 21" xfId="15368"/>
    <cellStyle name="Обычный 3 9 21 2" xfId="45254"/>
    <cellStyle name="Обычный 3 9 22" xfId="15369"/>
    <cellStyle name="Обычный 3 9 22 2" xfId="45255"/>
    <cellStyle name="Обычный 3 9 23" xfId="15370"/>
    <cellStyle name="Обычный 3 9 23 2" xfId="45256"/>
    <cellStyle name="Обычный 3 9 24" xfId="15371"/>
    <cellStyle name="Обычный 3 9 24 2" xfId="45257"/>
    <cellStyle name="Обычный 3 9 25" xfId="45258"/>
    <cellStyle name="Обычный 3 9 26" xfId="60998"/>
    <cellStyle name="Обычный 3 9 3" xfId="15372"/>
    <cellStyle name="Обычный 3 9 3 2" xfId="45259"/>
    <cellStyle name="Обычный 3 9 4" xfId="15373"/>
    <cellStyle name="Обычный 3 9 4 2" xfId="45260"/>
    <cellStyle name="Обычный 3 9 5" xfId="15374"/>
    <cellStyle name="Обычный 3 9 5 2" xfId="45261"/>
    <cellStyle name="Обычный 3 9 6" xfId="15375"/>
    <cellStyle name="Обычный 3 9 6 2" xfId="45262"/>
    <cellStyle name="Обычный 3 9 7" xfId="15376"/>
    <cellStyle name="Обычный 3 9 7 2" xfId="45263"/>
    <cellStyle name="Обычный 3 9 8" xfId="15377"/>
    <cellStyle name="Обычный 3 9 8 2" xfId="45264"/>
    <cellStyle name="Обычный 3 9 9" xfId="15378"/>
    <cellStyle name="Обычный 3 9 9 2" xfId="45265"/>
    <cellStyle name="Обычный 3_Лист1" xfId="15379"/>
    <cellStyle name="Обычный 30" xfId="15380"/>
    <cellStyle name="Обычный 30 10" xfId="15381"/>
    <cellStyle name="Обычный 30 10 2" xfId="45266"/>
    <cellStyle name="Обычный 30 11" xfId="15382"/>
    <cellStyle name="Обычный 30 11 2" xfId="45267"/>
    <cellStyle name="Обычный 30 12" xfId="15383"/>
    <cellStyle name="Обычный 30 12 2" xfId="45268"/>
    <cellStyle name="Обычный 30 13" xfId="15384"/>
    <cellStyle name="Обычный 30 13 2" xfId="45269"/>
    <cellStyle name="Обычный 30 14" xfId="15385"/>
    <cellStyle name="Обычный 30 14 2" xfId="45270"/>
    <cellStyle name="Обычный 30 15" xfId="15386"/>
    <cellStyle name="Обычный 30 15 2" xfId="45271"/>
    <cellStyle name="Обычный 30 16" xfId="15387"/>
    <cellStyle name="Обычный 30 16 2" xfId="45272"/>
    <cellStyle name="Обычный 30 17" xfId="15388"/>
    <cellStyle name="Обычный 30 17 2" xfId="45273"/>
    <cellStyle name="Обычный 30 18" xfId="15389"/>
    <cellStyle name="Обычный 30 18 2" xfId="45274"/>
    <cellStyle name="Обычный 30 19" xfId="15390"/>
    <cellStyle name="Обычный 30 19 2" xfId="15391"/>
    <cellStyle name="Обычный 30 19 2 2" xfId="15392"/>
    <cellStyle name="Обычный 30 19 2 2 2" xfId="45275"/>
    <cellStyle name="Обычный 30 19 2 3" xfId="45276"/>
    <cellStyle name="Обычный 30 19 3" xfId="15393"/>
    <cellStyle name="Обычный 30 19 3 2" xfId="45277"/>
    <cellStyle name="Обычный 30 19 4" xfId="45278"/>
    <cellStyle name="Обычный 30 2" xfId="15394"/>
    <cellStyle name="Обычный 30 2 2" xfId="45279"/>
    <cellStyle name="Обычный 30 20" xfId="15395"/>
    <cellStyle name="Обычный 30 20 2" xfId="15396"/>
    <cellStyle name="Обычный 30 20 2 2" xfId="15397"/>
    <cellStyle name="Обычный 30 20 2 2 2" xfId="45280"/>
    <cellStyle name="Обычный 30 20 2 3" xfId="45281"/>
    <cellStyle name="Обычный 30 20 3" xfId="15398"/>
    <cellStyle name="Обычный 30 20 3 2" xfId="45282"/>
    <cellStyle name="Обычный 30 20 4" xfId="45283"/>
    <cellStyle name="Обычный 30 21" xfId="15399"/>
    <cellStyle name="Обычный 30 21 2" xfId="15400"/>
    <cellStyle name="Обычный 30 21 2 2" xfId="15401"/>
    <cellStyle name="Обычный 30 21 2 2 2" xfId="45284"/>
    <cellStyle name="Обычный 30 21 2 3" xfId="45285"/>
    <cellStyle name="Обычный 30 21 3" xfId="15402"/>
    <cellStyle name="Обычный 30 21 3 2" xfId="45286"/>
    <cellStyle name="Обычный 30 21 4" xfId="45287"/>
    <cellStyle name="Обычный 30 22" xfId="15403"/>
    <cellStyle name="Обычный 30 22 2" xfId="45288"/>
    <cellStyle name="Обычный 30 23" xfId="15404"/>
    <cellStyle name="Обычный 30 23 2" xfId="45289"/>
    <cellStyle name="Обычный 30 24" xfId="15405"/>
    <cellStyle name="Обычный 30 24 2" xfId="45290"/>
    <cellStyle name="Обычный 30 25" xfId="15406"/>
    <cellStyle name="Обычный 30 25 2" xfId="45291"/>
    <cellStyle name="Обычный 30 26" xfId="15407"/>
    <cellStyle name="Обычный 30 26 2" xfId="45292"/>
    <cellStyle name="Обычный 30 27" xfId="15408"/>
    <cellStyle name="Обычный 30 27 2" xfId="15409"/>
    <cellStyle name="Обычный 30 27 2 2" xfId="45293"/>
    <cellStyle name="Обычный 30 27 3" xfId="45294"/>
    <cellStyle name="Обычный 30 28" xfId="15410"/>
    <cellStyle name="Обычный 30 28 2" xfId="45295"/>
    <cellStyle name="Обычный 30 29" xfId="15411"/>
    <cellStyle name="Обычный 30 29 2" xfId="45296"/>
    <cellStyle name="Обычный 30 3" xfId="15412"/>
    <cellStyle name="Обычный 30 3 2" xfId="45297"/>
    <cellStyle name="Обычный 30 30" xfId="15413"/>
    <cellStyle name="Обычный 30 30 2" xfId="45298"/>
    <cellStyle name="Обычный 30 31" xfId="45299"/>
    <cellStyle name="Обычный 30 4" xfId="15414"/>
    <cellStyle name="Обычный 30 4 2" xfId="45300"/>
    <cellStyle name="Обычный 30 5" xfId="15415"/>
    <cellStyle name="Обычный 30 5 2" xfId="45301"/>
    <cellStyle name="Обычный 30 6" xfId="15416"/>
    <cellStyle name="Обычный 30 6 2" xfId="45302"/>
    <cellStyle name="Обычный 30 7" xfId="15417"/>
    <cellStyle name="Обычный 30 7 2" xfId="45303"/>
    <cellStyle name="Обычный 30 8" xfId="15418"/>
    <cellStyle name="Обычный 30 8 2" xfId="45304"/>
    <cellStyle name="Обычный 30 9" xfId="15419"/>
    <cellStyle name="Обычный 30 9 2" xfId="45305"/>
    <cellStyle name="Обычный 31" xfId="15420"/>
    <cellStyle name="Обычный 31 10" xfId="15421"/>
    <cellStyle name="Обычный 31 10 2" xfId="45306"/>
    <cellStyle name="Обычный 31 11" xfId="15422"/>
    <cellStyle name="Обычный 31 11 2" xfId="45307"/>
    <cellStyle name="Обычный 31 12" xfId="15423"/>
    <cellStyle name="Обычный 31 12 2" xfId="45308"/>
    <cellStyle name="Обычный 31 13" xfId="15424"/>
    <cellStyle name="Обычный 31 13 2" xfId="45309"/>
    <cellStyle name="Обычный 31 14" xfId="15425"/>
    <cellStyle name="Обычный 31 14 2" xfId="45310"/>
    <cellStyle name="Обычный 31 15" xfId="15426"/>
    <cellStyle name="Обычный 31 15 2" xfId="45311"/>
    <cellStyle name="Обычный 31 16" xfId="15427"/>
    <cellStyle name="Обычный 31 16 2" xfId="45312"/>
    <cellStyle name="Обычный 31 17" xfId="15428"/>
    <cellStyle name="Обычный 31 17 2" xfId="45313"/>
    <cellStyle name="Обычный 31 18" xfId="15429"/>
    <cellStyle name="Обычный 31 18 2" xfId="45314"/>
    <cellStyle name="Обычный 31 19" xfId="15430"/>
    <cellStyle name="Обычный 31 19 2" xfId="15431"/>
    <cellStyle name="Обычный 31 19 2 2" xfId="15432"/>
    <cellStyle name="Обычный 31 19 2 2 2" xfId="45315"/>
    <cellStyle name="Обычный 31 19 2 3" xfId="45316"/>
    <cellStyle name="Обычный 31 19 3" xfId="15433"/>
    <cellStyle name="Обычный 31 19 3 2" xfId="45317"/>
    <cellStyle name="Обычный 31 19 4" xfId="45318"/>
    <cellStyle name="Обычный 31 2" xfId="15434"/>
    <cellStyle name="Обычный 31 2 2" xfId="45319"/>
    <cellStyle name="Обычный 31 20" xfId="15435"/>
    <cellStyle name="Обычный 31 20 2" xfId="15436"/>
    <cellStyle name="Обычный 31 20 2 2" xfId="15437"/>
    <cellStyle name="Обычный 31 20 2 2 2" xfId="45320"/>
    <cellStyle name="Обычный 31 20 2 3" xfId="45321"/>
    <cellStyle name="Обычный 31 20 3" xfId="15438"/>
    <cellStyle name="Обычный 31 20 3 2" xfId="45322"/>
    <cellStyle name="Обычный 31 20 4" xfId="45323"/>
    <cellStyle name="Обычный 31 21" xfId="15439"/>
    <cellStyle name="Обычный 31 21 2" xfId="15440"/>
    <cellStyle name="Обычный 31 21 2 2" xfId="15441"/>
    <cellStyle name="Обычный 31 21 2 2 2" xfId="45324"/>
    <cellStyle name="Обычный 31 21 2 3" xfId="45325"/>
    <cellStyle name="Обычный 31 21 3" xfId="15442"/>
    <cellStyle name="Обычный 31 21 3 2" xfId="45326"/>
    <cellStyle name="Обычный 31 21 4" xfId="45327"/>
    <cellStyle name="Обычный 31 22" xfId="15443"/>
    <cellStyle name="Обычный 31 22 2" xfId="45328"/>
    <cellStyle name="Обычный 31 23" xfId="15444"/>
    <cellStyle name="Обычный 31 23 2" xfId="45329"/>
    <cellStyle name="Обычный 31 24" xfId="15445"/>
    <cellStyle name="Обычный 31 24 2" xfId="45330"/>
    <cellStyle name="Обычный 31 25" xfId="15446"/>
    <cellStyle name="Обычный 31 25 2" xfId="45331"/>
    <cellStyle name="Обычный 31 26" xfId="15447"/>
    <cellStyle name="Обычный 31 26 2" xfId="45332"/>
    <cellStyle name="Обычный 31 27" xfId="15448"/>
    <cellStyle name="Обычный 31 27 2" xfId="15449"/>
    <cellStyle name="Обычный 31 27 2 2" xfId="45333"/>
    <cellStyle name="Обычный 31 27 3" xfId="45334"/>
    <cellStyle name="Обычный 31 28" xfId="15450"/>
    <cellStyle name="Обычный 31 28 2" xfId="45335"/>
    <cellStyle name="Обычный 31 29" xfId="15451"/>
    <cellStyle name="Обычный 31 29 2" xfId="45336"/>
    <cellStyle name="Обычный 31 3" xfId="15452"/>
    <cellStyle name="Обычный 31 3 2" xfId="45337"/>
    <cellStyle name="Обычный 31 30" xfId="45338"/>
    <cellStyle name="Обычный 31 4" xfId="15453"/>
    <cellStyle name="Обычный 31 4 2" xfId="15454"/>
    <cellStyle name="Обычный 31 5" xfId="15455"/>
    <cellStyle name="Обычный 31 5 2" xfId="45339"/>
    <cellStyle name="Обычный 31 6" xfId="15456"/>
    <cellStyle name="Обычный 31 6 2" xfId="45340"/>
    <cellStyle name="Обычный 31 7" xfId="15457"/>
    <cellStyle name="Обычный 31 7 2" xfId="45341"/>
    <cellStyle name="Обычный 31 8" xfId="15458"/>
    <cellStyle name="Обычный 31 8 2" xfId="45342"/>
    <cellStyle name="Обычный 31 9" xfId="15459"/>
    <cellStyle name="Обычный 31 9 2" xfId="45343"/>
    <cellStyle name="Обычный 32" xfId="15460"/>
    <cellStyle name="Обычный 32 10" xfId="15461"/>
    <cellStyle name="Обычный 32 10 2" xfId="45344"/>
    <cellStyle name="Обычный 32 11" xfId="15462"/>
    <cellStyle name="Обычный 32 11 2" xfId="45345"/>
    <cellStyle name="Обычный 32 12" xfId="15463"/>
    <cellStyle name="Обычный 32 12 2" xfId="45346"/>
    <cellStyle name="Обычный 32 13" xfId="15464"/>
    <cellStyle name="Обычный 32 13 2" xfId="45347"/>
    <cellStyle name="Обычный 32 14" xfId="15465"/>
    <cellStyle name="Обычный 32 14 2" xfId="45348"/>
    <cellStyle name="Обычный 32 15" xfId="15466"/>
    <cellStyle name="Обычный 32 15 2" xfId="45349"/>
    <cellStyle name="Обычный 32 16" xfId="15467"/>
    <cellStyle name="Обычный 32 16 2" xfId="45350"/>
    <cellStyle name="Обычный 32 17" xfId="15468"/>
    <cellStyle name="Обычный 32 17 2" xfId="45351"/>
    <cellStyle name="Обычный 32 18" xfId="15469"/>
    <cellStyle name="Обычный 32 18 2" xfId="45352"/>
    <cellStyle name="Обычный 32 19" xfId="15470"/>
    <cellStyle name="Обычный 32 19 2" xfId="15471"/>
    <cellStyle name="Обычный 32 19 2 2" xfId="15472"/>
    <cellStyle name="Обычный 32 19 2 2 2" xfId="45353"/>
    <cellStyle name="Обычный 32 19 2 3" xfId="45354"/>
    <cellStyle name="Обычный 32 19 3" xfId="15473"/>
    <cellStyle name="Обычный 32 19 3 2" xfId="45355"/>
    <cellStyle name="Обычный 32 19 4" xfId="45356"/>
    <cellStyle name="Обычный 32 2" xfId="15474"/>
    <cellStyle name="Обычный 32 2 2" xfId="45357"/>
    <cellStyle name="Обычный 32 20" xfId="15475"/>
    <cellStyle name="Обычный 32 20 2" xfId="15476"/>
    <cellStyle name="Обычный 32 20 2 2" xfId="15477"/>
    <cellStyle name="Обычный 32 20 2 2 2" xfId="45358"/>
    <cellStyle name="Обычный 32 20 2 3" xfId="45359"/>
    <cellStyle name="Обычный 32 20 3" xfId="15478"/>
    <cellStyle name="Обычный 32 20 3 2" xfId="45360"/>
    <cellStyle name="Обычный 32 20 4" xfId="45361"/>
    <cellStyle name="Обычный 32 21" xfId="15479"/>
    <cellStyle name="Обычный 32 21 2" xfId="15480"/>
    <cellStyle name="Обычный 32 21 2 2" xfId="15481"/>
    <cellStyle name="Обычный 32 21 2 2 2" xfId="45362"/>
    <cellStyle name="Обычный 32 21 2 3" xfId="45363"/>
    <cellStyle name="Обычный 32 21 3" xfId="15482"/>
    <cellStyle name="Обычный 32 21 3 2" xfId="45364"/>
    <cellStyle name="Обычный 32 21 4" xfId="45365"/>
    <cellStyle name="Обычный 32 22" xfId="15483"/>
    <cellStyle name="Обычный 32 22 2" xfId="45366"/>
    <cellStyle name="Обычный 32 23" xfId="15484"/>
    <cellStyle name="Обычный 32 23 2" xfId="45367"/>
    <cellStyle name="Обычный 32 24" xfId="15485"/>
    <cellStyle name="Обычный 32 24 2" xfId="45368"/>
    <cellStyle name="Обычный 32 25" xfId="15486"/>
    <cellStyle name="Обычный 32 25 2" xfId="45369"/>
    <cellStyle name="Обычный 32 26" xfId="15487"/>
    <cellStyle name="Обычный 32 26 2" xfId="45370"/>
    <cellStyle name="Обычный 32 27" xfId="15488"/>
    <cellStyle name="Обычный 32 27 2" xfId="15489"/>
    <cellStyle name="Обычный 32 27 2 2" xfId="45371"/>
    <cellStyle name="Обычный 32 27 3" xfId="45372"/>
    <cellStyle name="Обычный 32 28" xfId="15490"/>
    <cellStyle name="Обычный 32 28 2" xfId="45373"/>
    <cellStyle name="Обычный 32 29" xfId="15491"/>
    <cellStyle name="Обычный 32 29 2" xfId="45374"/>
    <cellStyle name="Обычный 32 3" xfId="15492"/>
    <cellStyle name="Обычный 32 3 2" xfId="45375"/>
    <cellStyle name="Обычный 32 30" xfId="45376"/>
    <cellStyle name="Обычный 32 4" xfId="15493"/>
    <cellStyle name="Обычный 32 4 2" xfId="15494"/>
    <cellStyle name="Обычный 32 5" xfId="15495"/>
    <cellStyle name="Обычный 32 5 2" xfId="45377"/>
    <cellStyle name="Обычный 32 6" xfId="15496"/>
    <cellStyle name="Обычный 32 6 2" xfId="45378"/>
    <cellStyle name="Обычный 32 7" xfId="15497"/>
    <cellStyle name="Обычный 32 7 2" xfId="45379"/>
    <cellStyle name="Обычный 32 8" xfId="15498"/>
    <cellStyle name="Обычный 32 8 2" xfId="45380"/>
    <cellStyle name="Обычный 32 9" xfId="15499"/>
    <cellStyle name="Обычный 32 9 2" xfId="45381"/>
    <cellStyle name="Обычный 33" xfId="15500"/>
    <cellStyle name="Обычный 33 10" xfId="15501"/>
    <cellStyle name="Обычный 33 10 2" xfId="45382"/>
    <cellStyle name="Обычный 33 11" xfId="15502"/>
    <cellStyle name="Обычный 33 11 2" xfId="45383"/>
    <cellStyle name="Обычный 33 12" xfId="15503"/>
    <cellStyle name="Обычный 33 12 2" xfId="45384"/>
    <cellStyle name="Обычный 33 13" xfId="15504"/>
    <cellStyle name="Обычный 33 13 2" xfId="45385"/>
    <cellStyle name="Обычный 33 14" xfId="15505"/>
    <cellStyle name="Обычный 33 14 2" xfId="45386"/>
    <cellStyle name="Обычный 33 15" xfId="15506"/>
    <cellStyle name="Обычный 33 15 2" xfId="45387"/>
    <cellStyle name="Обычный 33 16" xfId="15507"/>
    <cellStyle name="Обычный 33 16 2" xfId="45388"/>
    <cellStyle name="Обычный 33 17" xfId="15508"/>
    <cellStyle name="Обычный 33 17 2" xfId="45389"/>
    <cellStyle name="Обычный 33 18" xfId="15509"/>
    <cellStyle name="Обычный 33 18 2" xfId="45390"/>
    <cellStyle name="Обычный 33 19" xfId="15510"/>
    <cellStyle name="Обычный 33 19 2" xfId="15511"/>
    <cellStyle name="Обычный 33 19 2 2" xfId="15512"/>
    <cellStyle name="Обычный 33 19 2 2 2" xfId="45391"/>
    <cellStyle name="Обычный 33 19 2 3" xfId="45392"/>
    <cellStyle name="Обычный 33 19 3" xfId="15513"/>
    <cellStyle name="Обычный 33 19 3 2" xfId="45393"/>
    <cellStyle name="Обычный 33 19 4" xfId="45394"/>
    <cellStyle name="Обычный 33 2" xfId="15514"/>
    <cellStyle name="Обычный 33 2 2" xfId="45395"/>
    <cellStyle name="Обычный 33 20" xfId="15515"/>
    <cellStyle name="Обычный 33 20 2" xfId="15516"/>
    <cellStyle name="Обычный 33 20 2 2" xfId="15517"/>
    <cellStyle name="Обычный 33 20 2 2 2" xfId="45396"/>
    <cellStyle name="Обычный 33 20 2 3" xfId="45397"/>
    <cellStyle name="Обычный 33 20 3" xfId="15518"/>
    <cellStyle name="Обычный 33 20 3 2" xfId="45398"/>
    <cellStyle name="Обычный 33 20 4" xfId="45399"/>
    <cellStyle name="Обычный 33 21" xfId="15519"/>
    <cellStyle name="Обычный 33 21 2" xfId="15520"/>
    <cellStyle name="Обычный 33 21 2 2" xfId="15521"/>
    <cellStyle name="Обычный 33 21 2 2 2" xfId="45400"/>
    <cellStyle name="Обычный 33 21 2 3" xfId="45401"/>
    <cellStyle name="Обычный 33 21 3" xfId="15522"/>
    <cellStyle name="Обычный 33 21 3 2" xfId="45402"/>
    <cellStyle name="Обычный 33 21 4" xfId="45403"/>
    <cellStyle name="Обычный 33 22" xfId="15523"/>
    <cellStyle name="Обычный 33 22 2" xfId="45404"/>
    <cellStyle name="Обычный 33 23" xfId="15524"/>
    <cellStyle name="Обычный 33 23 2" xfId="45405"/>
    <cellStyle name="Обычный 33 24" xfId="15525"/>
    <cellStyle name="Обычный 33 24 2" xfId="45406"/>
    <cellStyle name="Обычный 33 25" xfId="15526"/>
    <cellStyle name="Обычный 33 25 2" xfId="45407"/>
    <cellStyle name="Обычный 33 26" xfId="15527"/>
    <cellStyle name="Обычный 33 26 2" xfId="45408"/>
    <cellStyle name="Обычный 33 27" xfId="15528"/>
    <cellStyle name="Обычный 33 27 2" xfId="15529"/>
    <cellStyle name="Обычный 33 27 2 2" xfId="45409"/>
    <cellStyle name="Обычный 33 27 3" xfId="45410"/>
    <cellStyle name="Обычный 33 28" xfId="15530"/>
    <cellStyle name="Обычный 33 28 2" xfId="45411"/>
    <cellStyle name="Обычный 33 29" xfId="15531"/>
    <cellStyle name="Обычный 33 29 2" xfId="45412"/>
    <cellStyle name="Обычный 33 3" xfId="15532"/>
    <cellStyle name="Обычный 33 3 2" xfId="45413"/>
    <cellStyle name="Обычный 33 30" xfId="45414"/>
    <cellStyle name="Обычный 33 4" xfId="15533"/>
    <cellStyle name="Обычный 33 4 2" xfId="15534"/>
    <cellStyle name="Обычный 33 5" xfId="15535"/>
    <cellStyle name="Обычный 33 5 2" xfId="45415"/>
    <cellStyle name="Обычный 33 6" xfId="15536"/>
    <cellStyle name="Обычный 33 6 2" xfId="45416"/>
    <cellStyle name="Обычный 33 7" xfId="15537"/>
    <cellStyle name="Обычный 33 7 2" xfId="45417"/>
    <cellStyle name="Обычный 33 8" xfId="15538"/>
    <cellStyle name="Обычный 33 8 2" xfId="45418"/>
    <cellStyle name="Обычный 33 9" xfId="15539"/>
    <cellStyle name="Обычный 33 9 2" xfId="45419"/>
    <cellStyle name="Обычный 34" xfId="15540"/>
    <cellStyle name="Обычный 34 10" xfId="15541"/>
    <cellStyle name="Обычный 34 10 2" xfId="45420"/>
    <cellStyle name="Обычный 34 11" xfId="15542"/>
    <cellStyle name="Обычный 34 11 2" xfId="45421"/>
    <cellStyle name="Обычный 34 12" xfId="15543"/>
    <cellStyle name="Обычный 34 12 2" xfId="45422"/>
    <cellStyle name="Обычный 34 13" xfId="15544"/>
    <cellStyle name="Обычный 34 13 2" xfId="45423"/>
    <cellStyle name="Обычный 34 14" xfId="15545"/>
    <cellStyle name="Обычный 34 14 2" xfId="45424"/>
    <cellStyle name="Обычный 34 15" xfId="15546"/>
    <cellStyle name="Обычный 34 15 2" xfId="45425"/>
    <cellStyle name="Обычный 34 16" xfId="15547"/>
    <cellStyle name="Обычный 34 16 2" xfId="45426"/>
    <cellStyle name="Обычный 34 17" xfId="15548"/>
    <cellStyle name="Обычный 34 17 2" xfId="45427"/>
    <cellStyle name="Обычный 34 18" xfId="15549"/>
    <cellStyle name="Обычный 34 18 2" xfId="45428"/>
    <cellStyle name="Обычный 34 19" xfId="15550"/>
    <cellStyle name="Обычный 34 19 2" xfId="15551"/>
    <cellStyle name="Обычный 34 19 2 2" xfId="15552"/>
    <cellStyle name="Обычный 34 19 2 2 2" xfId="45429"/>
    <cellStyle name="Обычный 34 19 2 3" xfId="45430"/>
    <cellStyle name="Обычный 34 19 3" xfId="15553"/>
    <cellStyle name="Обычный 34 19 3 2" xfId="45431"/>
    <cellStyle name="Обычный 34 19 4" xfId="45432"/>
    <cellStyle name="Обычный 34 2" xfId="15554"/>
    <cellStyle name="Обычный 34 2 2" xfId="45433"/>
    <cellStyle name="Обычный 34 20" xfId="15555"/>
    <cellStyle name="Обычный 34 20 2" xfId="15556"/>
    <cellStyle name="Обычный 34 20 2 2" xfId="15557"/>
    <cellStyle name="Обычный 34 20 2 2 2" xfId="45434"/>
    <cellStyle name="Обычный 34 20 2 3" xfId="45435"/>
    <cellStyle name="Обычный 34 20 3" xfId="15558"/>
    <cellStyle name="Обычный 34 20 3 2" xfId="45436"/>
    <cellStyle name="Обычный 34 20 4" xfId="45437"/>
    <cellStyle name="Обычный 34 21" xfId="15559"/>
    <cellStyle name="Обычный 34 21 2" xfId="15560"/>
    <cellStyle name="Обычный 34 21 2 2" xfId="15561"/>
    <cellStyle name="Обычный 34 21 2 2 2" xfId="45438"/>
    <cellStyle name="Обычный 34 21 2 3" xfId="45439"/>
    <cellStyle name="Обычный 34 21 3" xfId="15562"/>
    <cellStyle name="Обычный 34 21 3 2" xfId="45440"/>
    <cellStyle name="Обычный 34 21 4" xfId="45441"/>
    <cellStyle name="Обычный 34 22" xfId="15563"/>
    <cellStyle name="Обычный 34 22 2" xfId="45442"/>
    <cellStyle name="Обычный 34 23" xfId="15564"/>
    <cellStyle name="Обычный 34 23 2" xfId="45443"/>
    <cellStyle name="Обычный 34 24" xfId="15565"/>
    <cellStyle name="Обычный 34 24 2" xfId="45444"/>
    <cellStyle name="Обычный 34 25" xfId="15566"/>
    <cellStyle name="Обычный 34 25 2" xfId="45445"/>
    <cellStyle name="Обычный 34 26" xfId="15567"/>
    <cellStyle name="Обычный 34 26 2" xfId="45446"/>
    <cellStyle name="Обычный 34 27" xfId="15568"/>
    <cellStyle name="Обычный 34 27 2" xfId="15569"/>
    <cellStyle name="Обычный 34 27 2 2" xfId="45447"/>
    <cellStyle name="Обычный 34 27 3" xfId="45448"/>
    <cellStyle name="Обычный 34 28" xfId="15570"/>
    <cellStyle name="Обычный 34 28 2" xfId="45449"/>
    <cellStyle name="Обычный 34 29" xfId="15571"/>
    <cellStyle name="Обычный 34 29 2" xfId="45450"/>
    <cellStyle name="Обычный 34 3" xfId="15572"/>
    <cellStyle name="Обычный 34 3 2" xfId="45451"/>
    <cellStyle name="Обычный 34 30" xfId="45452"/>
    <cellStyle name="Обычный 34 4" xfId="15573"/>
    <cellStyle name="Обычный 34 4 2" xfId="15574"/>
    <cellStyle name="Обычный 34 5" xfId="15575"/>
    <cellStyle name="Обычный 34 5 2" xfId="45453"/>
    <cellStyle name="Обычный 34 6" xfId="15576"/>
    <cellStyle name="Обычный 34 6 2" xfId="45454"/>
    <cellStyle name="Обычный 34 7" xfId="15577"/>
    <cellStyle name="Обычный 34 7 2" xfId="45455"/>
    <cellStyle name="Обычный 34 8" xfId="15578"/>
    <cellStyle name="Обычный 34 8 2" xfId="45456"/>
    <cellStyle name="Обычный 34 9" xfId="15579"/>
    <cellStyle name="Обычный 34 9 2" xfId="45457"/>
    <cellStyle name="Обычный 35" xfId="15580"/>
    <cellStyle name="Обычный 35 2" xfId="15581"/>
    <cellStyle name="Обычный 35 2 2" xfId="15582"/>
    <cellStyle name="Обычный 35 2 2 2" xfId="15583"/>
    <cellStyle name="Обычный 35 2 2 2 2" xfId="45458"/>
    <cellStyle name="Обычный 35 2 2 3" xfId="45459"/>
    <cellStyle name="Обычный 35 2 3" xfId="15584"/>
    <cellStyle name="Обычный 35 2 3 2" xfId="45460"/>
    <cellStyle name="Обычный 35 2 4" xfId="45461"/>
    <cellStyle name="Обычный 35 3" xfId="15585"/>
    <cellStyle name="Обычный 35 3 2" xfId="15586"/>
    <cellStyle name="Обычный 35 3 2 2" xfId="15587"/>
    <cellStyle name="Обычный 35 3 2 2 2" xfId="45462"/>
    <cellStyle name="Обычный 35 3 2 3" xfId="45463"/>
    <cellStyle name="Обычный 35 3 3" xfId="15588"/>
    <cellStyle name="Обычный 35 3 3 2" xfId="45464"/>
    <cellStyle name="Обычный 35 3 4" xfId="45465"/>
    <cellStyle name="Обычный 35 4" xfId="15589"/>
    <cellStyle name="Обычный 35 4 2" xfId="15590"/>
    <cellStyle name="Обычный 35 4 2 2" xfId="15591"/>
    <cellStyle name="Обычный 35 4 2 2 2" xfId="45466"/>
    <cellStyle name="Обычный 35 4 2 3" xfId="45467"/>
    <cellStyle name="Обычный 35 4 3" xfId="15592"/>
    <cellStyle name="Обычный 35 4 3 2" xfId="45468"/>
    <cellStyle name="Обычный 35 4 4" xfId="45469"/>
    <cellStyle name="Обычный 35 5" xfId="15593"/>
    <cellStyle name="Обычный 35 5 2" xfId="15594"/>
    <cellStyle name="Обычный 35 5 2 2" xfId="45470"/>
    <cellStyle name="Обычный 35 5 3" xfId="45471"/>
    <cellStyle name="Обычный 35 6" xfId="15595"/>
    <cellStyle name="Обычный 35 6 2" xfId="45472"/>
    <cellStyle name="Обычный 35 7" xfId="15596"/>
    <cellStyle name="Обычный 35 7 2" xfId="45473"/>
    <cellStyle name="Обычный 35 8" xfId="15597"/>
    <cellStyle name="Обычный 36" xfId="36"/>
    <cellStyle name="Обычный 36 2" xfId="15598"/>
    <cellStyle name="Обычный 36 2 2" xfId="15599"/>
    <cellStyle name="Обычный 36 2 2 2" xfId="15600"/>
    <cellStyle name="Обычный 36 2 2 2 2" xfId="45474"/>
    <cellStyle name="Обычный 36 2 2 3" xfId="45475"/>
    <cellStyle name="Обычный 36 2 3" xfId="15601"/>
    <cellStyle name="Обычный 36 2 3 2" xfId="45476"/>
    <cellStyle name="Обычный 36 2 4" xfId="45477"/>
    <cellStyle name="Обычный 36 3" xfId="15602"/>
    <cellStyle name="Обычный 36 3 2" xfId="15603"/>
    <cellStyle name="Обычный 36 3 2 2" xfId="15604"/>
    <cellStyle name="Обычный 36 3 2 2 2" xfId="45478"/>
    <cellStyle name="Обычный 36 3 2 3" xfId="45479"/>
    <cellStyle name="Обычный 36 3 3" xfId="15605"/>
    <cellStyle name="Обычный 36 3 3 2" xfId="45480"/>
    <cellStyle name="Обычный 36 3 4" xfId="45481"/>
    <cellStyle name="Обычный 36 4" xfId="38"/>
    <cellStyle name="Обычный 36 4 2" xfId="15606"/>
    <cellStyle name="Обычный 36 4 2 2" xfId="15607"/>
    <cellStyle name="Обычный 36 4 2 2 2" xfId="45482"/>
    <cellStyle name="Обычный 36 4 2 3" xfId="45483"/>
    <cellStyle name="Обычный 36 4 3" xfId="15608"/>
    <cellStyle name="Обычный 36 4 3 2" xfId="45484"/>
    <cellStyle name="Обычный 36 4 4" xfId="45485"/>
    <cellStyle name="Обычный 36 5" xfId="15609"/>
    <cellStyle name="Обычный 36 5 2" xfId="15610"/>
    <cellStyle name="Обычный 36 5 2 2" xfId="45486"/>
    <cellStyle name="Обычный 36 5 3" xfId="45487"/>
    <cellStyle name="Обычный 36 6" xfId="15611"/>
    <cellStyle name="Обычный 36 6 2" xfId="45488"/>
    <cellStyle name="Обычный 36 7" xfId="15612"/>
    <cellStyle name="Обычный 36 7 2" xfId="45489"/>
    <cellStyle name="Обычный 36 8" xfId="45490"/>
    <cellStyle name="Обычный 37" xfId="15613"/>
    <cellStyle name="Обычный 37 2" xfId="15614"/>
    <cellStyle name="Обычный 37 2 2" xfId="15615"/>
    <cellStyle name="Обычный 37 2 2 2" xfId="15616"/>
    <cellStyle name="Обычный 37 2 2 2 2" xfId="45491"/>
    <cellStyle name="Обычный 37 2 2 3" xfId="45492"/>
    <cellStyle name="Обычный 37 2 3" xfId="15617"/>
    <cellStyle name="Обычный 37 2 3 2" xfId="45493"/>
    <cellStyle name="Обычный 37 2 4" xfId="45494"/>
    <cellStyle name="Обычный 37 3" xfId="15618"/>
    <cellStyle name="Обычный 37 3 2" xfId="15619"/>
    <cellStyle name="Обычный 37 3 2 2" xfId="15620"/>
    <cellStyle name="Обычный 37 3 2 2 2" xfId="45495"/>
    <cellStyle name="Обычный 37 3 2 3" xfId="45496"/>
    <cellStyle name="Обычный 37 3 3" xfId="15621"/>
    <cellStyle name="Обычный 37 3 3 2" xfId="45497"/>
    <cellStyle name="Обычный 37 3 4" xfId="45498"/>
    <cellStyle name="Обычный 37 4" xfId="15622"/>
    <cellStyle name="Обычный 37 4 2" xfId="15623"/>
    <cellStyle name="Обычный 37 4 2 2" xfId="15624"/>
    <cellStyle name="Обычный 37 4 2 2 2" xfId="45499"/>
    <cellStyle name="Обычный 37 4 2 3" xfId="45500"/>
    <cellStyle name="Обычный 37 4 3" xfId="15625"/>
    <cellStyle name="Обычный 37 4 3 2" xfId="45501"/>
    <cellStyle name="Обычный 37 4 4" xfId="45502"/>
    <cellStyle name="Обычный 37 5" xfId="15626"/>
    <cellStyle name="Обычный 37 5 2" xfId="15627"/>
    <cellStyle name="Обычный 37 5 2 2" xfId="45503"/>
    <cellStyle name="Обычный 37 5 3" xfId="45504"/>
    <cellStyle name="Обычный 37 6" xfId="15628"/>
    <cellStyle name="Обычный 37 6 2" xfId="45505"/>
    <cellStyle name="Обычный 37 7" xfId="15629"/>
    <cellStyle name="Обычный 37 7 2" xfId="45506"/>
    <cellStyle name="Обычный 37 8" xfId="45507"/>
    <cellStyle name="Обычный 38" xfId="15630"/>
    <cellStyle name="Обычный 38 2" xfId="15631"/>
    <cellStyle name="Обычный 38 2 2" xfId="15632"/>
    <cellStyle name="Обычный 38 2 2 2" xfId="15633"/>
    <cellStyle name="Обычный 38 2 2 2 2" xfId="45508"/>
    <cellStyle name="Обычный 38 2 2 3" xfId="45509"/>
    <cellStyle name="Обычный 38 2 3" xfId="15634"/>
    <cellStyle name="Обычный 38 2 3 2" xfId="45510"/>
    <cellStyle name="Обычный 38 2 4" xfId="45511"/>
    <cellStyle name="Обычный 38 3" xfId="15635"/>
    <cellStyle name="Обычный 38 3 2" xfId="15636"/>
    <cellStyle name="Обычный 38 3 2 2" xfId="15637"/>
    <cellStyle name="Обычный 38 3 2 2 2" xfId="45512"/>
    <cellStyle name="Обычный 38 3 2 3" xfId="45513"/>
    <cellStyle name="Обычный 38 3 3" xfId="15638"/>
    <cellStyle name="Обычный 38 3 3 2" xfId="45514"/>
    <cellStyle name="Обычный 38 3 4" xfId="45515"/>
    <cellStyle name="Обычный 38 4" xfId="15639"/>
    <cellStyle name="Обычный 38 4 2" xfId="15640"/>
    <cellStyle name="Обычный 38 4 2 2" xfId="15641"/>
    <cellStyle name="Обычный 38 4 2 2 2" xfId="45516"/>
    <cellStyle name="Обычный 38 4 2 3" xfId="45517"/>
    <cellStyle name="Обычный 38 4 3" xfId="15642"/>
    <cellStyle name="Обычный 38 4 3 2" xfId="45518"/>
    <cellStyle name="Обычный 38 4 4" xfId="45519"/>
    <cellStyle name="Обычный 38 5" xfId="15643"/>
    <cellStyle name="Обычный 38 5 2" xfId="15644"/>
    <cellStyle name="Обычный 38 5 2 2" xfId="45520"/>
    <cellStyle name="Обычный 38 5 3" xfId="45521"/>
    <cellStyle name="Обычный 38 6" xfId="15645"/>
    <cellStyle name="Обычный 38 6 2" xfId="45522"/>
    <cellStyle name="Обычный 38 7" xfId="15646"/>
    <cellStyle name="Обычный 38 7 2" xfId="45523"/>
    <cellStyle name="Обычный 38 8" xfId="45524"/>
    <cellStyle name="Обычный 39" xfId="15647"/>
    <cellStyle name="Обычный 39 2" xfId="15648"/>
    <cellStyle name="Обычный 39 2 2" xfId="15649"/>
    <cellStyle name="Обычный 39 2 2 2" xfId="15650"/>
    <cellStyle name="Обычный 39 2 2 2 2" xfId="45525"/>
    <cellStyle name="Обычный 39 2 2 3" xfId="45526"/>
    <cellStyle name="Обычный 39 2 3" xfId="15651"/>
    <cellStyle name="Обычный 39 2 3 2" xfId="45527"/>
    <cellStyle name="Обычный 39 2 4" xfId="45528"/>
    <cellStyle name="Обычный 39 3" xfId="15652"/>
    <cellStyle name="Обычный 39 3 2" xfId="15653"/>
    <cellStyle name="Обычный 39 3 2 2" xfId="15654"/>
    <cellStyle name="Обычный 39 3 2 2 2" xfId="45529"/>
    <cellStyle name="Обычный 39 3 2 3" xfId="45530"/>
    <cellStyle name="Обычный 39 3 3" xfId="15655"/>
    <cellStyle name="Обычный 39 3 3 2" xfId="45531"/>
    <cellStyle name="Обычный 39 3 4" xfId="45532"/>
    <cellStyle name="Обычный 39 4" xfId="15656"/>
    <cellStyle name="Обычный 39 4 2" xfId="15657"/>
    <cellStyle name="Обычный 39 4 2 2" xfId="15658"/>
    <cellStyle name="Обычный 39 4 2 2 2" xfId="45533"/>
    <cellStyle name="Обычный 39 4 2 3" xfId="45534"/>
    <cellStyle name="Обычный 39 4 3" xfId="15659"/>
    <cellStyle name="Обычный 39 4 3 2" xfId="45535"/>
    <cellStyle name="Обычный 39 4 4" xfId="45536"/>
    <cellStyle name="Обычный 39 5" xfId="15660"/>
    <cellStyle name="Обычный 39 5 2" xfId="15661"/>
    <cellStyle name="Обычный 39 5 2 2" xfId="45537"/>
    <cellStyle name="Обычный 39 5 3" xfId="45538"/>
    <cellStyle name="Обычный 39 6" xfId="15662"/>
    <cellStyle name="Обычный 39 6 2" xfId="45539"/>
    <cellStyle name="Обычный 39 7" xfId="15663"/>
    <cellStyle name="Обычный 39 7 2" xfId="45540"/>
    <cellStyle name="Обычный 39 8" xfId="45541"/>
    <cellStyle name="Обычный 4" xfId="21"/>
    <cellStyle name="Обычный 4 10" xfId="45542"/>
    <cellStyle name="Обычный 4 10 2" xfId="60999"/>
    <cellStyle name="Обычный 4 11" xfId="59126"/>
    <cellStyle name="Обычный 4 11 2" xfId="61000"/>
    <cellStyle name="Обычный 4 12" xfId="61001"/>
    <cellStyle name="Обычный 4 13" xfId="61002"/>
    <cellStyle name="Обычный 4 14" xfId="61003"/>
    <cellStyle name="Обычный 4 15" xfId="61004"/>
    <cellStyle name="Обычный 4 16" xfId="61005"/>
    <cellStyle name="Обычный 4 17" xfId="61006"/>
    <cellStyle name="Обычный 4 18" xfId="61007"/>
    <cellStyle name="Обычный 4 19" xfId="61008"/>
    <cellStyle name="Обычный 4 2" xfId="15664"/>
    <cellStyle name="Обычный 4 2 10" xfId="15665"/>
    <cellStyle name="Обычный 4 2 10 2" xfId="45543"/>
    <cellStyle name="Обычный 4 2 11" xfId="15666"/>
    <cellStyle name="Обычный 4 2 11 2" xfId="45544"/>
    <cellStyle name="Обычный 4 2 12" xfId="15667"/>
    <cellStyle name="Обычный 4 2 12 2" xfId="45545"/>
    <cellStyle name="Обычный 4 2 13" xfId="15668"/>
    <cellStyle name="Обычный 4 2 13 2" xfId="45546"/>
    <cellStyle name="Обычный 4 2 14" xfId="15669"/>
    <cellStyle name="Обычный 4 2 14 2" xfId="45547"/>
    <cellStyle name="Обычный 4 2 15" xfId="15670"/>
    <cellStyle name="Обычный 4 2 15 2" xfId="45548"/>
    <cellStyle name="Обычный 4 2 16" xfId="15671"/>
    <cellStyle name="Обычный 4 2 16 2" xfId="45549"/>
    <cellStyle name="Обычный 4 2 17" xfId="15672"/>
    <cellStyle name="Обычный 4 2 17 2" xfId="45550"/>
    <cellStyle name="Обычный 4 2 18" xfId="15673"/>
    <cellStyle name="Обычный 4 2 18 2" xfId="45551"/>
    <cellStyle name="Обычный 4 2 19" xfId="15674"/>
    <cellStyle name="Обычный 4 2 19 2" xfId="45552"/>
    <cellStyle name="Обычный 4 2 2" xfId="15675"/>
    <cellStyle name="Обычный 4 2 2 2" xfId="15676"/>
    <cellStyle name="Обычный 4 2 2 2 2" xfId="45553"/>
    <cellStyle name="Обычный 4 2 2 3" xfId="15677"/>
    <cellStyle name="Обычный 4 2 2 3 2" xfId="45554"/>
    <cellStyle name="Обычный 4 2 2 4" xfId="15678"/>
    <cellStyle name="Обычный 4 2 2 4 2" xfId="45555"/>
    <cellStyle name="Обычный 4 2 2 5" xfId="45556"/>
    <cellStyle name="Обычный 4 2 2 6" xfId="61487"/>
    <cellStyle name="Обычный 4 2 20" xfId="15679"/>
    <cellStyle name="Обычный 4 2 20 2" xfId="45557"/>
    <cellStyle name="Обычный 4 2 21" xfId="15680"/>
    <cellStyle name="Обычный 4 2 21 2" xfId="45558"/>
    <cellStyle name="Обычный 4 2 22" xfId="15681"/>
    <cellStyle name="Обычный 4 2 22 2" xfId="45559"/>
    <cellStyle name="Обычный 4 2 23" xfId="15682"/>
    <cellStyle name="Обычный 4 2 23 2" xfId="45560"/>
    <cellStyle name="Обычный 4 2 24" xfId="15683"/>
    <cellStyle name="Обычный 4 2 24 2" xfId="45561"/>
    <cellStyle name="Обычный 4 2 25" xfId="15684"/>
    <cellStyle name="Обычный 4 2 25 2" xfId="45562"/>
    <cellStyle name="Обычный 4 2 26" xfId="15685"/>
    <cellStyle name="Обычный 4 2 26 2" xfId="45563"/>
    <cellStyle name="Обычный 4 2 27" xfId="15686"/>
    <cellStyle name="Обычный 4 2 27 2" xfId="45564"/>
    <cellStyle name="Обычный 4 2 28" xfId="15687"/>
    <cellStyle name="Обычный 4 2 28 2" xfId="45565"/>
    <cellStyle name="Обычный 4 2 29" xfId="45566"/>
    <cellStyle name="Обычный 4 2 3" xfId="15688"/>
    <cellStyle name="Обычный 4 2 3 2" xfId="45567"/>
    <cellStyle name="Обычный 4 2 30" xfId="59127"/>
    <cellStyle name="Обычный 4 2 31" xfId="61009"/>
    <cellStyle name="Обычный 4 2 4" xfId="15689"/>
    <cellStyle name="Обычный 4 2 4 2" xfId="45568"/>
    <cellStyle name="Обычный 4 2 5" xfId="15690"/>
    <cellStyle name="Обычный 4 2 5 2" xfId="45569"/>
    <cellStyle name="Обычный 4 2 6" xfId="15691"/>
    <cellStyle name="Обычный 4 2 6 2" xfId="45570"/>
    <cellStyle name="Обычный 4 2 7" xfId="15692"/>
    <cellStyle name="Обычный 4 2 7 2" xfId="45571"/>
    <cellStyle name="Обычный 4 2 8" xfId="15693"/>
    <cellStyle name="Обычный 4 2 8 2" xfId="45572"/>
    <cellStyle name="Обычный 4 2 9" xfId="15694"/>
    <cellStyle name="Обычный 4 2 9 2" xfId="45573"/>
    <cellStyle name="Обычный 4 2_Корректировка ДПН 3 квартал (первая)(06 07 09)" xfId="15695"/>
    <cellStyle name="Обычный 4 20" xfId="61010"/>
    <cellStyle name="Обычный 4 21" xfId="61011"/>
    <cellStyle name="Обычный 4 3" xfId="15696"/>
    <cellStyle name="Обычный 4 3 10" xfId="15697"/>
    <cellStyle name="Обычный 4 3 10 2" xfId="45574"/>
    <cellStyle name="Обычный 4 3 11" xfId="15698"/>
    <cellStyle name="Обычный 4 3 11 2" xfId="45575"/>
    <cellStyle name="Обычный 4 3 12" xfId="15699"/>
    <cellStyle name="Обычный 4 3 12 2" xfId="45576"/>
    <cellStyle name="Обычный 4 3 13" xfId="15700"/>
    <cellStyle name="Обычный 4 3 13 2" xfId="45577"/>
    <cellStyle name="Обычный 4 3 14" xfId="15701"/>
    <cellStyle name="Обычный 4 3 14 2" xfId="45578"/>
    <cellStyle name="Обычный 4 3 15" xfId="15702"/>
    <cellStyle name="Обычный 4 3 15 2" xfId="45579"/>
    <cellStyle name="Обычный 4 3 16" xfId="15703"/>
    <cellStyle name="Обычный 4 3 16 2" xfId="45580"/>
    <cellStyle name="Обычный 4 3 17" xfId="15704"/>
    <cellStyle name="Обычный 4 3 17 2" xfId="45581"/>
    <cellStyle name="Обычный 4 3 18" xfId="15705"/>
    <cellStyle name="Обычный 4 3 18 2" xfId="45582"/>
    <cellStyle name="Обычный 4 3 19" xfId="15706"/>
    <cellStyle name="Обычный 4 3 19 2" xfId="45583"/>
    <cellStyle name="Обычный 4 3 2" xfId="15707"/>
    <cellStyle name="Обычный 4 3 2 2" xfId="45584"/>
    <cellStyle name="Обычный 4 3 20" xfId="15708"/>
    <cellStyle name="Обычный 4 3 20 2" xfId="45585"/>
    <cellStyle name="Обычный 4 3 21" xfId="15709"/>
    <cellStyle name="Обычный 4 3 21 2" xfId="45586"/>
    <cellStyle name="Обычный 4 3 22" xfId="15710"/>
    <cellStyle name="Обычный 4 3 22 2" xfId="45587"/>
    <cellStyle name="Обычный 4 3 23" xfId="15711"/>
    <cellStyle name="Обычный 4 3 23 2" xfId="45588"/>
    <cellStyle name="Обычный 4 3 24" xfId="15712"/>
    <cellStyle name="Обычный 4 3 24 2" xfId="45589"/>
    <cellStyle name="Обычный 4 3 25" xfId="15713"/>
    <cellStyle name="Обычный 4 3 25 2" xfId="45590"/>
    <cellStyle name="Обычный 4 3 26" xfId="15714"/>
    <cellStyle name="Обычный 4 3 26 2" xfId="45591"/>
    <cellStyle name="Обычный 4 3 27" xfId="45592"/>
    <cellStyle name="Обычный 4 3 28" xfId="61012"/>
    <cellStyle name="Обычный 4 3 3" xfId="15715"/>
    <cellStyle name="Обычный 4 3 3 2" xfId="45593"/>
    <cellStyle name="Обычный 4 3 4" xfId="15716"/>
    <cellStyle name="Обычный 4 3 4 2" xfId="45594"/>
    <cellStyle name="Обычный 4 3 5" xfId="15717"/>
    <cellStyle name="Обычный 4 3 5 2" xfId="45595"/>
    <cellStyle name="Обычный 4 3 6" xfId="15718"/>
    <cellStyle name="Обычный 4 3 6 2" xfId="45596"/>
    <cellStyle name="Обычный 4 3 7" xfId="15719"/>
    <cellStyle name="Обычный 4 3 7 2" xfId="45597"/>
    <cellStyle name="Обычный 4 3 8" xfId="15720"/>
    <cellStyle name="Обычный 4 3 8 2" xfId="45598"/>
    <cellStyle name="Обычный 4 3 9" xfId="15721"/>
    <cellStyle name="Обычный 4 3 9 2" xfId="45599"/>
    <cellStyle name="Обычный 4 4" xfId="15722"/>
    <cellStyle name="Обычный 4 4 2" xfId="15723"/>
    <cellStyle name="Обычный 4 4 2 2" xfId="45600"/>
    <cellStyle name="Обычный 4 4 3" xfId="15724"/>
    <cellStyle name="Обычный 4 4 3 2" xfId="45601"/>
    <cellStyle name="Обычный 4 4 4" xfId="15725"/>
    <cellStyle name="Обычный 4 4 4 2" xfId="45602"/>
    <cellStyle name="Обычный 4 4 5" xfId="45603"/>
    <cellStyle name="Обычный 4 4 6" xfId="61013"/>
    <cellStyle name="Обычный 4 5" xfId="15726"/>
    <cellStyle name="Обычный 4 5 2" xfId="45604"/>
    <cellStyle name="Обычный 4 5 3" xfId="61014"/>
    <cellStyle name="Обычный 4 6" xfId="15727"/>
    <cellStyle name="Обычный 4 6 2" xfId="45605"/>
    <cellStyle name="Обычный 4 6 3" xfId="61015"/>
    <cellStyle name="Обычный 4 7" xfId="15728"/>
    <cellStyle name="Обычный 4 7 2" xfId="45606"/>
    <cellStyle name="Обычный 4 7 3" xfId="61016"/>
    <cellStyle name="Обычный 4 8" xfId="15729"/>
    <cellStyle name="Обычный 4 8 2" xfId="45607"/>
    <cellStyle name="Обычный 4 8 3" xfId="61017"/>
    <cellStyle name="Обычный 4 9" xfId="15730"/>
    <cellStyle name="Обычный 4 9 2" xfId="45608"/>
    <cellStyle name="Обычный 4 9 3" xfId="61018"/>
    <cellStyle name="Обычный 4_Корректировка 2 квартал ДПН ОМТС Июнь (02 06 09)" xfId="15731"/>
    <cellStyle name="Обычный 40" xfId="15732"/>
    <cellStyle name="Обычный 40 2" xfId="15733"/>
    <cellStyle name="Обычный 40 2 2" xfId="15734"/>
    <cellStyle name="Обычный 40 2 2 2" xfId="15735"/>
    <cellStyle name="Обычный 40 2 2 2 2" xfId="45609"/>
    <cellStyle name="Обычный 40 2 2 3" xfId="45610"/>
    <cellStyle name="Обычный 40 2 3" xfId="15736"/>
    <cellStyle name="Обычный 40 2 3 2" xfId="45611"/>
    <cellStyle name="Обычный 40 2 4" xfId="45612"/>
    <cellStyle name="Обычный 40 3" xfId="15737"/>
    <cellStyle name="Обычный 40 3 2" xfId="15738"/>
    <cellStyle name="Обычный 40 3 2 2" xfId="15739"/>
    <cellStyle name="Обычный 40 3 2 2 2" xfId="45613"/>
    <cellStyle name="Обычный 40 3 2 3" xfId="45614"/>
    <cellStyle name="Обычный 40 3 3" xfId="15740"/>
    <cellStyle name="Обычный 40 3 3 2" xfId="45615"/>
    <cellStyle name="Обычный 40 3 4" xfId="45616"/>
    <cellStyle name="Обычный 40 4" xfId="15741"/>
    <cellStyle name="Обычный 40 4 2" xfId="15742"/>
    <cellStyle name="Обычный 40 4 2 2" xfId="15743"/>
    <cellStyle name="Обычный 40 4 2 2 2" xfId="45617"/>
    <cellStyle name="Обычный 40 4 2 3" xfId="45618"/>
    <cellStyle name="Обычный 40 4 3" xfId="15744"/>
    <cellStyle name="Обычный 40 4 3 2" xfId="45619"/>
    <cellStyle name="Обычный 40 4 4" xfId="45620"/>
    <cellStyle name="Обычный 40 5" xfId="15745"/>
    <cellStyle name="Обычный 40 5 2" xfId="15746"/>
    <cellStyle name="Обычный 40 5 2 2" xfId="45621"/>
    <cellStyle name="Обычный 40 5 3" xfId="45622"/>
    <cellStyle name="Обычный 40 6" xfId="15747"/>
    <cellStyle name="Обычный 40 6 2" xfId="45623"/>
    <cellStyle name="Обычный 40 7" xfId="15748"/>
    <cellStyle name="Обычный 40 7 2" xfId="45624"/>
    <cellStyle name="Обычный 40 8" xfId="45625"/>
    <cellStyle name="Обычный 41" xfId="15749"/>
    <cellStyle name="Обычный 41 2" xfId="15750"/>
    <cellStyle name="Обычный 41 2 2" xfId="15751"/>
    <cellStyle name="Обычный 41 2 2 2" xfId="15752"/>
    <cellStyle name="Обычный 41 2 2 2 2" xfId="45626"/>
    <cellStyle name="Обычный 41 2 2 3" xfId="45627"/>
    <cellStyle name="Обычный 41 2 3" xfId="15753"/>
    <cellStyle name="Обычный 41 2 3 2" xfId="45628"/>
    <cellStyle name="Обычный 41 2 4" xfId="45629"/>
    <cellStyle name="Обычный 41 3" xfId="15754"/>
    <cellStyle name="Обычный 41 3 2" xfId="15755"/>
    <cellStyle name="Обычный 41 3 2 2" xfId="15756"/>
    <cellStyle name="Обычный 41 3 2 2 2" xfId="45630"/>
    <cellStyle name="Обычный 41 3 2 3" xfId="45631"/>
    <cellStyle name="Обычный 41 3 3" xfId="15757"/>
    <cellStyle name="Обычный 41 3 3 2" xfId="45632"/>
    <cellStyle name="Обычный 41 3 4" xfId="45633"/>
    <cellStyle name="Обычный 41 4" xfId="15758"/>
    <cellStyle name="Обычный 41 4 2" xfId="15759"/>
    <cellStyle name="Обычный 41 4 2 2" xfId="15760"/>
    <cellStyle name="Обычный 41 4 2 2 2" xfId="45634"/>
    <cellStyle name="Обычный 41 4 2 3" xfId="45635"/>
    <cellStyle name="Обычный 41 4 3" xfId="15761"/>
    <cellStyle name="Обычный 41 4 3 2" xfId="45636"/>
    <cellStyle name="Обычный 41 4 4" xfId="45637"/>
    <cellStyle name="Обычный 41 5" xfId="15762"/>
    <cellStyle name="Обычный 41 5 2" xfId="15763"/>
    <cellStyle name="Обычный 41 5 2 2" xfId="45638"/>
    <cellStyle name="Обычный 41 5 3" xfId="45639"/>
    <cellStyle name="Обычный 41 6" xfId="15764"/>
    <cellStyle name="Обычный 41 6 2" xfId="45640"/>
    <cellStyle name="Обычный 41 7" xfId="15765"/>
    <cellStyle name="Обычный 41 7 2" xfId="45641"/>
    <cellStyle name="Обычный 41 8" xfId="45642"/>
    <cellStyle name="Обычный 42" xfId="15766"/>
    <cellStyle name="Обычный 42 2" xfId="15767"/>
    <cellStyle name="Обычный 42 2 2" xfId="15768"/>
    <cellStyle name="Обычный 42 2 2 2" xfId="15769"/>
    <cellStyle name="Обычный 42 2 2 2 2" xfId="45643"/>
    <cellStyle name="Обычный 42 2 2 3" xfId="45644"/>
    <cellStyle name="Обычный 42 2 3" xfId="15770"/>
    <cellStyle name="Обычный 42 2 3 2" xfId="45645"/>
    <cellStyle name="Обычный 42 2 4" xfId="45646"/>
    <cellStyle name="Обычный 42 3" xfId="15771"/>
    <cellStyle name="Обычный 42 3 2" xfId="15772"/>
    <cellStyle name="Обычный 42 3 2 2" xfId="15773"/>
    <cellStyle name="Обычный 42 3 2 2 2" xfId="45647"/>
    <cellStyle name="Обычный 42 3 2 3" xfId="45648"/>
    <cellStyle name="Обычный 42 3 3" xfId="15774"/>
    <cellStyle name="Обычный 42 3 3 2" xfId="45649"/>
    <cellStyle name="Обычный 42 3 4" xfId="45650"/>
    <cellStyle name="Обычный 42 4" xfId="15775"/>
    <cellStyle name="Обычный 42 4 2" xfId="15776"/>
    <cellStyle name="Обычный 42 4 2 2" xfId="15777"/>
    <cellStyle name="Обычный 42 4 2 2 2" xfId="45651"/>
    <cellStyle name="Обычный 42 4 2 3" xfId="45652"/>
    <cellStyle name="Обычный 42 4 3" xfId="15778"/>
    <cellStyle name="Обычный 42 4 3 2" xfId="45653"/>
    <cellStyle name="Обычный 42 4 4" xfId="45654"/>
    <cellStyle name="Обычный 42 5" xfId="15779"/>
    <cellStyle name="Обычный 42 5 2" xfId="15780"/>
    <cellStyle name="Обычный 42 5 2 2" xfId="45655"/>
    <cellStyle name="Обычный 42 5 3" xfId="45656"/>
    <cellStyle name="Обычный 42 6" xfId="15781"/>
    <cellStyle name="Обычный 42 6 2" xfId="45657"/>
    <cellStyle name="Обычный 42 7" xfId="15782"/>
    <cellStyle name="Обычный 42 7 2" xfId="45658"/>
    <cellStyle name="Обычный 42 8" xfId="45659"/>
    <cellStyle name="Обычный 43" xfId="15783"/>
    <cellStyle name="Обычный 43 2" xfId="15784"/>
    <cellStyle name="Обычный 43 2 2" xfId="15785"/>
    <cellStyle name="Обычный 43 2 2 2" xfId="15786"/>
    <cellStyle name="Обычный 43 2 2 2 2" xfId="45660"/>
    <cellStyle name="Обычный 43 2 2 3" xfId="45661"/>
    <cellStyle name="Обычный 43 2 3" xfId="15787"/>
    <cellStyle name="Обычный 43 2 3 2" xfId="45662"/>
    <cellStyle name="Обычный 43 2 4" xfId="45663"/>
    <cellStyle name="Обычный 43 3" xfId="15788"/>
    <cellStyle name="Обычный 43 3 2" xfId="15789"/>
    <cellStyle name="Обычный 43 3 2 2" xfId="15790"/>
    <cellStyle name="Обычный 43 3 2 2 2" xfId="45664"/>
    <cellStyle name="Обычный 43 3 2 3" xfId="45665"/>
    <cellStyle name="Обычный 43 3 3" xfId="15791"/>
    <cellStyle name="Обычный 43 3 3 2" xfId="45666"/>
    <cellStyle name="Обычный 43 3 4" xfId="45667"/>
    <cellStyle name="Обычный 43 4" xfId="15792"/>
    <cellStyle name="Обычный 43 4 2" xfId="15793"/>
    <cellStyle name="Обычный 43 4 2 2" xfId="15794"/>
    <cellStyle name="Обычный 43 4 2 2 2" xfId="45668"/>
    <cellStyle name="Обычный 43 4 2 3" xfId="45669"/>
    <cellStyle name="Обычный 43 4 3" xfId="15795"/>
    <cellStyle name="Обычный 43 4 3 2" xfId="45670"/>
    <cellStyle name="Обычный 43 4 4" xfId="45671"/>
    <cellStyle name="Обычный 43 5" xfId="15796"/>
    <cellStyle name="Обычный 43 5 2" xfId="15797"/>
    <cellStyle name="Обычный 43 5 2 2" xfId="45672"/>
    <cellStyle name="Обычный 43 5 3" xfId="45673"/>
    <cellStyle name="Обычный 43 6" xfId="15798"/>
    <cellStyle name="Обычный 43 6 2" xfId="45674"/>
    <cellStyle name="Обычный 43 7" xfId="15799"/>
    <cellStyle name="Обычный 43 7 2" xfId="45675"/>
    <cellStyle name="Обычный 43 8" xfId="45676"/>
    <cellStyle name="Обычный 438" xfId="61019"/>
    <cellStyle name="Обычный 44" xfId="15800"/>
    <cellStyle name="Обычный 44 2" xfId="15801"/>
    <cellStyle name="Обычный 44 2 2" xfId="15802"/>
    <cellStyle name="Обычный 44 2 2 2" xfId="15803"/>
    <cellStyle name="Обычный 44 2 2 2 2" xfId="45677"/>
    <cellStyle name="Обычный 44 2 2 3" xfId="45678"/>
    <cellStyle name="Обычный 44 2 3" xfId="15804"/>
    <cellStyle name="Обычный 44 2 3 2" xfId="45679"/>
    <cellStyle name="Обычный 44 2 4" xfId="45680"/>
    <cellStyle name="Обычный 44 3" xfId="15805"/>
    <cellStyle name="Обычный 44 3 2" xfId="15806"/>
    <cellStyle name="Обычный 44 3 2 2" xfId="15807"/>
    <cellStyle name="Обычный 44 3 2 2 2" xfId="45681"/>
    <cellStyle name="Обычный 44 3 2 3" xfId="45682"/>
    <cellStyle name="Обычный 44 3 3" xfId="15808"/>
    <cellStyle name="Обычный 44 3 3 2" xfId="45683"/>
    <cellStyle name="Обычный 44 3 4" xfId="45684"/>
    <cellStyle name="Обычный 44 4" xfId="15809"/>
    <cellStyle name="Обычный 44 4 2" xfId="15810"/>
    <cellStyle name="Обычный 44 4 2 2" xfId="15811"/>
    <cellStyle name="Обычный 44 4 2 2 2" xfId="45685"/>
    <cellStyle name="Обычный 44 4 2 3" xfId="45686"/>
    <cellStyle name="Обычный 44 4 3" xfId="15812"/>
    <cellStyle name="Обычный 44 4 3 2" xfId="45687"/>
    <cellStyle name="Обычный 44 4 4" xfId="45688"/>
    <cellStyle name="Обычный 44 5" xfId="15813"/>
    <cellStyle name="Обычный 44 5 2" xfId="15814"/>
    <cellStyle name="Обычный 44 5 2 2" xfId="45689"/>
    <cellStyle name="Обычный 44 5 3" xfId="45690"/>
    <cellStyle name="Обычный 44 6" xfId="15815"/>
    <cellStyle name="Обычный 44 6 2" xfId="45691"/>
    <cellStyle name="Обычный 44 7" xfId="15816"/>
    <cellStyle name="Обычный 44 7 2" xfId="45692"/>
    <cellStyle name="Обычный 44 8" xfId="15817"/>
    <cellStyle name="Обычный 446" xfId="61020"/>
    <cellStyle name="Обычный 447" xfId="61021"/>
    <cellStyle name="Обычный 448" xfId="61022"/>
    <cellStyle name="Обычный 45" xfId="15818"/>
    <cellStyle name="Обычный 45 2" xfId="15819"/>
    <cellStyle name="Обычный 45 2 2" xfId="15820"/>
    <cellStyle name="Обычный 45 2 2 2" xfId="15821"/>
    <cellStyle name="Обычный 45 2 2 2 2" xfId="45693"/>
    <cellStyle name="Обычный 45 2 2 3" xfId="45694"/>
    <cellStyle name="Обычный 45 2 3" xfId="15822"/>
    <cellStyle name="Обычный 45 2 3 2" xfId="45695"/>
    <cellStyle name="Обычный 45 2 4" xfId="45696"/>
    <cellStyle name="Обычный 45 3" xfId="15823"/>
    <cellStyle name="Обычный 45 3 2" xfId="15824"/>
    <cellStyle name="Обычный 45 3 2 2" xfId="15825"/>
    <cellStyle name="Обычный 45 3 2 2 2" xfId="45697"/>
    <cellStyle name="Обычный 45 3 2 3" xfId="45698"/>
    <cellStyle name="Обычный 45 3 3" xfId="15826"/>
    <cellStyle name="Обычный 45 3 3 2" xfId="45699"/>
    <cellStyle name="Обычный 45 3 4" xfId="45700"/>
    <cellStyle name="Обычный 45 4" xfId="15827"/>
    <cellStyle name="Обычный 45 4 2" xfId="15828"/>
    <cellStyle name="Обычный 45 4 2 2" xfId="15829"/>
    <cellStyle name="Обычный 45 4 2 2 2" xfId="45701"/>
    <cellStyle name="Обычный 45 4 2 3" xfId="45702"/>
    <cellStyle name="Обычный 45 4 3" xfId="15830"/>
    <cellStyle name="Обычный 45 4 3 2" xfId="45703"/>
    <cellStyle name="Обычный 45 4 4" xfId="45704"/>
    <cellStyle name="Обычный 45 5" xfId="15831"/>
    <cellStyle name="Обычный 45 5 2" xfId="15832"/>
    <cellStyle name="Обычный 45 5 2 2" xfId="45705"/>
    <cellStyle name="Обычный 45 5 3" xfId="45706"/>
    <cellStyle name="Обычный 45 6" xfId="15833"/>
    <cellStyle name="Обычный 45 6 2" xfId="45707"/>
    <cellStyle name="Обычный 45 7" xfId="15834"/>
    <cellStyle name="Обычный 45 7 2" xfId="45708"/>
    <cellStyle name="Обычный 45 8" xfId="45709"/>
    <cellStyle name="Обычный 46" xfId="15835"/>
    <cellStyle name="Обычный 46 2" xfId="15836"/>
    <cellStyle name="Обычный 46 2 2" xfId="15837"/>
    <cellStyle name="Обычный 46 2 2 2" xfId="15838"/>
    <cellStyle name="Обычный 46 2 2 2 2" xfId="45710"/>
    <cellStyle name="Обычный 46 2 2 3" xfId="45711"/>
    <cellStyle name="Обычный 46 2 3" xfId="15839"/>
    <cellStyle name="Обычный 46 2 3 2" xfId="45712"/>
    <cellStyle name="Обычный 46 2 4" xfId="45713"/>
    <cellStyle name="Обычный 46 3" xfId="15840"/>
    <cellStyle name="Обычный 46 3 2" xfId="15841"/>
    <cellStyle name="Обычный 46 3 2 2" xfId="15842"/>
    <cellStyle name="Обычный 46 3 2 2 2" xfId="45714"/>
    <cellStyle name="Обычный 46 3 2 3" xfId="45715"/>
    <cellStyle name="Обычный 46 3 3" xfId="15843"/>
    <cellStyle name="Обычный 46 3 3 2" xfId="45716"/>
    <cellStyle name="Обычный 46 3 4" xfId="45717"/>
    <cellStyle name="Обычный 46 4" xfId="15844"/>
    <cellStyle name="Обычный 46 4 2" xfId="15845"/>
    <cellStyle name="Обычный 46 4 2 2" xfId="15846"/>
    <cellStyle name="Обычный 46 4 2 2 2" xfId="45718"/>
    <cellStyle name="Обычный 46 4 2 3" xfId="45719"/>
    <cellStyle name="Обычный 46 4 3" xfId="15847"/>
    <cellStyle name="Обычный 46 4 3 2" xfId="45720"/>
    <cellStyle name="Обычный 46 4 4" xfId="45721"/>
    <cellStyle name="Обычный 46 5" xfId="15848"/>
    <cellStyle name="Обычный 46 5 2" xfId="15849"/>
    <cellStyle name="Обычный 46 5 2 2" xfId="45722"/>
    <cellStyle name="Обычный 46 5 3" xfId="45723"/>
    <cellStyle name="Обычный 46 6" xfId="15850"/>
    <cellStyle name="Обычный 46 6 2" xfId="45724"/>
    <cellStyle name="Обычный 46 7" xfId="15851"/>
    <cellStyle name="Обычный 46 7 2" xfId="45725"/>
    <cellStyle name="Обычный 46 8" xfId="45726"/>
    <cellStyle name="Обычный 47" xfId="15852"/>
    <cellStyle name="Обычный 47 2" xfId="15853"/>
    <cellStyle name="Обычный 47 2 2" xfId="15854"/>
    <cellStyle name="Обычный 47 2 2 2" xfId="15855"/>
    <cellStyle name="Обычный 47 2 2 2 2" xfId="45727"/>
    <cellStyle name="Обычный 47 2 2 3" xfId="45728"/>
    <cellStyle name="Обычный 47 2 3" xfId="15856"/>
    <cellStyle name="Обычный 47 2 3 2" xfId="45729"/>
    <cellStyle name="Обычный 47 2 4" xfId="45730"/>
    <cellStyle name="Обычный 47 3" xfId="15857"/>
    <cellStyle name="Обычный 47 3 2" xfId="15858"/>
    <cellStyle name="Обычный 47 3 2 2" xfId="15859"/>
    <cellStyle name="Обычный 47 3 2 2 2" xfId="45731"/>
    <cellStyle name="Обычный 47 3 2 3" xfId="45732"/>
    <cellStyle name="Обычный 47 3 3" xfId="15860"/>
    <cellStyle name="Обычный 47 3 3 2" xfId="45733"/>
    <cellStyle name="Обычный 47 3 4" xfId="45734"/>
    <cellStyle name="Обычный 47 4" xfId="15861"/>
    <cellStyle name="Обычный 47 4 2" xfId="15862"/>
    <cellStyle name="Обычный 47 4 2 2" xfId="15863"/>
    <cellStyle name="Обычный 47 4 2 2 2" xfId="45735"/>
    <cellStyle name="Обычный 47 4 2 3" xfId="45736"/>
    <cellStyle name="Обычный 47 4 3" xfId="15864"/>
    <cellStyle name="Обычный 47 4 3 2" xfId="45737"/>
    <cellStyle name="Обычный 47 4 4" xfId="45738"/>
    <cellStyle name="Обычный 47 5" xfId="15865"/>
    <cellStyle name="Обычный 47 5 2" xfId="15866"/>
    <cellStyle name="Обычный 47 5 2 2" xfId="45739"/>
    <cellStyle name="Обычный 47 5 3" xfId="45740"/>
    <cellStyle name="Обычный 47 6" xfId="15867"/>
    <cellStyle name="Обычный 47 6 2" xfId="45741"/>
    <cellStyle name="Обычный 47 7" xfId="15868"/>
    <cellStyle name="Обычный 47 7 2" xfId="45742"/>
    <cellStyle name="Обычный 47 8" xfId="45743"/>
    <cellStyle name="Обычный 48" xfId="15869"/>
    <cellStyle name="Обычный 48 2" xfId="15870"/>
    <cellStyle name="Обычный 48 2 2" xfId="15871"/>
    <cellStyle name="Обычный 48 2 2 2" xfId="15872"/>
    <cellStyle name="Обычный 48 2 2 2 2" xfId="45744"/>
    <cellStyle name="Обычный 48 2 2 3" xfId="45745"/>
    <cellStyle name="Обычный 48 2 3" xfId="15873"/>
    <cellStyle name="Обычный 48 2 3 2" xfId="45746"/>
    <cellStyle name="Обычный 48 2 4" xfId="45747"/>
    <cellStyle name="Обычный 48 3" xfId="15874"/>
    <cellStyle name="Обычный 48 3 2" xfId="15875"/>
    <cellStyle name="Обычный 48 3 2 2" xfId="15876"/>
    <cellStyle name="Обычный 48 3 2 2 2" xfId="45748"/>
    <cellStyle name="Обычный 48 3 2 3" xfId="45749"/>
    <cellStyle name="Обычный 48 3 3" xfId="15877"/>
    <cellStyle name="Обычный 48 3 3 2" xfId="45750"/>
    <cellStyle name="Обычный 48 3 4" xfId="45751"/>
    <cellStyle name="Обычный 48 4" xfId="15878"/>
    <cellStyle name="Обычный 48 4 2" xfId="15879"/>
    <cellStyle name="Обычный 48 4 2 2" xfId="15880"/>
    <cellStyle name="Обычный 48 4 2 2 2" xfId="45752"/>
    <cellStyle name="Обычный 48 4 2 3" xfId="45753"/>
    <cellStyle name="Обычный 48 4 3" xfId="15881"/>
    <cellStyle name="Обычный 48 4 3 2" xfId="45754"/>
    <cellStyle name="Обычный 48 4 4" xfId="45755"/>
    <cellStyle name="Обычный 48 5" xfId="15882"/>
    <cellStyle name="Обычный 48 5 2" xfId="15883"/>
    <cellStyle name="Обычный 48 5 2 2" xfId="45756"/>
    <cellStyle name="Обычный 48 5 3" xfId="45757"/>
    <cellStyle name="Обычный 48 6" xfId="15884"/>
    <cellStyle name="Обычный 48 6 2" xfId="45758"/>
    <cellStyle name="Обычный 48 7" xfId="15885"/>
    <cellStyle name="Обычный 48 7 2" xfId="45759"/>
    <cellStyle name="Обычный 48 8" xfId="45760"/>
    <cellStyle name="Обычный 49" xfId="15886"/>
    <cellStyle name="Обычный 49 2" xfId="15887"/>
    <cellStyle name="Обычный 49 2 2" xfId="15888"/>
    <cellStyle name="Обычный 49 2 2 2" xfId="15889"/>
    <cellStyle name="Обычный 49 2 2 2 2" xfId="45761"/>
    <cellStyle name="Обычный 49 2 2 3" xfId="45762"/>
    <cellStyle name="Обычный 49 2 3" xfId="15890"/>
    <cellStyle name="Обычный 49 2 3 2" xfId="45763"/>
    <cellStyle name="Обычный 49 2 4" xfId="45764"/>
    <cellStyle name="Обычный 49 3" xfId="15891"/>
    <cellStyle name="Обычный 49 3 2" xfId="15892"/>
    <cellStyle name="Обычный 49 3 2 2" xfId="15893"/>
    <cellStyle name="Обычный 49 3 2 2 2" xfId="45765"/>
    <cellStyle name="Обычный 49 3 2 3" xfId="45766"/>
    <cellStyle name="Обычный 49 3 3" xfId="15894"/>
    <cellStyle name="Обычный 49 3 3 2" xfId="45767"/>
    <cellStyle name="Обычный 49 3 4" xfId="45768"/>
    <cellStyle name="Обычный 49 4" xfId="15895"/>
    <cellStyle name="Обычный 49 4 2" xfId="15896"/>
    <cellStyle name="Обычный 49 4 2 2" xfId="15897"/>
    <cellStyle name="Обычный 49 4 2 2 2" xfId="45769"/>
    <cellStyle name="Обычный 49 4 2 3" xfId="45770"/>
    <cellStyle name="Обычный 49 4 3" xfId="15898"/>
    <cellStyle name="Обычный 49 4 3 2" xfId="45771"/>
    <cellStyle name="Обычный 49 4 4" xfId="45772"/>
    <cellStyle name="Обычный 49 5" xfId="15899"/>
    <cellStyle name="Обычный 49 5 2" xfId="15900"/>
    <cellStyle name="Обычный 49 5 2 2" xfId="45773"/>
    <cellStyle name="Обычный 49 5 3" xfId="45774"/>
    <cellStyle name="Обычный 49 6" xfId="15901"/>
    <cellStyle name="Обычный 49 6 2" xfId="45775"/>
    <cellStyle name="Обычный 49 7" xfId="15902"/>
    <cellStyle name="Обычный 49 7 2" xfId="45776"/>
    <cellStyle name="Обычный 49 8" xfId="45777"/>
    <cellStyle name="Обычный 5" xfId="22"/>
    <cellStyle name="Обычный 5 10" xfId="15903"/>
    <cellStyle name="Обычный 5 10 10" xfId="15904"/>
    <cellStyle name="Обычный 5 10 10 2" xfId="15905"/>
    <cellStyle name="Обычный 5 10 10 2 2" xfId="15906"/>
    <cellStyle name="Обычный 5 10 10 2 2 2" xfId="15907"/>
    <cellStyle name="Обычный 5 10 10 2 2 2 2" xfId="45778"/>
    <cellStyle name="Обычный 5 10 10 2 2 3" xfId="45779"/>
    <cellStyle name="Обычный 5 10 10 2 3" xfId="15908"/>
    <cellStyle name="Обычный 5 10 10 2 3 2" xfId="45780"/>
    <cellStyle name="Обычный 5 10 10 2 4" xfId="45781"/>
    <cellStyle name="Обычный 5 10 10 3" xfId="15909"/>
    <cellStyle name="Обычный 5 10 10 3 2" xfId="15910"/>
    <cellStyle name="Обычный 5 10 10 3 2 2" xfId="15911"/>
    <cellStyle name="Обычный 5 10 10 3 2 2 2" xfId="45782"/>
    <cellStyle name="Обычный 5 10 10 3 2 3" xfId="45783"/>
    <cellStyle name="Обычный 5 10 10 3 3" xfId="15912"/>
    <cellStyle name="Обычный 5 10 10 3 3 2" xfId="45784"/>
    <cellStyle name="Обычный 5 10 10 3 4" xfId="45785"/>
    <cellStyle name="Обычный 5 10 10 4" xfId="15913"/>
    <cellStyle name="Обычный 5 10 10 4 2" xfId="15914"/>
    <cellStyle name="Обычный 5 10 10 4 2 2" xfId="15915"/>
    <cellStyle name="Обычный 5 10 10 4 2 2 2" xfId="45786"/>
    <cellStyle name="Обычный 5 10 10 4 2 3" xfId="45787"/>
    <cellStyle name="Обычный 5 10 10 4 3" xfId="15916"/>
    <cellStyle name="Обычный 5 10 10 4 3 2" xfId="45788"/>
    <cellStyle name="Обычный 5 10 10 4 4" xfId="45789"/>
    <cellStyle name="Обычный 5 10 10 5" xfId="15917"/>
    <cellStyle name="Обычный 5 10 10 5 2" xfId="15918"/>
    <cellStyle name="Обычный 5 10 10 5 2 2" xfId="45790"/>
    <cellStyle name="Обычный 5 10 10 5 3" xfId="45791"/>
    <cellStyle name="Обычный 5 10 10 6" xfId="15919"/>
    <cellStyle name="Обычный 5 10 10 6 2" xfId="45792"/>
    <cellStyle name="Обычный 5 10 10 7" xfId="15920"/>
    <cellStyle name="Обычный 5 10 10 7 2" xfId="45793"/>
    <cellStyle name="Обычный 5 10 10 8" xfId="45794"/>
    <cellStyle name="Обычный 5 10 11" xfId="15921"/>
    <cellStyle name="Обычный 5 10 11 2" xfId="15922"/>
    <cellStyle name="Обычный 5 10 11 2 2" xfId="15923"/>
    <cellStyle name="Обычный 5 10 11 2 2 2" xfId="15924"/>
    <cellStyle name="Обычный 5 10 11 2 2 2 2" xfId="45795"/>
    <cellStyle name="Обычный 5 10 11 2 2 3" xfId="45796"/>
    <cellStyle name="Обычный 5 10 11 2 3" xfId="15925"/>
    <cellStyle name="Обычный 5 10 11 2 3 2" xfId="45797"/>
    <cellStyle name="Обычный 5 10 11 2 4" xfId="45798"/>
    <cellStyle name="Обычный 5 10 11 3" xfId="15926"/>
    <cellStyle name="Обычный 5 10 11 3 2" xfId="15927"/>
    <cellStyle name="Обычный 5 10 11 3 2 2" xfId="15928"/>
    <cellStyle name="Обычный 5 10 11 3 2 2 2" xfId="45799"/>
    <cellStyle name="Обычный 5 10 11 3 2 3" xfId="45800"/>
    <cellStyle name="Обычный 5 10 11 3 3" xfId="15929"/>
    <cellStyle name="Обычный 5 10 11 3 3 2" xfId="45801"/>
    <cellStyle name="Обычный 5 10 11 3 4" xfId="45802"/>
    <cellStyle name="Обычный 5 10 11 4" xfId="15930"/>
    <cellStyle name="Обычный 5 10 11 4 2" xfId="15931"/>
    <cellStyle name="Обычный 5 10 11 4 2 2" xfId="15932"/>
    <cellStyle name="Обычный 5 10 11 4 2 2 2" xfId="45803"/>
    <cellStyle name="Обычный 5 10 11 4 2 3" xfId="45804"/>
    <cellStyle name="Обычный 5 10 11 4 3" xfId="15933"/>
    <cellStyle name="Обычный 5 10 11 4 3 2" xfId="45805"/>
    <cellStyle name="Обычный 5 10 11 4 4" xfId="45806"/>
    <cellStyle name="Обычный 5 10 11 5" xfId="15934"/>
    <cellStyle name="Обычный 5 10 11 5 2" xfId="15935"/>
    <cellStyle name="Обычный 5 10 11 5 2 2" xfId="45807"/>
    <cellStyle name="Обычный 5 10 11 5 3" xfId="45808"/>
    <cellStyle name="Обычный 5 10 11 6" xfId="15936"/>
    <cellStyle name="Обычный 5 10 11 6 2" xfId="45809"/>
    <cellStyle name="Обычный 5 10 11 7" xfId="15937"/>
    <cellStyle name="Обычный 5 10 11 7 2" xfId="45810"/>
    <cellStyle name="Обычный 5 10 11 8" xfId="45811"/>
    <cellStyle name="Обычный 5 10 12" xfId="15938"/>
    <cellStyle name="Обычный 5 10 12 2" xfId="15939"/>
    <cellStyle name="Обычный 5 10 12 2 2" xfId="15940"/>
    <cellStyle name="Обычный 5 10 12 2 2 2" xfId="15941"/>
    <cellStyle name="Обычный 5 10 12 2 2 2 2" xfId="45812"/>
    <cellStyle name="Обычный 5 10 12 2 2 3" xfId="45813"/>
    <cellStyle name="Обычный 5 10 12 2 3" xfId="15942"/>
    <cellStyle name="Обычный 5 10 12 2 3 2" xfId="45814"/>
    <cellStyle name="Обычный 5 10 12 2 4" xfId="45815"/>
    <cellStyle name="Обычный 5 10 12 3" xfId="15943"/>
    <cellStyle name="Обычный 5 10 12 3 2" xfId="15944"/>
    <cellStyle name="Обычный 5 10 12 3 2 2" xfId="15945"/>
    <cellStyle name="Обычный 5 10 12 3 2 2 2" xfId="45816"/>
    <cellStyle name="Обычный 5 10 12 3 2 3" xfId="45817"/>
    <cellStyle name="Обычный 5 10 12 3 3" xfId="15946"/>
    <cellStyle name="Обычный 5 10 12 3 3 2" xfId="45818"/>
    <cellStyle name="Обычный 5 10 12 3 4" xfId="45819"/>
    <cellStyle name="Обычный 5 10 12 4" xfId="15947"/>
    <cellStyle name="Обычный 5 10 12 4 2" xfId="15948"/>
    <cellStyle name="Обычный 5 10 12 4 2 2" xfId="15949"/>
    <cellStyle name="Обычный 5 10 12 4 2 2 2" xfId="45820"/>
    <cellStyle name="Обычный 5 10 12 4 2 3" xfId="45821"/>
    <cellStyle name="Обычный 5 10 12 4 3" xfId="15950"/>
    <cellStyle name="Обычный 5 10 12 4 3 2" xfId="45822"/>
    <cellStyle name="Обычный 5 10 12 4 4" xfId="45823"/>
    <cellStyle name="Обычный 5 10 12 5" xfId="15951"/>
    <cellStyle name="Обычный 5 10 12 5 2" xfId="15952"/>
    <cellStyle name="Обычный 5 10 12 5 2 2" xfId="45824"/>
    <cellStyle name="Обычный 5 10 12 5 3" xfId="45825"/>
    <cellStyle name="Обычный 5 10 12 6" xfId="15953"/>
    <cellStyle name="Обычный 5 10 12 6 2" xfId="45826"/>
    <cellStyle name="Обычный 5 10 12 7" xfId="15954"/>
    <cellStyle name="Обычный 5 10 12 7 2" xfId="45827"/>
    <cellStyle name="Обычный 5 10 12 8" xfId="45828"/>
    <cellStyle name="Обычный 5 10 13" xfId="15955"/>
    <cellStyle name="Обычный 5 10 13 2" xfId="15956"/>
    <cellStyle name="Обычный 5 10 13 2 2" xfId="15957"/>
    <cellStyle name="Обычный 5 10 13 2 2 2" xfId="15958"/>
    <cellStyle name="Обычный 5 10 13 2 2 2 2" xfId="45829"/>
    <cellStyle name="Обычный 5 10 13 2 2 3" xfId="45830"/>
    <cellStyle name="Обычный 5 10 13 2 3" xfId="15959"/>
    <cellStyle name="Обычный 5 10 13 2 3 2" xfId="45831"/>
    <cellStyle name="Обычный 5 10 13 2 4" xfId="45832"/>
    <cellStyle name="Обычный 5 10 13 3" xfId="15960"/>
    <cellStyle name="Обычный 5 10 13 3 2" xfId="15961"/>
    <cellStyle name="Обычный 5 10 13 3 2 2" xfId="15962"/>
    <cellStyle name="Обычный 5 10 13 3 2 2 2" xfId="45833"/>
    <cellStyle name="Обычный 5 10 13 3 2 3" xfId="45834"/>
    <cellStyle name="Обычный 5 10 13 3 3" xfId="15963"/>
    <cellStyle name="Обычный 5 10 13 3 3 2" xfId="45835"/>
    <cellStyle name="Обычный 5 10 13 3 4" xfId="45836"/>
    <cellStyle name="Обычный 5 10 13 4" xfId="15964"/>
    <cellStyle name="Обычный 5 10 13 4 2" xfId="15965"/>
    <cellStyle name="Обычный 5 10 13 4 2 2" xfId="15966"/>
    <cellStyle name="Обычный 5 10 13 4 2 2 2" xfId="45837"/>
    <cellStyle name="Обычный 5 10 13 4 2 3" xfId="45838"/>
    <cellStyle name="Обычный 5 10 13 4 3" xfId="15967"/>
    <cellStyle name="Обычный 5 10 13 4 3 2" xfId="45839"/>
    <cellStyle name="Обычный 5 10 13 4 4" xfId="45840"/>
    <cellStyle name="Обычный 5 10 13 5" xfId="15968"/>
    <cellStyle name="Обычный 5 10 13 5 2" xfId="15969"/>
    <cellStyle name="Обычный 5 10 13 5 2 2" xfId="45841"/>
    <cellStyle name="Обычный 5 10 13 5 3" xfId="45842"/>
    <cellStyle name="Обычный 5 10 13 6" xfId="15970"/>
    <cellStyle name="Обычный 5 10 13 6 2" xfId="45843"/>
    <cellStyle name="Обычный 5 10 13 7" xfId="15971"/>
    <cellStyle name="Обычный 5 10 13 7 2" xfId="45844"/>
    <cellStyle name="Обычный 5 10 13 8" xfId="45845"/>
    <cellStyle name="Обычный 5 10 14" xfId="15972"/>
    <cellStyle name="Обычный 5 10 14 2" xfId="15973"/>
    <cellStyle name="Обычный 5 10 14 2 2" xfId="15974"/>
    <cellStyle name="Обычный 5 10 14 2 2 2" xfId="15975"/>
    <cellStyle name="Обычный 5 10 14 2 2 2 2" xfId="45846"/>
    <cellStyle name="Обычный 5 10 14 2 2 3" xfId="45847"/>
    <cellStyle name="Обычный 5 10 14 2 3" xfId="15976"/>
    <cellStyle name="Обычный 5 10 14 2 3 2" xfId="45848"/>
    <cellStyle name="Обычный 5 10 14 2 4" xfId="45849"/>
    <cellStyle name="Обычный 5 10 14 3" xfId="15977"/>
    <cellStyle name="Обычный 5 10 14 3 2" xfId="15978"/>
    <cellStyle name="Обычный 5 10 14 3 2 2" xfId="15979"/>
    <cellStyle name="Обычный 5 10 14 3 2 2 2" xfId="45850"/>
    <cellStyle name="Обычный 5 10 14 3 2 3" xfId="45851"/>
    <cellStyle name="Обычный 5 10 14 3 3" xfId="15980"/>
    <cellStyle name="Обычный 5 10 14 3 3 2" xfId="45852"/>
    <cellStyle name="Обычный 5 10 14 3 4" xfId="45853"/>
    <cellStyle name="Обычный 5 10 14 4" xfId="15981"/>
    <cellStyle name="Обычный 5 10 14 4 2" xfId="15982"/>
    <cellStyle name="Обычный 5 10 14 4 2 2" xfId="15983"/>
    <cellStyle name="Обычный 5 10 14 4 2 2 2" xfId="45854"/>
    <cellStyle name="Обычный 5 10 14 4 2 3" xfId="45855"/>
    <cellStyle name="Обычный 5 10 14 4 3" xfId="15984"/>
    <cellStyle name="Обычный 5 10 14 4 3 2" xfId="45856"/>
    <cellStyle name="Обычный 5 10 14 4 4" xfId="45857"/>
    <cellStyle name="Обычный 5 10 14 5" xfId="15985"/>
    <cellStyle name="Обычный 5 10 14 5 2" xfId="15986"/>
    <cellStyle name="Обычный 5 10 14 5 2 2" xfId="45858"/>
    <cellStyle name="Обычный 5 10 14 5 3" xfId="45859"/>
    <cellStyle name="Обычный 5 10 14 6" xfId="15987"/>
    <cellStyle name="Обычный 5 10 14 6 2" xfId="45860"/>
    <cellStyle name="Обычный 5 10 14 7" xfId="15988"/>
    <cellStyle name="Обычный 5 10 14 7 2" xfId="45861"/>
    <cellStyle name="Обычный 5 10 14 8" xfId="45862"/>
    <cellStyle name="Обычный 5 10 15" xfId="15989"/>
    <cellStyle name="Обычный 5 10 15 2" xfId="15990"/>
    <cellStyle name="Обычный 5 10 15 2 2" xfId="15991"/>
    <cellStyle name="Обычный 5 10 15 2 2 2" xfId="15992"/>
    <cellStyle name="Обычный 5 10 15 2 2 2 2" xfId="45863"/>
    <cellStyle name="Обычный 5 10 15 2 2 3" xfId="45864"/>
    <cellStyle name="Обычный 5 10 15 2 3" xfId="15993"/>
    <cellStyle name="Обычный 5 10 15 2 3 2" xfId="45865"/>
    <cellStyle name="Обычный 5 10 15 2 4" xfId="45866"/>
    <cellStyle name="Обычный 5 10 15 3" xfId="15994"/>
    <cellStyle name="Обычный 5 10 15 3 2" xfId="15995"/>
    <cellStyle name="Обычный 5 10 15 3 2 2" xfId="15996"/>
    <cellStyle name="Обычный 5 10 15 3 2 2 2" xfId="45867"/>
    <cellStyle name="Обычный 5 10 15 3 2 3" xfId="45868"/>
    <cellStyle name="Обычный 5 10 15 3 3" xfId="15997"/>
    <cellStyle name="Обычный 5 10 15 3 3 2" xfId="45869"/>
    <cellStyle name="Обычный 5 10 15 3 4" xfId="45870"/>
    <cellStyle name="Обычный 5 10 15 4" xfId="15998"/>
    <cellStyle name="Обычный 5 10 15 4 2" xfId="15999"/>
    <cellStyle name="Обычный 5 10 15 4 2 2" xfId="16000"/>
    <cellStyle name="Обычный 5 10 15 4 2 2 2" xfId="45871"/>
    <cellStyle name="Обычный 5 10 15 4 2 3" xfId="45872"/>
    <cellStyle name="Обычный 5 10 15 4 3" xfId="16001"/>
    <cellStyle name="Обычный 5 10 15 4 3 2" xfId="45873"/>
    <cellStyle name="Обычный 5 10 15 4 4" xfId="45874"/>
    <cellStyle name="Обычный 5 10 15 5" xfId="16002"/>
    <cellStyle name="Обычный 5 10 15 5 2" xfId="16003"/>
    <cellStyle name="Обычный 5 10 15 5 2 2" xfId="45875"/>
    <cellStyle name="Обычный 5 10 15 5 3" xfId="45876"/>
    <cellStyle name="Обычный 5 10 15 6" xfId="16004"/>
    <cellStyle name="Обычный 5 10 15 6 2" xfId="45877"/>
    <cellStyle name="Обычный 5 10 15 7" xfId="16005"/>
    <cellStyle name="Обычный 5 10 15 7 2" xfId="45878"/>
    <cellStyle name="Обычный 5 10 15 8" xfId="45879"/>
    <cellStyle name="Обычный 5 10 16" xfId="16006"/>
    <cellStyle name="Обычный 5 10 16 2" xfId="16007"/>
    <cellStyle name="Обычный 5 10 16 2 2" xfId="16008"/>
    <cellStyle name="Обычный 5 10 16 2 2 2" xfId="16009"/>
    <cellStyle name="Обычный 5 10 16 2 2 2 2" xfId="45880"/>
    <cellStyle name="Обычный 5 10 16 2 2 3" xfId="45881"/>
    <cellStyle name="Обычный 5 10 16 2 3" xfId="16010"/>
    <cellStyle name="Обычный 5 10 16 2 3 2" xfId="45882"/>
    <cellStyle name="Обычный 5 10 16 2 4" xfId="45883"/>
    <cellStyle name="Обычный 5 10 16 3" xfId="16011"/>
    <cellStyle name="Обычный 5 10 16 3 2" xfId="16012"/>
    <cellStyle name="Обычный 5 10 16 3 2 2" xfId="16013"/>
    <cellStyle name="Обычный 5 10 16 3 2 2 2" xfId="45884"/>
    <cellStyle name="Обычный 5 10 16 3 2 3" xfId="45885"/>
    <cellStyle name="Обычный 5 10 16 3 3" xfId="16014"/>
    <cellStyle name="Обычный 5 10 16 3 3 2" xfId="45886"/>
    <cellStyle name="Обычный 5 10 16 3 4" xfId="45887"/>
    <cellStyle name="Обычный 5 10 16 4" xfId="16015"/>
    <cellStyle name="Обычный 5 10 16 4 2" xfId="16016"/>
    <cellStyle name="Обычный 5 10 16 4 2 2" xfId="16017"/>
    <cellStyle name="Обычный 5 10 16 4 2 2 2" xfId="45888"/>
    <cellStyle name="Обычный 5 10 16 4 2 3" xfId="45889"/>
    <cellStyle name="Обычный 5 10 16 4 3" xfId="16018"/>
    <cellStyle name="Обычный 5 10 16 4 3 2" xfId="45890"/>
    <cellStyle name="Обычный 5 10 16 4 4" xfId="45891"/>
    <cellStyle name="Обычный 5 10 16 5" xfId="16019"/>
    <cellStyle name="Обычный 5 10 16 5 2" xfId="16020"/>
    <cellStyle name="Обычный 5 10 16 5 2 2" xfId="45892"/>
    <cellStyle name="Обычный 5 10 16 5 3" xfId="45893"/>
    <cellStyle name="Обычный 5 10 16 6" xfId="16021"/>
    <cellStyle name="Обычный 5 10 16 6 2" xfId="45894"/>
    <cellStyle name="Обычный 5 10 16 7" xfId="16022"/>
    <cellStyle name="Обычный 5 10 16 7 2" xfId="45895"/>
    <cellStyle name="Обычный 5 10 16 8" xfId="45896"/>
    <cellStyle name="Обычный 5 10 17" xfId="16023"/>
    <cellStyle name="Обычный 5 10 17 2" xfId="16024"/>
    <cellStyle name="Обычный 5 10 17 2 2" xfId="16025"/>
    <cellStyle name="Обычный 5 10 17 2 2 2" xfId="16026"/>
    <cellStyle name="Обычный 5 10 17 2 2 2 2" xfId="45897"/>
    <cellStyle name="Обычный 5 10 17 2 2 3" xfId="45898"/>
    <cellStyle name="Обычный 5 10 17 2 3" xfId="16027"/>
    <cellStyle name="Обычный 5 10 17 2 3 2" xfId="45899"/>
    <cellStyle name="Обычный 5 10 17 2 4" xfId="45900"/>
    <cellStyle name="Обычный 5 10 17 3" xfId="16028"/>
    <cellStyle name="Обычный 5 10 17 3 2" xfId="16029"/>
    <cellStyle name="Обычный 5 10 17 3 2 2" xfId="16030"/>
    <cellStyle name="Обычный 5 10 17 3 2 2 2" xfId="45901"/>
    <cellStyle name="Обычный 5 10 17 3 2 3" xfId="45902"/>
    <cellStyle name="Обычный 5 10 17 3 3" xfId="16031"/>
    <cellStyle name="Обычный 5 10 17 3 3 2" xfId="45903"/>
    <cellStyle name="Обычный 5 10 17 3 4" xfId="45904"/>
    <cellStyle name="Обычный 5 10 17 4" xfId="16032"/>
    <cellStyle name="Обычный 5 10 17 4 2" xfId="16033"/>
    <cellStyle name="Обычный 5 10 17 4 2 2" xfId="16034"/>
    <cellStyle name="Обычный 5 10 17 4 2 2 2" xfId="45905"/>
    <cellStyle name="Обычный 5 10 17 4 2 3" xfId="45906"/>
    <cellStyle name="Обычный 5 10 17 4 3" xfId="16035"/>
    <cellStyle name="Обычный 5 10 17 4 3 2" xfId="45907"/>
    <cellStyle name="Обычный 5 10 17 4 4" xfId="45908"/>
    <cellStyle name="Обычный 5 10 17 5" xfId="16036"/>
    <cellStyle name="Обычный 5 10 17 5 2" xfId="16037"/>
    <cellStyle name="Обычный 5 10 17 5 2 2" xfId="45909"/>
    <cellStyle name="Обычный 5 10 17 5 3" xfId="45910"/>
    <cellStyle name="Обычный 5 10 17 6" xfId="16038"/>
    <cellStyle name="Обычный 5 10 17 6 2" xfId="45911"/>
    <cellStyle name="Обычный 5 10 17 7" xfId="16039"/>
    <cellStyle name="Обычный 5 10 17 7 2" xfId="45912"/>
    <cellStyle name="Обычный 5 10 17 8" xfId="45913"/>
    <cellStyle name="Обычный 5 10 18" xfId="16040"/>
    <cellStyle name="Обычный 5 10 18 2" xfId="16041"/>
    <cellStyle name="Обычный 5 10 18 2 2" xfId="16042"/>
    <cellStyle name="Обычный 5 10 18 2 2 2" xfId="16043"/>
    <cellStyle name="Обычный 5 10 18 2 2 2 2" xfId="45914"/>
    <cellStyle name="Обычный 5 10 18 2 2 3" xfId="45915"/>
    <cellStyle name="Обычный 5 10 18 2 3" xfId="16044"/>
    <cellStyle name="Обычный 5 10 18 2 3 2" xfId="45916"/>
    <cellStyle name="Обычный 5 10 18 2 4" xfId="45917"/>
    <cellStyle name="Обычный 5 10 18 3" xfId="16045"/>
    <cellStyle name="Обычный 5 10 18 3 2" xfId="16046"/>
    <cellStyle name="Обычный 5 10 18 3 2 2" xfId="16047"/>
    <cellStyle name="Обычный 5 10 18 3 2 2 2" xfId="45918"/>
    <cellStyle name="Обычный 5 10 18 3 2 3" xfId="45919"/>
    <cellStyle name="Обычный 5 10 18 3 3" xfId="16048"/>
    <cellStyle name="Обычный 5 10 18 3 3 2" xfId="45920"/>
    <cellStyle name="Обычный 5 10 18 3 4" xfId="45921"/>
    <cellStyle name="Обычный 5 10 18 4" xfId="16049"/>
    <cellStyle name="Обычный 5 10 18 4 2" xfId="16050"/>
    <cellStyle name="Обычный 5 10 18 4 2 2" xfId="16051"/>
    <cellStyle name="Обычный 5 10 18 4 2 2 2" xfId="45922"/>
    <cellStyle name="Обычный 5 10 18 4 2 3" xfId="45923"/>
    <cellStyle name="Обычный 5 10 18 4 3" xfId="16052"/>
    <cellStyle name="Обычный 5 10 18 4 3 2" xfId="45924"/>
    <cellStyle name="Обычный 5 10 18 4 4" xfId="45925"/>
    <cellStyle name="Обычный 5 10 18 5" xfId="16053"/>
    <cellStyle name="Обычный 5 10 18 5 2" xfId="16054"/>
    <cellStyle name="Обычный 5 10 18 5 2 2" xfId="45926"/>
    <cellStyle name="Обычный 5 10 18 5 3" xfId="45927"/>
    <cellStyle name="Обычный 5 10 18 6" xfId="16055"/>
    <cellStyle name="Обычный 5 10 18 6 2" xfId="45928"/>
    <cellStyle name="Обычный 5 10 18 7" xfId="16056"/>
    <cellStyle name="Обычный 5 10 18 7 2" xfId="45929"/>
    <cellStyle name="Обычный 5 10 18 8" xfId="45930"/>
    <cellStyle name="Обычный 5 10 19" xfId="16057"/>
    <cellStyle name="Обычный 5 10 19 2" xfId="16058"/>
    <cellStyle name="Обычный 5 10 19 2 2" xfId="16059"/>
    <cellStyle name="Обычный 5 10 19 2 2 2" xfId="16060"/>
    <cellStyle name="Обычный 5 10 19 2 2 2 2" xfId="45931"/>
    <cellStyle name="Обычный 5 10 19 2 2 3" xfId="45932"/>
    <cellStyle name="Обычный 5 10 19 2 3" xfId="16061"/>
    <cellStyle name="Обычный 5 10 19 2 3 2" xfId="45933"/>
    <cellStyle name="Обычный 5 10 19 2 4" xfId="45934"/>
    <cellStyle name="Обычный 5 10 19 3" xfId="16062"/>
    <cellStyle name="Обычный 5 10 19 3 2" xfId="16063"/>
    <cellStyle name="Обычный 5 10 19 3 2 2" xfId="16064"/>
    <cellStyle name="Обычный 5 10 19 3 2 2 2" xfId="45935"/>
    <cellStyle name="Обычный 5 10 19 3 2 3" xfId="45936"/>
    <cellStyle name="Обычный 5 10 19 3 3" xfId="16065"/>
    <cellStyle name="Обычный 5 10 19 3 3 2" xfId="45937"/>
    <cellStyle name="Обычный 5 10 19 3 4" xfId="45938"/>
    <cellStyle name="Обычный 5 10 19 4" xfId="16066"/>
    <cellStyle name="Обычный 5 10 19 4 2" xfId="16067"/>
    <cellStyle name="Обычный 5 10 19 4 2 2" xfId="16068"/>
    <cellStyle name="Обычный 5 10 19 4 2 2 2" xfId="45939"/>
    <cellStyle name="Обычный 5 10 19 4 2 3" xfId="45940"/>
    <cellStyle name="Обычный 5 10 19 4 3" xfId="16069"/>
    <cellStyle name="Обычный 5 10 19 4 3 2" xfId="45941"/>
    <cellStyle name="Обычный 5 10 19 4 4" xfId="45942"/>
    <cellStyle name="Обычный 5 10 19 5" xfId="16070"/>
    <cellStyle name="Обычный 5 10 19 5 2" xfId="16071"/>
    <cellStyle name="Обычный 5 10 19 5 2 2" xfId="45943"/>
    <cellStyle name="Обычный 5 10 19 5 3" xfId="45944"/>
    <cellStyle name="Обычный 5 10 19 6" xfId="16072"/>
    <cellStyle name="Обычный 5 10 19 6 2" xfId="45945"/>
    <cellStyle name="Обычный 5 10 19 7" xfId="16073"/>
    <cellStyle name="Обычный 5 10 19 7 2" xfId="45946"/>
    <cellStyle name="Обычный 5 10 19 8" xfId="45947"/>
    <cellStyle name="Обычный 5 10 2" xfId="16074"/>
    <cellStyle name="Обычный 5 10 2 2" xfId="16075"/>
    <cellStyle name="Обычный 5 10 2 2 2" xfId="16076"/>
    <cellStyle name="Обычный 5 10 2 2 2 2" xfId="16077"/>
    <cellStyle name="Обычный 5 10 2 2 2 2 2" xfId="45948"/>
    <cellStyle name="Обычный 5 10 2 2 2 3" xfId="45949"/>
    <cellStyle name="Обычный 5 10 2 2 3" xfId="16078"/>
    <cellStyle name="Обычный 5 10 2 2 3 2" xfId="45950"/>
    <cellStyle name="Обычный 5 10 2 2 4" xfId="45951"/>
    <cellStyle name="Обычный 5 10 2 3" xfId="16079"/>
    <cellStyle name="Обычный 5 10 2 3 2" xfId="16080"/>
    <cellStyle name="Обычный 5 10 2 3 2 2" xfId="16081"/>
    <cellStyle name="Обычный 5 10 2 3 2 2 2" xfId="45952"/>
    <cellStyle name="Обычный 5 10 2 3 2 3" xfId="45953"/>
    <cellStyle name="Обычный 5 10 2 3 3" xfId="16082"/>
    <cellStyle name="Обычный 5 10 2 3 3 2" xfId="45954"/>
    <cellStyle name="Обычный 5 10 2 3 4" xfId="45955"/>
    <cellStyle name="Обычный 5 10 2 4" xfId="16083"/>
    <cellStyle name="Обычный 5 10 2 4 2" xfId="16084"/>
    <cellStyle name="Обычный 5 10 2 4 2 2" xfId="16085"/>
    <cellStyle name="Обычный 5 10 2 4 2 2 2" xfId="45956"/>
    <cellStyle name="Обычный 5 10 2 4 2 3" xfId="45957"/>
    <cellStyle name="Обычный 5 10 2 4 3" xfId="16086"/>
    <cellStyle name="Обычный 5 10 2 4 3 2" xfId="45958"/>
    <cellStyle name="Обычный 5 10 2 4 4" xfId="45959"/>
    <cellStyle name="Обычный 5 10 2 5" xfId="16087"/>
    <cellStyle name="Обычный 5 10 2 5 2" xfId="16088"/>
    <cellStyle name="Обычный 5 10 2 5 2 2" xfId="45960"/>
    <cellStyle name="Обычный 5 10 2 5 3" xfId="45961"/>
    <cellStyle name="Обычный 5 10 2 6" xfId="16089"/>
    <cellStyle name="Обычный 5 10 2 6 2" xfId="45962"/>
    <cellStyle name="Обычный 5 10 2 7" xfId="16090"/>
    <cellStyle name="Обычный 5 10 2 7 2" xfId="45963"/>
    <cellStyle name="Обычный 5 10 2 8" xfId="45964"/>
    <cellStyle name="Обычный 5 10 20" xfId="16091"/>
    <cellStyle name="Обычный 5 10 20 2" xfId="16092"/>
    <cellStyle name="Обычный 5 10 20 2 2" xfId="16093"/>
    <cellStyle name="Обычный 5 10 20 2 2 2" xfId="16094"/>
    <cellStyle name="Обычный 5 10 20 2 2 2 2" xfId="45965"/>
    <cellStyle name="Обычный 5 10 20 2 2 3" xfId="45966"/>
    <cellStyle name="Обычный 5 10 20 2 3" xfId="16095"/>
    <cellStyle name="Обычный 5 10 20 2 3 2" xfId="45967"/>
    <cellStyle name="Обычный 5 10 20 2 4" xfId="45968"/>
    <cellStyle name="Обычный 5 10 20 3" xfId="16096"/>
    <cellStyle name="Обычный 5 10 20 3 2" xfId="16097"/>
    <cellStyle name="Обычный 5 10 20 3 2 2" xfId="16098"/>
    <cellStyle name="Обычный 5 10 20 3 2 2 2" xfId="45969"/>
    <cellStyle name="Обычный 5 10 20 3 2 3" xfId="45970"/>
    <cellStyle name="Обычный 5 10 20 3 3" xfId="16099"/>
    <cellStyle name="Обычный 5 10 20 3 3 2" xfId="45971"/>
    <cellStyle name="Обычный 5 10 20 3 4" xfId="45972"/>
    <cellStyle name="Обычный 5 10 20 4" xfId="16100"/>
    <cellStyle name="Обычный 5 10 20 4 2" xfId="16101"/>
    <cellStyle name="Обычный 5 10 20 4 2 2" xfId="16102"/>
    <cellStyle name="Обычный 5 10 20 4 2 2 2" xfId="45973"/>
    <cellStyle name="Обычный 5 10 20 4 2 3" xfId="45974"/>
    <cellStyle name="Обычный 5 10 20 4 3" xfId="16103"/>
    <cellStyle name="Обычный 5 10 20 4 3 2" xfId="45975"/>
    <cellStyle name="Обычный 5 10 20 4 4" xfId="45976"/>
    <cellStyle name="Обычный 5 10 20 5" xfId="16104"/>
    <cellStyle name="Обычный 5 10 20 5 2" xfId="16105"/>
    <cellStyle name="Обычный 5 10 20 5 2 2" xfId="45977"/>
    <cellStyle name="Обычный 5 10 20 5 3" xfId="45978"/>
    <cellStyle name="Обычный 5 10 20 6" xfId="16106"/>
    <cellStyle name="Обычный 5 10 20 6 2" xfId="45979"/>
    <cellStyle name="Обычный 5 10 20 7" xfId="16107"/>
    <cellStyle name="Обычный 5 10 20 7 2" xfId="45980"/>
    <cellStyle name="Обычный 5 10 20 8" xfId="45981"/>
    <cellStyle name="Обычный 5 10 21" xfId="16108"/>
    <cellStyle name="Обычный 5 10 21 2" xfId="16109"/>
    <cellStyle name="Обычный 5 10 21 2 2" xfId="16110"/>
    <cellStyle name="Обычный 5 10 21 2 2 2" xfId="16111"/>
    <cellStyle name="Обычный 5 10 21 2 2 2 2" xfId="45982"/>
    <cellStyle name="Обычный 5 10 21 2 2 3" xfId="45983"/>
    <cellStyle name="Обычный 5 10 21 2 3" xfId="16112"/>
    <cellStyle name="Обычный 5 10 21 2 3 2" xfId="45984"/>
    <cellStyle name="Обычный 5 10 21 2 4" xfId="45985"/>
    <cellStyle name="Обычный 5 10 21 3" xfId="16113"/>
    <cellStyle name="Обычный 5 10 21 3 2" xfId="16114"/>
    <cellStyle name="Обычный 5 10 21 3 2 2" xfId="16115"/>
    <cellStyle name="Обычный 5 10 21 3 2 2 2" xfId="45986"/>
    <cellStyle name="Обычный 5 10 21 3 2 3" xfId="45987"/>
    <cellStyle name="Обычный 5 10 21 3 3" xfId="16116"/>
    <cellStyle name="Обычный 5 10 21 3 3 2" xfId="45988"/>
    <cellStyle name="Обычный 5 10 21 3 4" xfId="45989"/>
    <cellStyle name="Обычный 5 10 21 4" xfId="16117"/>
    <cellStyle name="Обычный 5 10 21 4 2" xfId="16118"/>
    <cellStyle name="Обычный 5 10 21 4 2 2" xfId="16119"/>
    <cellStyle name="Обычный 5 10 21 4 2 2 2" xfId="45990"/>
    <cellStyle name="Обычный 5 10 21 4 2 3" xfId="45991"/>
    <cellStyle name="Обычный 5 10 21 4 3" xfId="16120"/>
    <cellStyle name="Обычный 5 10 21 4 3 2" xfId="45992"/>
    <cellStyle name="Обычный 5 10 21 4 4" xfId="45993"/>
    <cellStyle name="Обычный 5 10 21 5" xfId="16121"/>
    <cellStyle name="Обычный 5 10 21 5 2" xfId="16122"/>
    <cellStyle name="Обычный 5 10 21 5 2 2" xfId="45994"/>
    <cellStyle name="Обычный 5 10 21 5 3" xfId="45995"/>
    <cellStyle name="Обычный 5 10 21 6" xfId="16123"/>
    <cellStyle name="Обычный 5 10 21 6 2" xfId="45996"/>
    <cellStyle name="Обычный 5 10 21 7" xfId="16124"/>
    <cellStyle name="Обычный 5 10 21 7 2" xfId="45997"/>
    <cellStyle name="Обычный 5 10 21 8" xfId="45998"/>
    <cellStyle name="Обычный 5 10 22" xfId="16125"/>
    <cellStyle name="Обычный 5 10 22 2" xfId="16126"/>
    <cellStyle name="Обычный 5 10 22 2 2" xfId="16127"/>
    <cellStyle name="Обычный 5 10 22 2 2 2" xfId="16128"/>
    <cellStyle name="Обычный 5 10 22 2 2 2 2" xfId="45999"/>
    <cellStyle name="Обычный 5 10 22 2 2 3" xfId="46000"/>
    <cellStyle name="Обычный 5 10 22 2 3" xfId="16129"/>
    <cellStyle name="Обычный 5 10 22 2 3 2" xfId="46001"/>
    <cellStyle name="Обычный 5 10 22 2 4" xfId="46002"/>
    <cellStyle name="Обычный 5 10 22 3" xfId="16130"/>
    <cellStyle name="Обычный 5 10 22 3 2" xfId="16131"/>
    <cellStyle name="Обычный 5 10 22 3 2 2" xfId="16132"/>
    <cellStyle name="Обычный 5 10 22 3 2 2 2" xfId="46003"/>
    <cellStyle name="Обычный 5 10 22 3 2 3" xfId="46004"/>
    <cellStyle name="Обычный 5 10 22 3 3" xfId="16133"/>
    <cellStyle name="Обычный 5 10 22 3 3 2" xfId="46005"/>
    <cellStyle name="Обычный 5 10 22 3 4" xfId="46006"/>
    <cellStyle name="Обычный 5 10 22 4" xfId="16134"/>
    <cellStyle name="Обычный 5 10 22 4 2" xfId="16135"/>
    <cellStyle name="Обычный 5 10 22 4 2 2" xfId="16136"/>
    <cellStyle name="Обычный 5 10 22 4 2 2 2" xfId="46007"/>
    <cellStyle name="Обычный 5 10 22 4 2 3" xfId="46008"/>
    <cellStyle name="Обычный 5 10 22 4 3" xfId="16137"/>
    <cellStyle name="Обычный 5 10 22 4 3 2" xfId="46009"/>
    <cellStyle name="Обычный 5 10 22 4 4" xfId="46010"/>
    <cellStyle name="Обычный 5 10 22 5" xfId="16138"/>
    <cellStyle name="Обычный 5 10 22 5 2" xfId="16139"/>
    <cellStyle name="Обычный 5 10 22 5 2 2" xfId="46011"/>
    <cellStyle name="Обычный 5 10 22 5 3" xfId="46012"/>
    <cellStyle name="Обычный 5 10 22 6" xfId="16140"/>
    <cellStyle name="Обычный 5 10 22 6 2" xfId="46013"/>
    <cellStyle name="Обычный 5 10 22 7" xfId="16141"/>
    <cellStyle name="Обычный 5 10 22 7 2" xfId="46014"/>
    <cellStyle name="Обычный 5 10 22 8" xfId="46015"/>
    <cellStyle name="Обычный 5 10 23" xfId="16142"/>
    <cellStyle name="Обычный 5 10 23 2" xfId="16143"/>
    <cellStyle name="Обычный 5 10 23 2 2" xfId="16144"/>
    <cellStyle name="Обычный 5 10 23 2 2 2" xfId="16145"/>
    <cellStyle name="Обычный 5 10 23 2 2 2 2" xfId="46016"/>
    <cellStyle name="Обычный 5 10 23 2 2 3" xfId="46017"/>
    <cellStyle name="Обычный 5 10 23 2 3" xfId="16146"/>
    <cellStyle name="Обычный 5 10 23 2 3 2" xfId="46018"/>
    <cellStyle name="Обычный 5 10 23 2 4" xfId="46019"/>
    <cellStyle name="Обычный 5 10 23 3" xfId="16147"/>
    <cellStyle name="Обычный 5 10 23 3 2" xfId="16148"/>
    <cellStyle name="Обычный 5 10 23 3 2 2" xfId="16149"/>
    <cellStyle name="Обычный 5 10 23 3 2 2 2" xfId="46020"/>
    <cellStyle name="Обычный 5 10 23 3 2 3" xfId="46021"/>
    <cellStyle name="Обычный 5 10 23 3 3" xfId="16150"/>
    <cellStyle name="Обычный 5 10 23 3 3 2" xfId="46022"/>
    <cellStyle name="Обычный 5 10 23 3 4" xfId="46023"/>
    <cellStyle name="Обычный 5 10 23 4" xfId="16151"/>
    <cellStyle name="Обычный 5 10 23 4 2" xfId="16152"/>
    <cellStyle name="Обычный 5 10 23 4 2 2" xfId="16153"/>
    <cellStyle name="Обычный 5 10 23 4 2 2 2" xfId="46024"/>
    <cellStyle name="Обычный 5 10 23 4 2 3" xfId="46025"/>
    <cellStyle name="Обычный 5 10 23 4 3" xfId="16154"/>
    <cellStyle name="Обычный 5 10 23 4 3 2" xfId="46026"/>
    <cellStyle name="Обычный 5 10 23 4 4" xfId="46027"/>
    <cellStyle name="Обычный 5 10 23 5" xfId="16155"/>
    <cellStyle name="Обычный 5 10 23 5 2" xfId="16156"/>
    <cellStyle name="Обычный 5 10 23 5 2 2" xfId="46028"/>
    <cellStyle name="Обычный 5 10 23 5 3" xfId="46029"/>
    <cellStyle name="Обычный 5 10 23 6" xfId="16157"/>
    <cellStyle name="Обычный 5 10 23 6 2" xfId="46030"/>
    <cellStyle name="Обычный 5 10 23 7" xfId="16158"/>
    <cellStyle name="Обычный 5 10 23 7 2" xfId="46031"/>
    <cellStyle name="Обычный 5 10 23 8" xfId="46032"/>
    <cellStyle name="Обычный 5 10 24" xfId="16159"/>
    <cellStyle name="Обычный 5 10 24 2" xfId="16160"/>
    <cellStyle name="Обычный 5 10 24 2 2" xfId="16161"/>
    <cellStyle name="Обычный 5 10 24 2 2 2" xfId="16162"/>
    <cellStyle name="Обычный 5 10 24 2 2 2 2" xfId="46033"/>
    <cellStyle name="Обычный 5 10 24 2 2 3" xfId="46034"/>
    <cellStyle name="Обычный 5 10 24 2 3" xfId="16163"/>
    <cellStyle name="Обычный 5 10 24 2 3 2" xfId="46035"/>
    <cellStyle name="Обычный 5 10 24 2 4" xfId="46036"/>
    <cellStyle name="Обычный 5 10 24 3" xfId="16164"/>
    <cellStyle name="Обычный 5 10 24 3 2" xfId="16165"/>
    <cellStyle name="Обычный 5 10 24 3 2 2" xfId="16166"/>
    <cellStyle name="Обычный 5 10 24 3 2 2 2" xfId="46037"/>
    <cellStyle name="Обычный 5 10 24 3 2 3" xfId="46038"/>
    <cellStyle name="Обычный 5 10 24 3 3" xfId="16167"/>
    <cellStyle name="Обычный 5 10 24 3 3 2" xfId="46039"/>
    <cellStyle name="Обычный 5 10 24 3 4" xfId="46040"/>
    <cellStyle name="Обычный 5 10 24 4" xfId="16168"/>
    <cellStyle name="Обычный 5 10 24 4 2" xfId="16169"/>
    <cellStyle name="Обычный 5 10 24 4 2 2" xfId="16170"/>
    <cellStyle name="Обычный 5 10 24 4 2 2 2" xfId="46041"/>
    <cellStyle name="Обычный 5 10 24 4 2 3" xfId="46042"/>
    <cellStyle name="Обычный 5 10 24 4 3" xfId="16171"/>
    <cellStyle name="Обычный 5 10 24 4 3 2" xfId="46043"/>
    <cellStyle name="Обычный 5 10 24 4 4" xfId="46044"/>
    <cellStyle name="Обычный 5 10 24 5" xfId="16172"/>
    <cellStyle name="Обычный 5 10 24 5 2" xfId="16173"/>
    <cellStyle name="Обычный 5 10 24 5 2 2" xfId="46045"/>
    <cellStyle name="Обычный 5 10 24 5 3" xfId="46046"/>
    <cellStyle name="Обычный 5 10 24 6" xfId="16174"/>
    <cellStyle name="Обычный 5 10 24 6 2" xfId="46047"/>
    <cellStyle name="Обычный 5 10 24 7" xfId="16175"/>
    <cellStyle name="Обычный 5 10 24 7 2" xfId="46048"/>
    <cellStyle name="Обычный 5 10 24 8" xfId="46049"/>
    <cellStyle name="Обычный 5 10 25" xfId="16176"/>
    <cellStyle name="Обычный 5 10 25 2" xfId="16177"/>
    <cellStyle name="Обычный 5 10 25 2 2" xfId="16178"/>
    <cellStyle name="Обычный 5 10 25 2 2 2" xfId="16179"/>
    <cellStyle name="Обычный 5 10 25 2 2 2 2" xfId="46050"/>
    <cellStyle name="Обычный 5 10 25 2 2 3" xfId="46051"/>
    <cellStyle name="Обычный 5 10 25 2 3" xfId="16180"/>
    <cellStyle name="Обычный 5 10 25 2 3 2" xfId="46052"/>
    <cellStyle name="Обычный 5 10 25 2 4" xfId="46053"/>
    <cellStyle name="Обычный 5 10 25 3" xfId="16181"/>
    <cellStyle name="Обычный 5 10 25 3 2" xfId="16182"/>
    <cellStyle name="Обычный 5 10 25 3 2 2" xfId="16183"/>
    <cellStyle name="Обычный 5 10 25 3 2 2 2" xfId="46054"/>
    <cellStyle name="Обычный 5 10 25 3 2 3" xfId="46055"/>
    <cellStyle name="Обычный 5 10 25 3 3" xfId="16184"/>
    <cellStyle name="Обычный 5 10 25 3 3 2" xfId="46056"/>
    <cellStyle name="Обычный 5 10 25 3 4" xfId="46057"/>
    <cellStyle name="Обычный 5 10 25 4" xfId="16185"/>
    <cellStyle name="Обычный 5 10 25 4 2" xfId="16186"/>
    <cellStyle name="Обычный 5 10 25 4 2 2" xfId="16187"/>
    <cellStyle name="Обычный 5 10 25 4 2 2 2" xfId="46058"/>
    <cellStyle name="Обычный 5 10 25 4 2 3" xfId="46059"/>
    <cellStyle name="Обычный 5 10 25 4 3" xfId="16188"/>
    <cellStyle name="Обычный 5 10 25 4 3 2" xfId="46060"/>
    <cellStyle name="Обычный 5 10 25 4 4" xfId="46061"/>
    <cellStyle name="Обычный 5 10 25 5" xfId="16189"/>
    <cellStyle name="Обычный 5 10 25 5 2" xfId="16190"/>
    <cellStyle name="Обычный 5 10 25 5 2 2" xfId="46062"/>
    <cellStyle name="Обычный 5 10 25 5 3" xfId="46063"/>
    <cellStyle name="Обычный 5 10 25 6" xfId="16191"/>
    <cellStyle name="Обычный 5 10 25 6 2" xfId="46064"/>
    <cellStyle name="Обычный 5 10 25 7" xfId="16192"/>
    <cellStyle name="Обычный 5 10 25 7 2" xfId="46065"/>
    <cellStyle name="Обычный 5 10 25 8" xfId="46066"/>
    <cellStyle name="Обычный 5 10 26" xfId="16193"/>
    <cellStyle name="Обычный 5 10 26 2" xfId="16194"/>
    <cellStyle name="Обычный 5 10 26 2 2" xfId="16195"/>
    <cellStyle name="Обычный 5 10 26 2 2 2" xfId="16196"/>
    <cellStyle name="Обычный 5 10 26 2 2 2 2" xfId="46067"/>
    <cellStyle name="Обычный 5 10 26 2 2 3" xfId="46068"/>
    <cellStyle name="Обычный 5 10 26 2 3" xfId="16197"/>
    <cellStyle name="Обычный 5 10 26 2 3 2" xfId="46069"/>
    <cellStyle name="Обычный 5 10 26 2 4" xfId="46070"/>
    <cellStyle name="Обычный 5 10 26 3" xfId="16198"/>
    <cellStyle name="Обычный 5 10 26 3 2" xfId="16199"/>
    <cellStyle name="Обычный 5 10 26 3 2 2" xfId="16200"/>
    <cellStyle name="Обычный 5 10 26 3 2 2 2" xfId="46071"/>
    <cellStyle name="Обычный 5 10 26 3 2 3" xfId="46072"/>
    <cellStyle name="Обычный 5 10 26 3 3" xfId="16201"/>
    <cellStyle name="Обычный 5 10 26 3 3 2" xfId="46073"/>
    <cellStyle name="Обычный 5 10 26 3 4" xfId="46074"/>
    <cellStyle name="Обычный 5 10 26 4" xfId="16202"/>
    <cellStyle name="Обычный 5 10 26 4 2" xfId="16203"/>
    <cellStyle name="Обычный 5 10 26 4 2 2" xfId="16204"/>
    <cellStyle name="Обычный 5 10 26 4 2 2 2" xfId="46075"/>
    <cellStyle name="Обычный 5 10 26 4 2 3" xfId="46076"/>
    <cellStyle name="Обычный 5 10 26 4 3" xfId="16205"/>
    <cellStyle name="Обычный 5 10 26 4 3 2" xfId="46077"/>
    <cellStyle name="Обычный 5 10 26 4 4" xfId="46078"/>
    <cellStyle name="Обычный 5 10 26 5" xfId="16206"/>
    <cellStyle name="Обычный 5 10 26 5 2" xfId="16207"/>
    <cellStyle name="Обычный 5 10 26 5 2 2" xfId="46079"/>
    <cellStyle name="Обычный 5 10 26 5 3" xfId="46080"/>
    <cellStyle name="Обычный 5 10 26 6" xfId="16208"/>
    <cellStyle name="Обычный 5 10 26 6 2" xfId="46081"/>
    <cellStyle name="Обычный 5 10 26 7" xfId="16209"/>
    <cellStyle name="Обычный 5 10 26 7 2" xfId="46082"/>
    <cellStyle name="Обычный 5 10 26 8" xfId="46083"/>
    <cellStyle name="Обычный 5 10 27" xfId="16210"/>
    <cellStyle name="Обычный 5 10 27 2" xfId="16211"/>
    <cellStyle name="Обычный 5 10 27 2 2" xfId="16212"/>
    <cellStyle name="Обычный 5 10 27 2 2 2" xfId="16213"/>
    <cellStyle name="Обычный 5 10 27 2 2 2 2" xfId="46084"/>
    <cellStyle name="Обычный 5 10 27 2 2 3" xfId="46085"/>
    <cellStyle name="Обычный 5 10 27 2 3" xfId="16214"/>
    <cellStyle name="Обычный 5 10 27 2 3 2" xfId="46086"/>
    <cellStyle name="Обычный 5 10 27 2 4" xfId="46087"/>
    <cellStyle name="Обычный 5 10 27 3" xfId="16215"/>
    <cellStyle name="Обычный 5 10 27 3 2" xfId="16216"/>
    <cellStyle name="Обычный 5 10 27 3 2 2" xfId="16217"/>
    <cellStyle name="Обычный 5 10 27 3 2 2 2" xfId="46088"/>
    <cellStyle name="Обычный 5 10 27 3 2 3" xfId="46089"/>
    <cellStyle name="Обычный 5 10 27 3 3" xfId="16218"/>
    <cellStyle name="Обычный 5 10 27 3 3 2" xfId="46090"/>
    <cellStyle name="Обычный 5 10 27 3 4" xfId="46091"/>
    <cellStyle name="Обычный 5 10 27 4" xfId="16219"/>
    <cellStyle name="Обычный 5 10 27 4 2" xfId="16220"/>
    <cellStyle name="Обычный 5 10 27 4 2 2" xfId="16221"/>
    <cellStyle name="Обычный 5 10 27 4 2 2 2" xfId="46092"/>
    <cellStyle name="Обычный 5 10 27 4 2 3" xfId="46093"/>
    <cellStyle name="Обычный 5 10 27 4 3" xfId="16222"/>
    <cellStyle name="Обычный 5 10 27 4 3 2" xfId="46094"/>
    <cellStyle name="Обычный 5 10 27 4 4" xfId="46095"/>
    <cellStyle name="Обычный 5 10 27 5" xfId="16223"/>
    <cellStyle name="Обычный 5 10 27 5 2" xfId="16224"/>
    <cellStyle name="Обычный 5 10 27 5 2 2" xfId="46096"/>
    <cellStyle name="Обычный 5 10 27 5 3" xfId="46097"/>
    <cellStyle name="Обычный 5 10 27 6" xfId="16225"/>
    <cellStyle name="Обычный 5 10 27 6 2" xfId="46098"/>
    <cellStyle name="Обычный 5 10 27 7" xfId="16226"/>
    <cellStyle name="Обычный 5 10 27 7 2" xfId="46099"/>
    <cellStyle name="Обычный 5 10 27 8" xfId="46100"/>
    <cellStyle name="Обычный 5 10 28" xfId="16227"/>
    <cellStyle name="Обычный 5 10 28 2" xfId="16228"/>
    <cellStyle name="Обычный 5 10 28 2 2" xfId="16229"/>
    <cellStyle name="Обычный 5 10 28 2 2 2" xfId="16230"/>
    <cellStyle name="Обычный 5 10 28 2 2 2 2" xfId="46101"/>
    <cellStyle name="Обычный 5 10 28 2 2 3" xfId="46102"/>
    <cellStyle name="Обычный 5 10 28 2 3" xfId="16231"/>
    <cellStyle name="Обычный 5 10 28 2 3 2" xfId="46103"/>
    <cellStyle name="Обычный 5 10 28 2 4" xfId="46104"/>
    <cellStyle name="Обычный 5 10 28 3" xfId="16232"/>
    <cellStyle name="Обычный 5 10 28 3 2" xfId="16233"/>
    <cellStyle name="Обычный 5 10 28 3 2 2" xfId="16234"/>
    <cellStyle name="Обычный 5 10 28 3 2 2 2" xfId="46105"/>
    <cellStyle name="Обычный 5 10 28 3 2 3" xfId="46106"/>
    <cellStyle name="Обычный 5 10 28 3 3" xfId="16235"/>
    <cellStyle name="Обычный 5 10 28 3 3 2" xfId="46107"/>
    <cellStyle name="Обычный 5 10 28 3 4" xfId="46108"/>
    <cellStyle name="Обычный 5 10 28 4" xfId="16236"/>
    <cellStyle name="Обычный 5 10 28 4 2" xfId="16237"/>
    <cellStyle name="Обычный 5 10 28 4 2 2" xfId="16238"/>
    <cellStyle name="Обычный 5 10 28 4 2 2 2" xfId="46109"/>
    <cellStyle name="Обычный 5 10 28 4 2 3" xfId="46110"/>
    <cellStyle name="Обычный 5 10 28 4 3" xfId="16239"/>
    <cellStyle name="Обычный 5 10 28 4 3 2" xfId="46111"/>
    <cellStyle name="Обычный 5 10 28 4 4" xfId="46112"/>
    <cellStyle name="Обычный 5 10 28 5" xfId="16240"/>
    <cellStyle name="Обычный 5 10 28 5 2" xfId="16241"/>
    <cellStyle name="Обычный 5 10 28 5 2 2" xfId="46113"/>
    <cellStyle name="Обычный 5 10 28 5 3" xfId="46114"/>
    <cellStyle name="Обычный 5 10 28 6" xfId="16242"/>
    <cellStyle name="Обычный 5 10 28 6 2" xfId="46115"/>
    <cellStyle name="Обычный 5 10 28 7" xfId="16243"/>
    <cellStyle name="Обычный 5 10 28 7 2" xfId="46116"/>
    <cellStyle name="Обычный 5 10 28 8" xfId="46117"/>
    <cellStyle name="Обычный 5 10 29" xfId="16244"/>
    <cellStyle name="Обычный 5 10 29 2" xfId="16245"/>
    <cellStyle name="Обычный 5 10 29 2 2" xfId="16246"/>
    <cellStyle name="Обычный 5 10 29 2 2 2" xfId="16247"/>
    <cellStyle name="Обычный 5 10 29 2 2 2 2" xfId="46118"/>
    <cellStyle name="Обычный 5 10 29 2 2 3" xfId="46119"/>
    <cellStyle name="Обычный 5 10 29 2 3" xfId="16248"/>
    <cellStyle name="Обычный 5 10 29 2 3 2" xfId="46120"/>
    <cellStyle name="Обычный 5 10 29 2 4" xfId="46121"/>
    <cellStyle name="Обычный 5 10 29 3" xfId="16249"/>
    <cellStyle name="Обычный 5 10 29 3 2" xfId="16250"/>
    <cellStyle name="Обычный 5 10 29 3 2 2" xfId="16251"/>
    <cellStyle name="Обычный 5 10 29 3 2 2 2" xfId="46122"/>
    <cellStyle name="Обычный 5 10 29 3 2 3" xfId="46123"/>
    <cellStyle name="Обычный 5 10 29 3 3" xfId="16252"/>
    <cellStyle name="Обычный 5 10 29 3 3 2" xfId="46124"/>
    <cellStyle name="Обычный 5 10 29 3 4" xfId="46125"/>
    <cellStyle name="Обычный 5 10 29 4" xfId="16253"/>
    <cellStyle name="Обычный 5 10 29 4 2" xfId="16254"/>
    <cellStyle name="Обычный 5 10 29 4 2 2" xfId="16255"/>
    <cellStyle name="Обычный 5 10 29 4 2 2 2" xfId="46126"/>
    <cellStyle name="Обычный 5 10 29 4 2 3" xfId="46127"/>
    <cellStyle name="Обычный 5 10 29 4 3" xfId="16256"/>
    <cellStyle name="Обычный 5 10 29 4 3 2" xfId="46128"/>
    <cellStyle name="Обычный 5 10 29 4 4" xfId="46129"/>
    <cellStyle name="Обычный 5 10 29 5" xfId="16257"/>
    <cellStyle name="Обычный 5 10 29 5 2" xfId="16258"/>
    <cellStyle name="Обычный 5 10 29 5 2 2" xfId="46130"/>
    <cellStyle name="Обычный 5 10 29 5 3" xfId="46131"/>
    <cellStyle name="Обычный 5 10 29 6" xfId="16259"/>
    <cellStyle name="Обычный 5 10 29 6 2" xfId="46132"/>
    <cellStyle name="Обычный 5 10 29 7" xfId="16260"/>
    <cellStyle name="Обычный 5 10 29 7 2" xfId="46133"/>
    <cellStyle name="Обычный 5 10 29 8" xfId="46134"/>
    <cellStyle name="Обычный 5 10 3" xfId="16261"/>
    <cellStyle name="Обычный 5 10 3 2" xfId="16262"/>
    <cellStyle name="Обычный 5 10 3 2 2" xfId="16263"/>
    <cellStyle name="Обычный 5 10 3 2 2 2" xfId="16264"/>
    <cellStyle name="Обычный 5 10 3 2 2 2 2" xfId="46135"/>
    <cellStyle name="Обычный 5 10 3 2 2 3" xfId="46136"/>
    <cellStyle name="Обычный 5 10 3 2 3" xfId="16265"/>
    <cellStyle name="Обычный 5 10 3 2 3 2" xfId="46137"/>
    <cellStyle name="Обычный 5 10 3 2 4" xfId="46138"/>
    <cellStyle name="Обычный 5 10 3 3" xfId="16266"/>
    <cellStyle name="Обычный 5 10 3 3 2" xfId="16267"/>
    <cellStyle name="Обычный 5 10 3 3 2 2" xfId="16268"/>
    <cellStyle name="Обычный 5 10 3 3 2 2 2" xfId="46139"/>
    <cellStyle name="Обычный 5 10 3 3 2 3" xfId="46140"/>
    <cellStyle name="Обычный 5 10 3 3 3" xfId="16269"/>
    <cellStyle name="Обычный 5 10 3 3 3 2" xfId="46141"/>
    <cellStyle name="Обычный 5 10 3 3 4" xfId="46142"/>
    <cellStyle name="Обычный 5 10 3 4" xfId="16270"/>
    <cellStyle name="Обычный 5 10 3 4 2" xfId="16271"/>
    <cellStyle name="Обычный 5 10 3 4 2 2" xfId="16272"/>
    <cellStyle name="Обычный 5 10 3 4 2 2 2" xfId="46143"/>
    <cellStyle name="Обычный 5 10 3 4 2 3" xfId="46144"/>
    <cellStyle name="Обычный 5 10 3 4 3" xfId="16273"/>
    <cellStyle name="Обычный 5 10 3 4 3 2" xfId="46145"/>
    <cellStyle name="Обычный 5 10 3 4 4" xfId="46146"/>
    <cellStyle name="Обычный 5 10 3 5" xfId="16274"/>
    <cellStyle name="Обычный 5 10 3 5 2" xfId="16275"/>
    <cellStyle name="Обычный 5 10 3 5 2 2" xfId="46147"/>
    <cellStyle name="Обычный 5 10 3 5 3" xfId="46148"/>
    <cellStyle name="Обычный 5 10 3 6" xfId="16276"/>
    <cellStyle name="Обычный 5 10 3 6 2" xfId="46149"/>
    <cellStyle name="Обычный 5 10 3 7" xfId="16277"/>
    <cellStyle name="Обычный 5 10 3 7 2" xfId="46150"/>
    <cellStyle name="Обычный 5 10 3 8" xfId="46151"/>
    <cellStyle name="Обычный 5 10 30" xfId="16278"/>
    <cellStyle name="Обычный 5 10 30 2" xfId="16279"/>
    <cellStyle name="Обычный 5 10 30 2 2" xfId="16280"/>
    <cellStyle name="Обычный 5 10 30 2 2 2" xfId="46152"/>
    <cellStyle name="Обычный 5 10 30 2 3" xfId="46153"/>
    <cellStyle name="Обычный 5 10 30 3" xfId="16281"/>
    <cellStyle name="Обычный 5 10 30 3 2" xfId="46154"/>
    <cellStyle name="Обычный 5 10 30 4" xfId="46155"/>
    <cellStyle name="Обычный 5 10 31" xfId="16282"/>
    <cellStyle name="Обычный 5 10 31 2" xfId="16283"/>
    <cellStyle name="Обычный 5 10 31 2 2" xfId="16284"/>
    <cellStyle name="Обычный 5 10 31 2 2 2" xfId="46156"/>
    <cellStyle name="Обычный 5 10 31 2 3" xfId="46157"/>
    <cellStyle name="Обычный 5 10 31 3" xfId="16285"/>
    <cellStyle name="Обычный 5 10 31 3 2" xfId="46158"/>
    <cellStyle name="Обычный 5 10 31 4" xfId="46159"/>
    <cellStyle name="Обычный 5 10 32" xfId="16286"/>
    <cellStyle name="Обычный 5 10 32 2" xfId="16287"/>
    <cellStyle name="Обычный 5 10 32 2 2" xfId="16288"/>
    <cellStyle name="Обычный 5 10 32 2 2 2" xfId="46160"/>
    <cellStyle name="Обычный 5 10 32 2 3" xfId="46161"/>
    <cellStyle name="Обычный 5 10 32 3" xfId="16289"/>
    <cellStyle name="Обычный 5 10 32 3 2" xfId="46162"/>
    <cellStyle name="Обычный 5 10 32 4" xfId="46163"/>
    <cellStyle name="Обычный 5 10 33" xfId="16290"/>
    <cellStyle name="Обычный 5 10 33 2" xfId="16291"/>
    <cellStyle name="Обычный 5 10 33 2 2" xfId="46164"/>
    <cellStyle name="Обычный 5 10 33 3" xfId="46165"/>
    <cellStyle name="Обычный 5 10 34" xfId="16292"/>
    <cellStyle name="Обычный 5 10 34 2" xfId="46166"/>
    <cellStyle name="Обычный 5 10 35" xfId="16293"/>
    <cellStyle name="Обычный 5 10 35 2" xfId="46167"/>
    <cellStyle name="Обычный 5 10 36" xfId="46168"/>
    <cellStyle name="Обычный 5 10 4" xfId="16294"/>
    <cellStyle name="Обычный 5 10 4 2" xfId="16295"/>
    <cellStyle name="Обычный 5 10 4 2 2" xfId="16296"/>
    <cellStyle name="Обычный 5 10 4 2 2 2" xfId="16297"/>
    <cellStyle name="Обычный 5 10 4 2 2 2 2" xfId="46169"/>
    <cellStyle name="Обычный 5 10 4 2 2 3" xfId="46170"/>
    <cellStyle name="Обычный 5 10 4 2 3" xfId="16298"/>
    <cellStyle name="Обычный 5 10 4 2 3 2" xfId="46171"/>
    <cellStyle name="Обычный 5 10 4 2 4" xfId="46172"/>
    <cellStyle name="Обычный 5 10 4 3" xfId="16299"/>
    <cellStyle name="Обычный 5 10 4 3 2" xfId="16300"/>
    <cellStyle name="Обычный 5 10 4 3 2 2" xfId="16301"/>
    <cellStyle name="Обычный 5 10 4 3 2 2 2" xfId="46173"/>
    <cellStyle name="Обычный 5 10 4 3 2 3" xfId="46174"/>
    <cellStyle name="Обычный 5 10 4 3 3" xfId="16302"/>
    <cellStyle name="Обычный 5 10 4 3 3 2" xfId="46175"/>
    <cellStyle name="Обычный 5 10 4 3 4" xfId="46176"/>
    <cellStyle name="Обычный 5 10 4 4" xfId="16303"/>
    <cellStyle name="Обычный 5 10 4 4 2" xfId="16304"/>
    <cellStyle name="Обычный 5 10 4 4 2 2" xfId="16305"/>
    <cellStyle name="Обычный 5 10 4 4 2 2 2" xfId="46177"/>
    <cellStyle name="Обычный 5 10 4 4 2 3" xfId="46178"/>
    <cellStyle name="Обычный 5 10 4 4 3" xfId="16306"/>
    <cellStyle name="Обычный 5 10 4 4 3 2" xfId="46179"/>
    <cellStyle name="Обычный 5 10 4 4 4" xfId="46180"/>
    <cellStyle name="Обычный 5 10 4 5" xfId="16307"/>
    <cellStyle name="Обычный 5 10 4 5 2" xfId="16308"/>
    <cellStyle name="Обычный 5 10 4 5 2 2" xfId="46181"/>
    <cellStyle name="Обычный 5 10 4 5 3" xfId="46182"/>
    <cellStyle name="Обычный 5 10 4 6" xfId="16309"/>
    <cellStyle name="Обычный 5 10 4 6 2" xfId="46183"/>
    <cellStyle name="Обычный 5 10 4 7" xfId="16310"/>
    <cellStyle name="Обычный 5 10 4 7 2" xfId="46184"/>
    <cellStyle name="Обычный 5 10 4 8" xfId="46185"/>
    <cellStyle name="Обычный 5 10 5" xfId="16311"/>
    <cellStyle name="Обычный 5 10 5 2" xfId="16312"/>
    <cellStyle name="Обычный 5 10 5 2 2" xfId="16313"/>
    <cellStyle name="Обычный 5 10 5 2 2 2" xfId="16314"/>
    <cellStyle name="Обычный 5 10 5 2 2 2 2" xfId="46186"/>
    <cellStyle name="Обычный 5 10 5 2 2 3" xfId="46187"/>
    <cellStyle name="Обычный 5 10 5 2 3" xfId="16315"/>
    <cellStyle name="Обычный 5 10 5 2 3 2" xfId="46188"/>
    <cellStyle name="Обычный 5 10 5 2 4" xfId="46189"/>
    <cellStyle name="Обычный 5 10 5 3" xfId="16316"/>
    <cellStyle name="Обычный 5 10 5 3 2" xfId="16317"/>
    <cellStyle name="Обычный 5 10 5 3 2 2" xfId="16318"/>
    <cellStyle name="Обычный 5 10 5 3 2 2 2" xfId="46190"/>
    <cellStyle name="Обычный 5 10 5 3 2 3" xfId="46191"/>
    <cellStyle name="Обычный 5 10 5 3 3" xfId="16319"/>
    <cellStyle name="Обычный 5 10 5 3 3 2" xfId="46192"/>
    <cellStyle name="Обычный 5 10 5 3 4" xfId="46193"/>
    <cellStyle name="Обычный 5 10 5 4" xfId="16320"/>
    <cellStyle name="Обычный 5 10 5 4 2" xfId="16321"/>
    <cellStyle name="Обычный 5 10 5 4 2 2" xfId="16322"/>
    <cellStyle name="Обычный 5 10 5 4 2 2 2" xfId="46194"/>
    <cellStyle name="Обычный 5 10 5 4 2 3" xfId="46195"/>
    <cellStyle name="Обычный 5 10 5 4 3" xfId="16323"/>
    <cellStyle name="Обычный 5 10 5 4 3 2" xfId="46196"/>
    <cellStyle name="Обычный 5 10 5 4 4" xfId="46197"/>
    <cellStyle name="Обычный 5 10 5 5" xfId="16324"/>
    <cellStyle name="Обычный 5 10 5 5 2" xfId="16325"/>
    <cellStyle name="Обычный 5 10 5 5 2 2" xfId="46198"/>
    <cellStyle name="Обычный 5 10 5 5 3" xfId="46199"/>
    <cellStyle name="Обычный 5 10 5 6" xfId="16326"/>
    <cellStyle name="Обычный 5 10 5 6 2" xfId="46200"/>
    <cellStyle name="Обычный 5 10 5 7" xfId="16327"/>
    <cellStyle name="Обычный 5 10 5 7 2" xfId="46201"/>
    <cellStyle name="Обычный 5 10 5 8" xfId="46202"/>
    <cellStyle name="Обычный 5 10 6" xfId="16328"/>
    <cellStyle name="Обычный 5 10 6 2" xfId="16329"/>
    <cellStyle name="Обычный 5 10 6 2 2" xfId="16330"/>
    <cellStyle name="Обычный 5 10 6 2 2 2" xfId="16331"/>
    <cellStyle name="Обычный 5 10 6 2 2 2 2" xfId="46203"/>
    <cellStyle name="Обычный 5 10 6 2 2 3" xfId="46204"/>
    <cellStyle name="Обычный 5 10 6 2 3" xfId="16332"/>
    <cellStyle name="Обычный 5 10 6 2 3 2" xfId="46205"/>
    <cellStyle name="Обычный 5 10 6 2 4" xfId="46206"/>
    <cellStyle name="Обычный 5 10 6 3" xfId="16333"/>
    <cellStyle name="Обычный 5 10 6 3 2" xfId="16334"/>
    <cellStyle name="Обычный 5 10 6 3 2 2" xfId="16335"/>
    <cellStyle name="Обычный 5 10 6 3 2 2 2" xfId="46207"/>
    <cellStyle name="Обычный 5 10 6 3 2 3" xfId="46208"/>
    <cellStyle name="Обычный 5 10 6 3 3" xfId="16336"/>
    <cellStyle name="Обычный 5 10 6 3 3 2" xfId="46209"/>
    <cellStyle name="Обычный 5 10 6 3 4" xfId="46210"/>
    <cellStyle name="Обычный 5 10 6 4" xfId="16337"/>
    <cellStyle name="Обычный 5 10 6 4 2" xfId="16338"/>
    <cellStyle name="Обычный 5 10 6 4 2 2" xfId="16339"/>
    <cellStyle name="Обычный 5 10 6 4 2 2 2" xfId="46211"/>
    <cellStyle name="Обычный 5 10 6 4 2 3" xfId="46212"/>
    <cellStyle name="Обычный 5 10 6 4 3" xfId="16340"/>
    <cellStyle name="Обычный 5 10 6 4 3 2" xfId="46213"/>
    <cellStyle name="Обычный 5 10 6 4 4" xfId="46214"/>
    <cellStyle name="Обычный 5 10 6 5" xfId="16341"/>
    <cellStyle name="Обычный 5 10 6 5 2" xfId="16342"/>
    <cellStyle name="Обычный 5 10 6 5 2 2" xfId="46215"/>
    <cellStyle name="Обычный 5 10 6 5 3" xfId="46216"/>
    <cellStyle name="Обычный 5 10 6 6" xfId="16343"/>
    <cellStyle name="Обычный 5 10 6 6 2" xfId="46217"/>
    <cellStyle name="Обычный 5 10 6 7" xfId="16344"/>
    <cellStyle name="Обычный 5 10 6 7 2" xfId="46218"/>
    <cellStyle name="Обычный 5 10 6 8" xfId="46219"/>
    <cellStyle name="Обычный 5 10 7" xfId="16345"/>
    <cellStyle name="Обычный 5 10 7 2" xfId="16346"/>
    <cellStyle name="Обычный 5 10 7 2 2" xfId="16347"/>
    <cellStyle name="Обычный 5 10 7 2 2 2" xfId="16348"/>
    <cellStyle name="Обычный 5 10 7 2 2 2 2" xfId="46220"/>
    <cellStyle name="Обычный 5 10 7 2 2 3" xfId="46221"/>
    <cellStyle name="Обычный 5 10 7 2 3" xfId="16349"/>
    <cellStyle name="Обычный 5 10 7 2 3 2" xfId="46222"/>
    <cellStyle name="Обычный 5 10 7 2 4" xfId="46223"/>
    <cellStyle name="Обычный 5 10 7 3" xfId="16350"/>
    <cellStyle name="Обычный 5 10 7 3 2" xfId="16351"/>
    <cellStyle name="Обычный 5 10 7 3 2 2" xfId="16352"/>
    <cellStyle name="Обычный 5 10 7 3 2 2 2" xfId="46224"/>
    <cellStyle name="Обычный 5 10 7 3 2 3" xfId="46225"/>
    <cellStyle name="Обычный 5 10 7 3 3" xfId="16353"/>
    <cellStyle name="Обычный 5 10 7 3 3 2" xfId="46226"/>
    <cellStyle name="Обычный 5 10 7 3 4" xfId="46227"/>
    <cellStyle name="Обычный 5 10 7 4" xfId="16354"/>
    <cellStyle name="Обычный 5 10 7 4 2" xfId="16355"/>
    <cellStyle name="Обычный 5 10 7 4 2 2" xfId="16356"/>
    <cellStyle name="Обычный 5 10 7 4 2 2 2" xfId="46228"/>
    <cellStyle name="Обычный 5 10 7 4 2 3" xfId="46229"/>
    <cellStyle name="Обычный 5 10 7 4 3" xfId="16357"/>
    <cellStyle name="Обычный 5 10 7 4 3 2" xfId="46230"/>
    <cellStyle name="Обычный 5 10 7 4 4" xfId="46231"/>
    <cellStyle name="Обычный 5 10 7 5" xfId="16358"/>
    <cellStyle name="Обычный 5 10 7 5 2" xfId="16359"/>
    <cellStyle name="Обычный 5 10 7 5 2 2" xfId="46232"/>
    <cellStyle name="Обычный 5 10 7 5 3" xfId="46233"/>
    <cellStyle name="Обычный 5 10 7 6" xfId="16360"/>
    <cellStyle name="Обычный 5 10 7 6 2" xfId="46234"/>
    <cellStyle name="Обычный 5 10 7 7" xfId="16361"/>
    <cellStyle name="Обычный 5 10 7 7 2" xfId="46235"/>
    <cellStyle name="Обычный 5 10 7 8" xfId="46236"/>
    <cellStyle name="Обычный 5 10 8" xfId="16362"/>
    <cellStyle name="Обычный 5 10 8 2" xfId="16363"/>
    <cellStyle name="Обычный 5 10 8 2 2" xfId="16364"/>
    <cellStyle name="Обычный 5 10 8 2 2 2" xfId="16365"/>
    <cellStyle name="Обычный 5 10 8 2 2 2 2" xfId="46237"/>
    <cellStyle name="Обычный 5 10 8 2 2 3" xfId="46238"/>
    <cellStyle name="Обычный 5 10 8 2 3" xfId="16366"/>
    <cellStyle name="Обычный 5 10 8 2 3 2" xfId="46239"/>
    <cellStyle name="Обычный 5 10 8 2 4" xfId="46240"/>
    <cellStyle name="Обычный 5 10 8 3" xfId="16367"/>
    <cellStyle name="Обычный 5 10 8 3 2" xfId="16368"/>
    <cellStyle name="Обычный 5 10 8 3 2 2" xfId="16369"/>
    <cellStyle name="Обычный 5 10 8 3 2 2 2" xfId="46241"/>
    <cellStyle name="Обычный 5 10 8 3 2 3" xfId="46242"/>
    <cellStyle name="Обычный 5 10 8 3 3" xfId="16370"/>
    <cellStyle name="Обычный 5 10 8 3 3 2" xfId="46243"/>
    <cellStyle name="Обычный 5 10 8 3 4" xfId="46244"/>
    <cellStyle name="Обычный 5 10 8 4" xfId="16371"/>
    <cellStyle name="Обычный 5 10 8 4 2" xfId="16372"/>
    <cellStyle name="Обычный 5 10 8 4 2 2" xfId="16373"/>
    <cellStyle name="Обычный 5 10 8 4 2 2 2" xfId="46245"/>
    <cellStyle name="Обычный 5 10 8 4 2 3" xfId="46246"/>
    <cellStyle name="Обычный 5 10 8 4 3" xfId="16374"/>
    <cellStyle name="Обычный 5 10 8 4 3 2" xfId="46247"/>
    <cellStyle name="Обычный 5 10 8 4 4" xfId="46248"/>
    <cellStyle name="Обычный 5 10 8 5" xfId="16375"/>
    <cellStyle name="Обычный 5 10 8 5 2" xfId="16376"/>
    <cellStyle name="Обычный 5 10 8 5 2 2" xfId="46249"/>
    <cellStyle name="Обычный 5 10 8 5 3" xfId="46250"/>
    <cellStyle name="Обычный 5 10 8 6" xfId="16377"/>
    <cellStyle name="Обычный 5 10 8 6 2" xfId="46251"/>
    <cellStyle name="Обычный 5 10 8 7" xfId="16378"/>
    <cellStyle name="Обычный 5 10 8 7 2" xfId="46252"/>
    <cellStyle name="Обычный 5 10 8 8" xfId="46253"/>
    <cellStyle name="Обычный 5 10 9" xfId="16379"/>
    <cellStyle name="Обычный 5 10 9 2" xfId="16380"/>
    <cellStyle name="Обычный 5 10 9 2 2" xfId="16381"/>
    <cellStyle name="Обычный 5 10 9 2 2 2" xfId="16382"/>
    <cellStyle name="Обычный 5 10 9 2 2 2 2" xfId="46254"/>
    <cellStyle name="Обычный 5 10 9 2 2 3" xfId="46255"/>
    <cellStyle name="Обычный 5 10 9 2 3" xfId="16383"/>
    <cellStyle name="Обычный 5 10 9 2 3 2" xfId="46256"/>
    <cellStyle name="Обычный 5 10 9 2 4" xfId="46257"/>
    <cellStyle name="Обычный 5 10 9 3" xfId="16384"/>
    <cellStyle name="Обычный 5 10 9 3 2" xfId="16385"/>
    <cellStyle name="Обычный 5 10 9 3 2 2" xfId="16386"/>
    <cellStyle name="Обычный 5 10 9 3 2 2 2" xfId="46258"/>
    <cellStyle name="Обычный 5 10 9 3 2 3" xfId="46259"/>
    <cellStyle name="Обычный 5 10 9 3 3" xfId="16387"/>
    <cellStyle name="Обычный 5 10 9 3 3 2" xfId="46260"/>
    <cellStyle name="Обычный 5 10 9 3 4" xfId="46261"/>
    <cellStyle name="Обычный 5 10 9 4" xfId="16388"/>
    <cellStyle name="Обычный 5 10 9 4 2" xfId="16389"/>
    <cellStyle name="Обычный 5 10 9 4 2 2" xfId="16390"/>
    <cellStyle name="Обычный 5 10 9 4 2 2 2" xfId="46262"/>
    <cellStyle name="Обычный 5 10 9 4 2 3" xfId="46263"/>
    <cellStyle name="Обычный 5 10 9 4 3" xfId="16391"/>
    <cellStyle name="Обычный 5 10 9 4 3 2" xfId="46264"/>
    <cellStyle name="Обычный 5 10 9 4 4" xfId="46265"/>
    <cellStyle name="Обычный 5 10 9 5" xfId="16392"/>
    <cellStyle name="Обычный 5 10 9 5 2" xfId="16393"/>
    <cellStyle name="Обычный 5 10 9 5 2 2" xfId="46266"/>
    <cellStyle name="Обычный 5 10 9 5 3" xfId="46267"/>
    <cellStyle name="Обычный 5 10 9 6" xfId="16394"/>
    <cellStyle name="Обычный 5 10 9 6 2" xfId="46268"/>
    <cellStyle name="Обычный 5 10 9 7" xfId="16395"/>
    <cellStyle name="Обычный 5 10 9 7 2" xfId="46269"/>
    <cellStyle name="Обычный 5 10 9 8" xfId="46270"/>
    <cellStyle name="Обычный 5 100" xfId="16396"/>
    <cellStyle name="Обычный 5 100 2" xfId="16397"/>
    <cellStyle name="Обычный 5 100 2 2" xfId="16398"/>
    <cellStyle name="Обычный 5 100 2 2 2" xfId="46271"/>
    <cellStyle name="Обычный 5 100 2 3" xfId="46272"/>
    <cellStyle name="Обычный 5 100 3" xfId="16399"/>
    <cellStyle name="Обычный 5 100 3 2" xfId="46273"/>
    <cellStyle name="Обычный 5 100 4" xfId="46274"/>
    <cellStyle name="Обычный 5 101" xfId="16400"/>
    <cellStyle name="Обычный 5 101 2" xfId="16401"/>
    <cellStyle name="Обычный 5 101 2 2" xfId="16402"/>
    <cellStyle name="Обычный 5 101 2 2 2" xfId="46275"/>
    <cellStyle name="Обычный 5 101 2 3" xfId="46276"/>
    <cellStyle name="Обычный 5 101 3" xfId="16403"/>
    <cellStyle name="Обычный 5 101 3 2" xfId="46277"/>
    <cellStyle name="Обычный 5 101 4" xfId="46278"/>
    <cellStyle name="Обычный 5 102" xfId="16404"/>
    <cellStyle name="Обычный 5 102 2" xfId="16405"/>
    <cellStyle name="Обычный 5 102 2 2" xfId="16406"/>
    <cellStyle name="Обычный 5 102 2 2 2" xfId="46279"/>
    <cellStyle name="Обычный 5 102 2 3" xfId="46280"/>
    <cellStyle name="Обычный 5 102 3" xfId="16407"/>
    <cellStyle name="Обычный 5 102 3 2" xfId="46281"/>
    <cellStyle name="Обычный 5 102 4" xfId="46282"/>
    <cellStyle name="Обычный 5 103" xfId="16408"/>
    <cellStyle name="Обычный 5 103 2" xfId="16409"/>
    <cellStyle name="Обычный 5 103 2 2" xfId="16410"/>
    <cellStyle name="Обычный 5 103 2 2 2" xfId="46283"/>
    <cellStyle name="Обычный 5 103 2 3" xfId="46284"/>
    <cellStyle name="Обычный 5 103 3" xfId="16411"/>
    <cellStyle name="Обычный 5 103 3 2" xfId="46285"/>
    <cellStyle name="Обычный 5 103 4" xfId="46286"/>
    <cellStyle name="Обычный 5 104" xfId="16412"/>
    <cellStyle name="Обычный 5 104 2" xfId="16413"/>
    <cellStyle name="Обычный 5 104 2 2" xfId="16414"/>
    <cellStyle name="Обычный 5 104 2 2 2" xfId="46287"/>
    <cellStyle name="Обычный 5 104 2 3" xfId="46288"/>
    <cellStyle name="Обычный 5 104 3" xfId="16415"/>
    <cellStyle name="Обычный 5 104 3 2" xfId="46289"/>
    <cellStyle name="Обычный 5 104 4" xfId="46290"/>
    <cellStyle name="Обычный 5 105" xfId="16416"/>
    <cellStyle name="Обычный 5 105 2" xfId="16417"/>
    <cellStyle name="Обычный 5 105 2 2" xfId="16418"/>
    <cellStyle name="Обычный 5 105 2 2 2" xfId="46291"/>
    <cellStyle name="Обычный 5 105 2 3" xfId="46292"/>
    <cellStyle name="Обычный 5 105 3" xfId="16419"/>
    <cellStyle name="Обычный 5 105 3 2" xfId="46293"/>
    <cellStyle name="Обычный 5 105 4" xfId="46294"/>
    <cellStyle name="Обычный 5 106" xfId="16420"/>
    <cellStyle name="Обычный 5 106 2" xfId="16421"/>
    <cellStyle name="Обычный 5 106 2 2" xfId="16422"/>
    <cellStyle name="Обычный 5 106 2 2 2" xfId="46295"/>
    <cellStyle name="Обычный 5 106 2 3" xfId="46296"/>
    <cellStyle name="Обычный 5 106 3" xfId="16423"/>
    <cellStyle name="Обычный 5 106 3 2" xfId="46297"/>
    <cellStyle name="Обычный 5 106 4" xfId="46298"/>
    <cellStyle name="Обычный 5 107" xfId="16424"/>
    <cellStyle name="Обычный 5 107 2" xfId="16425"/>
    <cellStyle name="Обычный 5 107 2 2" xfId="16426"/>
    <cellStyle name="Обычный 5 107 2 2 2" xfId="46299"/>
    <cellStyle name="Обычный 5 107 2 3" xfId="46300"/>
    <cellStyle name="Обычный 5 107 3" xfId="16427"/>
    <cellStyle name="Обычный 5 107 3 2" xfId="46301"/>
    <cellStyle name="Обычный 5 107 4" xfId="46302"/>
    <cellStyle name="Обычный 5 108" xfId="16428"/>
    <cellStyle name="Обычный 5 108 2" xfId="16429"/>
    <cellStyle name="Обычный 5 108 2 2" xfId="16430"/>
    <cellStyle name="Обычный 5 108 2 2 2" xfId="46303"/>
    <cellStyle name="Обычный 5 108 2 3" xfId="46304"/>
    <cellStyle name="Обычный 5 108 3" xfId="16431"/>
    <cellStyle name="Обычный 5 108 3 2" xfId="46305"/>
    <cellStyle name="Обычный 5 108 4" xfId="46306"/>
    <cellStyle name="Обычный 5 109" xfId="16432"/>
    <cellStyle name="Обычный 5 109 2" xfId="16433"/>
    <cellStyle name="Обычный 5 109 2 2" xfId="16434"/>
    <cellStyle name="Обычный 5 109 2 2 2" xfId="46307"/>
    <cellStyle name="Обычный 5 109 2 3" xfId="46308"/>
    <cellStyle name="Обычный 5 109 3" xfId="16435"/>
    <cellStyle name="Обычный 5 109 3 2" xfId="46309"/>
    <cellStyle name="Обычный 5 109 4" xfId="46310"/>
    <cellStyle name="Обычный 5 11" xfId="16436"/>
    <cellStyle name="Обычный 5 11 10" xfId="16437"/>
    <cellStyle name="Обычный 5 11 10 2" xfId="16438"/>
    <cellStyle name="Обычный 5 11 10 2 2" xfId="16439"/>
    <cellStyle name="Обычный 5 11 10 2 2 2" xfId="16440"/>
    <cellStyle name="Обычный 5 11 10 2 2 2 2" xfId="46311"/>
    <cellStyle name="Обычный 5 11 10 2 2 3" xfId="46312"/>
    <cellStyle name="Обычный 5 11 10 2 3" xfId="16441"/>
    <cellStyle name="Обычный 5 11 10 2 3 2" xfId="46313"/>
    <cellStyle name="Обычный 5 11 10 2 4" xfId="46314"/>
    <cellStyle name="Обычный 5 11 10 3" xfId="16442"/>
    <cellStyle name="Обычный 5 11 10 3 2" xfId="16443"/>
    <cellStyle name="Обычный 5 11 10 3 2 2" xfId="16444"/>
    <cellStyle name="Обычный 5 11 10 3 2 2 2" xfId="46315"/>
    <cellStyle name="Обычный 5 11 10 3 2 3" xfId="46316"/>
    <cellStyle name="Обычный 5 11 10 3 3" xfId="16445"/>
    <cellStyle name="Обычный 5 11 10 3 3 2" xfId="46317"/>
    <cellStyle name="Обычный 5 11 10 3 4" xfId="46318"/>
    <cellStyle name="Обычный 5 11 10 4" xfId="16446"/>
    <cellStyle name="Обычный 5 11 10 4 2" xfId="16447"/>
    <cellStyle name="Обычный 5 11 10 4 2 2" xfId="16448"/>
    <cellStyle name="Обычный 5 11 10 4 2 2 2" xfId="46319"/>
    <cellStyle name="Обычный 5 11 10 4 2 3" xfId="46320"/>
    <cellStyle name="Обычный 5 11 10 4 3" xfId="16449"/>
    <cellStyle name="Обычный 5 11 10 4 3 2" xfId="46321"/>
    <cellStyle name="Обычный 5 11 10 4 4" xfId="46322"/>
    <cellStyle name="Обычный 5 11 10 5" xfId="16450"/>
    <cellStyle name="Обычный 5 11 10 5 2" xfId="16451"/>
    <cellStyle name="Обычный 5 11 10 5 2 2" xfId="46323"/>
    <cellStyle name="Обычный 5 11 10 5 3" xfId="46324"/>
    <cellStyle name="Обычный 5 11 10 6" xfId="16452"/>
    <cellStyle name="Обычный 5 11 10 6 2" xfId="46325"/>
    <cellStyle name="Обычный 5 11 10 7" xfId="16453"/>
    <cellStyle name="Обычный 5 11 10 7 2" xfId="46326"/>
    <cellStyle name="Обычный 5 11 10 8" xfId="46327"/>
    <cellStyle name="Обычный 5 11 11" xfId="16454"/>
    <cellStyle name="Обычный 5 11 11 2" xfId="16455"/>
    <cellStyle name="Обычный 5 11 11 2 2" xfId="16456"/>
    <cellStyle name="Обычный 5 11 11 2 2 2" xfId="16457"/>
    <cellStyle name="Обычный 5 11 11 2 2 2 2" xfId="46328"/>
    <cellStyle name="Обычный 5 11 11 2 2 3" xfId="46329"/>
    <cellStyle name="Обычный 5 11 11 2 3" xfId="16458"/>
    <cellStyle name="Обычный 5 11 11 2 3 2" xfId="46330"/>
    <cellStyle name="Обычный 5 11 11 2 4" xfId="46331"/>
    <cellStyle name="Обычный 5 11 11 3" xfId="16459"/>
    <cellStyle name="Обычный 5 11 11 3 2" xfId="16460"/>
    <cellStyle name="Обычный 5 11 11 3 2 2" xfId="16461"/>
    <cellStyle name="Обычный 5 11 11 3 2 2 2" xfId="46332"/>
    <cellStyle name="Обычный 5 11 11 3 2 3" xfId="46333"/>
    <cellStyle name="Обычный 5 11 11 3 3" xfId="16462"/>
    <cellStyle name="Обычный 5 11 11 3 3 2" xfId="46334"/>
    <cellStyle name="Обычный 5 11 11 3 4" xfId="46335"/>
    <cellStyle name="Обычный 5 11 11 4" xfId="16463"/>
    <cellStyle name="Обычный 5 11 11 4 2" xfId="16464"/>
    <cellStyle name="Обычный 5 11 11 4 2 2" xfId="16465"/>
    <cellStyle name="Обычный 5 11 11 4 2 2 2" xfId="46336"/>
    <cellStyle name="Обычный 5 11 11 4 2 3" xfId="46337"/>
    <cellStyle name="Обычный 5 11 11 4 3" xfId="16466"/>
    <cellStyle name="Обычный 5 11 11 4 3 2" xfId="46338"/>
    <cellStyle name="Обычный 5 11 11 4 4" xfId="46339"/>
    <cellStyle name="Обычный 5 11 11 5" xfId="16467"/>
    <cellStyle name="Обычный 5 11 11 5 2" xfId="16468"/>
    <cellStyle name="Обычный 5 11 11 5 2 2" xfId="46340"/>
    <cellStyle name="Обычный 5 11 11 5 3" xfId="46341"/>
    <cellStyle name="Обычный 5 11 11 6" xfId="16469"/>
    <cellStyle name="Обычный 5 11 11 6 2" xfId="46342"/>
    <cellStyle name="Обычный 5 11 11 7" xfId="16470"/>
    <cellStyle name="Обычный 5 11 11 7 2" xfId="46343"/>
    <cellStyle name="Обычный 5 11 11 8" xfId="46344"/>
    <cellStyle name="Обычный 5 11 12" xfId="16471"/>
    <cellStyle name="Обычный 5 11 12 2" xfId="16472"/>
    <cellStyle name="Обычный 5 11 12 2 2" xfId="16473"/>
    <cellStyle name="Обычный 5 11 12 2 2 2" xfId="16474"/>
    <cellStyle name="Обычный 5 11 12 2 2 2 2" xfId="46345"/>
    <cellStyle name="Обычный 5 11 12 2 2 3" xfId="46346"/>
    <cellStyle name="Обычный 5 11 12 2 3" xfId="16475"/>
    <cellStyle name="Обычный 5 11 12 2 3 2" xfId="46347"/>
    <cellStyle name="Обычный 5 11 12 2 4" xfId="46348"/>
    <cellStyle name="Обычный 5 11 12 3" xfId="16476"/>
    <cellStyle name="Обычный 5 11 12 3 2" xfId="16477"/>
    <cellStyle name="Обычный 5 11 12 3 2 2" xfId="16478"/>
    <cellStyle name="Обычный 5 11 12 3 2 2 2" xfId="46349"/>
    <cellStyle name="Обычный 5 11 12 3 2 3" xfId="46350"/>
    <cellStyle name="Обычный 5 11 12 3 3" xfId="16479"/>
    <cellStyle name="Обычный 5 11 12 3 3 2" xfId="46351"/>
    <cellStyle name="Обычный 5 11 12 3 4" xfId="46352"/>
    <cellStyle name="Обычный 5 11 12 4" xfId="16480"/>
    <cellStyle name="Обычный 5 11 12 4 2" xfId="16481"/>
    <cellStyle name="Обычный 5 11 12 4 2 2" xfId="16482"/>
    <cellStyle name="Обычный 5 11 12 4 2 2 2" xfId="46353"/>
    <cellStyle name="Обычный 5 11 12 4 2 3" xfId="46354"/>
    <cellStyle name="Обычный 5 11 12 4 3" xfId="16483"/>
    <cellStyle name="Обычный 5 11 12 4 3 2" xfId="46355"/>
    <cellStyle name="Обычный 5 11 12 4 4" xfId="46356"/>
    <cellStyle name="Обычный 5 11 12 5" xfId="16484"/>
    <cellStyle name="Обычный 5 11 12 5 2" xfId="16485"/>
    <cellStyle name="Обычный 5 11 12 5 2 2" xfId="46357"/>
    <cellStyle name="Обычный 5 11 12 5 3" xfId="46358"/>
    <cellStyle name="Обычный 5 11 12 6" xfId="16486"/>
    <cellStyle name="Обычный 5 11 12 6 2" xfId="46359"/>
    <cellStyle name="Обычный 5 11 12 7" xfId="16487"/>
    <cellStyle name="Обычный 5 11 12 7 2" xfId="46360"/>
    <cellStyle name="Обычный 5 11 12 8" xfId="46361"/>
    <cellStyle name="Обычный 5 11 13" xfId="16488"/>
    <cellStyle name="Обычный 5 11 13 2" xfId="16489"/>
    <cellStyle name="Обычный 5 11 13 2 2" xfId="16490"/>
    <cellStyle name="Обычный 5 11 13 2 2 2" xfId="16491"/>
    <cellStyle name="Обычный 5 11 13 2 2 2 2" xfId="46362"/>
    <cellStyle name="Обычный 5 11 13 2 2 3" xfId="46363"/>
    <cellStyle name="Обычный 5 11 13 2 3" xfId="16492"/>
    <cellStyle name="Обычный 5 11 13 2 3 2" xfId="46364"/>
    <cellStyle name="Обычный 5 11 13 2 4" xfId="46365"/>
    <cellStyle name="Обычный 5 11 13 3" xfId="16493"/>
    <cellStyle name="Обычный 5 11 13 3 2" xfId="16494"/>
    <cellStyle name="Обычный 5 11 13 3 2 2" xfId="16495"/>
    <cellStyle name="Обычный 5 11 13 3 2 2 2" xfId="46366"/>
    <cellStyle name="Обычный 5 11 13 3 2 3" xfId="46367"/>
    <cellStyle name="Обычный 5 11 13 3 3" xfId="16496"/>
    <cellStyle name="Обычный 5 11 13 3 3 2" xfId="46368"/>
    <cellStyle name="Обычный 5 11 13 3 4" xfId="46369"/>
    <cellStyle name="Обычный 5 11 13 4" xfId="16497"/>
    <cellStyle name="Обычный 5 11 13 4 2" xfId="16498"/>
    <cellStyle name="Обычный 5 11 13 4 2 2" xfId="16499"/>
    <cellStyle name="Обычный 5 11 13 4 2 2 2" xfId="46370"/>
    <cellStyle name="Обычный 5 11 13 4 2 3" xfId="46371"/>
    <cellStyle name="Обычный 5 11 13 4 3" xfId="16500"/>
    <cellStyle name="Обычный 5 11 13 4 3 2" xfId="46372"/>
    <cellStyle name="Обычный 5 11 13 4 4" xfId="46373"/>
    <cellStyle name="Обычный 5 11 13 5" xfId="16501"/>
    <cellStyle name="Обычный 5 11 13 5 2" xfId="16502"/>
    <cellStyle name="Обычный 5 11 13 5 2 2" xfId="46374"/>
    <cellStyle name="Обычный 5 11 13 5 3" xfId="46375"/>
    <cellStyle name="Обычный 5 11 13 6" xfId="16503"/>
    <cellStyle name="Обычный 5 11 13 6 2" xfId="46376"/>
    <cellStyle name="Обычный 5 11 13 7" xfId="16504"/>
    <cellStyle name="Обычный 5 11 13 7 2" xfId="46377"/>
    <cellStyle name="Обычный 5 11 13 8" xfId="46378"/>
    <cellStyle name="Обычный 5 11 14" xfId="16505"/>
    <cellStyle name="Обычный 5 11 14 2" xfId="16506"/>
    <cellStyle name="Обычный 5 11 14 2 2" xfId="16507"/>
    <cellStyle name="Обычный 5 11 14 2 2 2" xfId="16508"/>
    <cellStyle name="Обычный 5 11 14 2 2 2 2" xfId="46379"/>
    <cellStyle name="Обычный 5 11 14 2 2 3" xfId="46380"/>
    <cellStyle name="Обычный 5 11 14 2 3" xfId="16509"/>
    <cellStyle name="Обычный 5 11 14 2 3 2" xfId="46381"/>
    <cellStyle name="Обычный 5 11 14 2 4" xfId="46382"/>
    <cellStyle name="Обычный 5 11 14 3" xfId="16510"/>
    <cellStyle name="Обычный 5 11 14 3 2" xfId="16511"/>
    <cellStyle name="Обычный 5 11 14 3 2 2" xfId="16512"/>
    <cellStyle name="Обычный 5 11 14 3 2 2 2" xfId="46383"/>
    <cellStyle name="Обычный 5 11 14 3 2 3" xfId="46384"/>
    <cellStyle name="Обычный 5 11 14 3 3" xfId="16513"/>
    <cellStyle name="Обычный 5 11 14 3 3 2" xfId="46385"/>
    <cellStyle name="Обычный 5 11 14 3 4" xfId="46386"/>
    <cellStyle name="Обычный 5 11 14 4" xfId="16514"/>
    <cellStyle name="Обычный 5 11 14 4 2" xfId="16515"/>
    <cellStyle name="Обычный 5 11 14 4 2 2" xfId="16516"/>
    <cellStyle name="Обычный 5 11 14 4 2 2 2" xfId="46387"/>
    <cellStyle name="Обычный 5 11 14 4 2 3" xfId="46388"/>
    <cellStyle name="Обычный 5 11 14 4 3" xfId="16517"/>
    <cellStyle name="Обычный 5 11 14 4 3 2" xfId="46389"/>
    <cellStyle name="Обычный 5 11 14 4 4" xfId="46390"/>
    <cellStyle name="Обычный 5 11 14 5" xfId="16518"/>
    <cellStyle name="Обычный 5 11 14 5 2" xfId="16519"/>
    <cellStyle name="Обычный 5 11 14 5 2 2" xfId="46391"/>
    <cellStyle name="Обычный 5 11 14 5 3" xfId="46392"/>
    <cellStyle name="Обычный 5 11 14 6" xfId="16520"/>
    <cellStyle name="Обычный 5 11 14 6 2" xfId="46393"/>
    <cellStyle name="Обычный 5 11 14 7" xfId="16521"/>
    <cellStyle name="Обычный 5 11 14 7 2" xfId="46394"/>
    <cellStyle name="Обычный 5 11 14 8" xfId="46395"/>
    <cellStyle name="Обычный 5 11 15" xfId="16522"/>
    <cellStyle name="Обычный 5 11 15 2" xfId="16523"/>
    <cellStyle name="Обычный 5 11 15 2 2" xfId="16524"/>
    <cellStyle name="Обычный 5 11 15 2 2 2" xfId="16525"/>
    <cellStyle name="Обычный 5 11 15 2 2 2 2" xfId="46396"/>
    <cellStyle name="Обычный 5 11 15 2 2 3" xfId="46397"/>
    <cellStyle name="Обычный 5 11 15 2 3" xfId="16526"/>
    <cellStyle name="Обычный 5 11 15 2 3 2" xfId="46398"/>
    <cellStyle name="Обычный 5 11 15 2 4" xfId="46399"/>
    <cellStyle name="Обычный 5 11 15 3" xfId="16527"/>
    <cellStyle name="Обычный 5 11 15 3 2" xfId="16528"/>
    <cellStyle name="Обычный 5 11 15 3 2 2" xfId="16529"/>
    <cellStyle name="Обычный 5 11 15 3 2 2 2" xfId="46400"/>
    <cellStyle name="Обычный 5 11 15 3 2 3" xfId="46401"/>
    <cellStyle name="Обычный 5 11 15 3 3" xfId="16530"/>
    <cellStyle name="Обычный 5 11 15 3 3 2" xfId="46402"/>
    <cellStyle name="Обычный 5 11 15 3 4" xfId="46403"/>
    <cellStyle name="Обычный 5 11 15 4" xfId="16531"/>
    <cellStyle name="Обычный 5 11 15 4 2" xfId="16532"/>
    <cellStyle name="Обычный 5 11 15 4 2 2" xfId="16533"/>
    <cellStyle name="Обычный 5 11 15 4 2 2 2" xfId="46404"/>
    <cellStyle name="Обычный 5 11 15 4 2 3" xfId="46405"/>
    <cellStyle name="Обычный 5 11 15 4 3" xfId="16534"/>
    <cellStyle name="Обычный 5 11 15 4 3 2" xfId="46406"/>
    <cellStyle name="Обычный 5 11 15 4 4" xfId="46407"/>
    <cellStyle name="Обычный 5 11 15 5" xfId="16535"/>
    <cellStyle name="Обычный 5 11 15 5 2" xfId="16536"/>
    <cellStyle name="Обычный 5 11 15 5 2 2" xfId="46408"/>
    <cellStyle name="Обычный 5 11 15 5 3" xfId="46409"/>
    <cellStyle name="Обычный 5 11 15 6" xfId="16537"/>
    <cellStyle name="Обычный 5 11 15 6 2" xfId="46410"/>
    <cellStyle name="Обычный 5 11 15 7" xfId="16538"/>
    <cellStyle name="Обычный 5 11 15 7 2" xfId="46411"/>
    <cellStyle name="Обычный 5 11 15 8" xfId="46412"/>
    <cellStyle name="Обычный 5 11 16" xfId="16539"/>
    <cellStyle name="Обычный 5 11 16 2" xfId="16540"/>
    <cellStyle name="Обычный 5 11 16 2 2" xfId="16541"/>
    <cellStyle name="Обычный 5 11 16 2 2 2" xfId="16542"/>
    <cellStyle name="Обычный 5 11 16 2 2 2 2" xfId="46413"/>
    <cellStyle name="Обычный 5 11 16 2 2 3" xfId="46414"/>
    <cellStyle name="Обычный 5 11 16 2 3" xfId="16543"/>
    <cellStyle name="Обычный 5 11 16 2 3 2" xfId="46415"/>
    <cellStyle name="Обычный 5 11 16 2 4" xfId="46416"/>
    <cellStyle name="Обычный 5 11 16 3" xfId="16544"/>
    <cellStyle name="Обычный 5 11 16 3 2" xfId="16545"/>
    <cellStyle name="Обычный 5 11 16 3 2 2" xfId="16546"/>
    <cellStyle name="Обычный 5 11 16 3 2 2 2" xfId="46417"/>
    <cellStyle name="Обычный 5 11 16 3 2 3" xfId="46418"/>
    <cellStyle name="Обычный 5 11 16 3 3" xfId="16547"/>
    <cellStyle name="Обычный 5 11 16 3 3 2" xfId="46419"/>
    <cellStyle name="Обычный 5 11 16 3 4" xfId="46420"/>
    <cellStyle name="Обычный 5 11 16 4" xfId="16548"/>
    <cellStyle name="Обычный 5 11 16 4 2" xfId="16549"/>
    <cellStyle name="Обычный 5 11 16 4 2 2" xfId="16550"/>
    <cellStyle name="Обычный 5 11 16 4 2 2 2" xfId="46421"/>
    <cellStyle name="Обычный 5 11 16 4 2 3" xfId="46422"/>
    <cellStyle name="Обычный 5 11 16 4 3" xfId="16551"/>
    <cellStyle name="Обычный 5 11 16 4 3 2" xfId="46423"/>
    <cellStyle name="Обычный 5 11 16 4 4" xfId="46424"/>
    <cellStyle name="Обычный 5 11 16 5" xfId="16552"/>
    <cellStyle name="Обычный 5 11 16 5 2" xfId="16553"/>
    <cellStyle name="Обычный 5 11 16 5 2 2" xfId="46425"/>
    <cellStyle name="Обычный 5 11 16 5 3" xfId="46426"/>
    <cellStyle name="Обычный 5 11 16 6" xfId="16554"/>
    <cellStyle name="Обычный 5 11 16 6 2" xfId="46427"/>
    <cellStyle name="Обычный 5 11 16 7" xfId="16555"/>
    <cellStyle name="Обычный 5 11 16 7 2" xfId="46428"/>
    <cellStyle name="Обычный 5 11 16 8" xfId="46429"/>
    <cellStyle name="Обычный 5 11 17" xfId="16556"/>
    <cellStyle name="Обычный 5 11 17 2" xfId="16557"/>
    <cellStyle name="Обычный 5 11 17 2 2" xfId="16558"/>
    <cellStyle name="Обычный 5 11 17 2 2 2" xfId="16559"/>
    <cellStyle name="Обычный 5 11 17 2 2 2 2" xfId="46430"/>
    <cellStyle name="Обычный 5 11 17 2 2 3" xfId="46431"/>
    <cellStyle name="Обычный 5 11 17 2 3" xfId="16560"/>
    <cellStyle name="Обычный 5 11 17 2 3 2" xfId="46432"/>
    <cellStyle name="Обычный 5 11 17 2 4" xfId="46433"/>
    <cellStyle name="Обычный 5 11 17 3" xfId="16561"/>
    <cellStyle name="Обычный 5 11 17 3 2" xfId="16562"/>
    <cellStyle name="Обычный 5 11 17 3 2 2" xfId="16563"/>
    <cellStyle name="Обычный 5 11 17 3 2 2 2" xfId="46434"/>
    <cellStyle name="Обычный 5 11 17 3 2 3" xfId="46435"/>
    <cellStyle name="Обычный 5 11 17 3 3" xfId="16564"/>
    <cellStyle name="Обычный 5 11 17 3 3 2" xfId="46436"/>
    <cellStyle name="Обычный 5 11 17 3 4" xfId="46437"/>
    <cellStyle name="Обычный 5 11 17 4" xfId="16565"/>
    <cellStyle name="Обычный 5 11 17 4 2" xfId="16566"/>
    <cellStyle name="Обычный 5 11 17 4 2 2" xfId="16567"/>
    <cellStyle name="Обычный 5 11 17 4 2 2 2" xfId="46438"/>
    <cellStyle name="Обычный 5 11 17 4 2 3" xfId="46439"/>
    <cellStyle name="Обычный 5 11 17 4 3" xfId="16568"/>
    <cellStyle name="Обычный 5 11 17 4 3 2" xfId="46440"/>
    <cellStyle name="Обычный 5 11 17 4 4" xfId="46441"/>
    <cellStyle name="Обычный 5 11 17 5" xfId="16569"/>
    <cellStyle name="Обычный 5 11 17 5 2" xfId="16570"/>
    <cellStyle name="Обычный 5 11 17 5 2 2" xfId="46442"/>
    <cellStyle name="Обычный 5 11 17 5 3" xfId="46443"/>
    <cellStyle name="Обычный 5 11 17 6" xfId="16571"/>
    <cellStyle name="Обычный 5 11 17 6 2" xfId="46444"/>
    <cellStyle name="Обычный 5 11 17 7" xfId="16572"/>
    <cellStyle name="Обычный 5 11 17 7 2" xfId="46445"/>
    <cellStyle name="Обычный 5 11 17 8" xfId="46446"/>
    <cellStyle name="Обычный 5 11 18" xfId="16573"/>
    <cellStyle name="Обычный 5 11 18 2" xfId="16574"/>
    <cellStyle name="Обычный 5 11 18 2 2" xfId="16575"/>
    <cellStyle name="Обычный 5 11 18 2 2 2" xfId="16576"/>
    <cellStyle name="Обычный 5 11 18 2 2 2 2" xfId="46447"/>
    <cellStyle name="Обычный 5 11 18 2 2 3" xfId="46448"/>
    <cellStyle name="Обычный 5 11 18 2 3" xfId="16577"/>
    <cellStyle name="Обычный 5 11 18 2 3 2" xfId="46449"/>
    <cellStyle name="Обычный 5 11 18 2 4" xfId="46450"/>
    <cellStyle name="Обычный 5 11 18 3" xfId="16578"/>
    <cellStyle name="Обычный 5 11 18 3 2" xfId="16579"/>
    <cellStyle name="Обычный 5 11 18 3 2 2" xfId="16580"/>
    <cellStyle name="Обычный 5 11 18 3 2 2 2" xfId="46451"/>
    <cellStyle name="Обычный 5 11 18 3 2 3" xfId="46452"/>
    <cellStyle name="Обычный 5 11 18 3 3" xfId="16581"/>
    <cellStyle name="Обычный 5 11 18 3 3 2" xfId="46453"/>
    <cellStyle name="Обычный 5 11 18 3 4" xfId="46454"/>
    <cellStyle name="Обычный 5 11 18 4" xfId="16582"/>
    <cellStyle name="Обычный 5 11 18 4 2" xfId="16583"/>
    <cellStyle name="Обычный 5 11 18 4 2 2" xfId="16584"/>
    <cellStyle name="Обычный 5 11 18 4 2 2 2" xfId="46455"/>
    <cellStyle name="Обычный 5 11 18 4 2 3" xfId="46456"/>
    <cellStyle name="Обычный 5 11 18 4 3" xfId="16585"/>
    <cellStyle name="Обычный 5 11 18 4 3 2" xfId="46457"/>
    <cellStyle name="Обычный 5 11 18 4 4" xfId="46458"/>
    <cellStyle name="Обычный 5 11 18 5" xfId="16586"/>
    <cellStyle name="Обычный 5 11 18 5 2" xfId="16587"/>
    <cellStyle name="Обычный 5 11 18 5 2 2" xfId="46459"/>
    <cellStyle name="Обычный 5 11 18 5 3" xfId="46460"/>
    <cellStyle name="Обычный 5 11 18 6" xfId="16588"/>
    <cellStyle name="Обычный 5 11 18 6 2" xfId="46461"/>
    <cellStyle name="Обычный 5 11 18 7" xfId="16589"/>
    <cellStyle name="Обычный 5 11 18 7 2" xfId="46462"/>
    <cellStyle name="Обычный 5 11 18 8" xfId="46463"/>
    <cellStyle name="Обычный 5 11 19" xfId="16590"/>
    <cellStyle name="Обычный 5 11 19 2" xfId="16591"/>
    <cellStyle name="Обычный 5 11 19 2 2" xfId="16592"/>
    <cellStyle name="Обычный 5 11 19 2 2 2" xfId="16593"/>
    <cellStyle name="Обычный 5 11 19 2 2 2 2" xfId="46464"/>
    <cellStyle name="Обычный 5 11 19 2 2 3" xfId="46465"/>
    <cellStyle name="Обычный 5 11 19 2 3" xfId="16594"/>
    <cellStyle name="Обычный 5 11 19 2 3 2" xfId="46466"/>
    <cellStyle name="Обычный 5 11 19 2 4" xfId="46467"/>
    <cellStyle name="Обычный 5 11 19 3" xfId="16595"/>
    <cellStyle name="Обычный 5 11 19 3 2" xfId="16596"/>
    <cellStyle name="Обычный 5 11 19 3 2 2" xfId="16597"/>
    <cellStyle name="Обычный 5 11 19 3 2 2 2" xfId="46468"/>
    <cellStyle name="Обычный 5 11 19 3 2 3" xfId="46469"/>
    <cellStyle name="Обычный 5 11 19 3 3" xfId="16598"/>
    <cellStyle name="Обычный 5 11 19 3 3 2" xfId="46470"/>
    <cellStyle name="Обычный 5 11 19 3 4" xfId="46471"/>
    <cellStyle name="Обычный 5 11 19 4" xfId="16599"/>
    <cellStyle name="Обычный 5 11 19 4 2" xfId="16600"/>
    <cellStyle name="Обычный 5 11 19 4 2 2" xfId="16601"/>
    <cellStyle name="Обычный 5 11 19 4 2 2 2" xfId="46472"/>
    <cellStyle name="Обычный 5 11 19 4 2 3" xfId="46473"/>
    <cellStyle name="Обычный 5 11 19 4 3" xfId="16602"/>
    <cellStyle name="Обычный 5 11 19 4 3 2" xfId="46474"/>
    <cellStyle name="Обычный 5 11 19 4 4" xfId="46475"/>
    <cellStyle name="Обычный 5 11 19 5" xfId="16603"/>
    <cellStyle name="Обычный 5 11 19 5 2" xfId="16604"/>
    <cellStyle name="Обычный 5 11 19 5 2 2" xfId="46476"/>
    <cellStyle name="Обычный 5 11 19 5 3" xfId="46477"/>
    <cellStyle name="Обычный 5 11 19 6" xfId="16605"/>
    <cellStyle name="Обычный 5 11 19 6 2" xfId="46478"/>
    <cellStyle name="Обычный 5 11 19 7" xfId="16606"/>
    <cellStyle name="Обычный 5 11 19 7 2" xfId="46479"/>
    <cellStyle name="Обычный 5 11 19 8" xfId="46480"/>
    <cellStyle name="Обычный 5 11 2" xfId="16607"/>
    <cellStyle name="Обычный 5 11 2 2" xfId="16608"/>
    <cellStyle name="Обычный 5 11 2 2 2" xfId="16609"/>
    <cellStyle name="Обычный 5 11 2 2 2 2" xfId="16610"/>
    <cellStyle name="Обычный 5 11 2 2 2 2 2" xfId="46481"/>
    <cellStyle name="Обычный 5 11 2 2 2 3" xfId="46482"/>
    <cellStyle name="Обычный 5 11 2 2 3" xfId="16611"/>
    <cellStyle name="Обычный 5 11 2 2 3 2" xfId="46483"/>
    <cellStyle name="Обычный 5 11 2 2 4" xfId="46484"/>
    <cellStyle name="Обычный 5 11 2 3" xfId="16612"/>
    <cellStyle name="Обычный 5 11 2 3 2" xfId="16613"/>
    <cellStyle name="Обычный 5 11 2 3 2 2" xfId="16614"/>
    <cellStyle name="Обычный 5 11 2 3 2 2 2" xfId="46485"/>
    <cellStyle name="Обычный 5 11 2 3 2 3" xfId="46486"/>
    <cellStyle name="Обычный 5 11 2 3 3" xfId="16615"/>
    <cellStyle name="Обычный 5 11 2 3 3 2" xfId="46487"/>
    <cellStyle name="Обычный 5 11 2 3 4" xfId="46488"/>
    <cellStyle name="Обычный 5 11 2 4" xfId="16616"/>
    <cellStyle name="Обычный 5 11 2 4 2" xfId="16617"/>
    <cellStyle name="Обычный 5 11 2 4 2 2" xfId="16618"/>
    <cellStyle name="Обычный 5 11 2 4 2 2 2" xfId="46489"/>
    <cellStyle name="Обычный 5 11 2 4 2 3" xfId="46490"/>
    <cellStyle name="Обычный 5 11 2 4 3" xfId="16619"/>
    <cellStyle name="Обычный 5 11 2 4 3 2" xfId="46491"/>
    <cellStyle name="Обычный 5 11 2 4 4" xfId="46492"/>
    <cellStyle name="Обычный 5 11 2 5" xfId="16620"/>
    <cellStyle name="Обычный 5 11 2 5 2" xfId="16621"/>
    <cellStyle name="Обычный 5 11 2 5 2 2" xfId="46493"/>
    <cellStyle name="Обычный 5 11 2 5 3" xfId="46494"/>
    <cellStyle name="Обычный 5 11 2 6" xfId="16622"/>
    <cellStyle name="Обычный 5 11 2 6 2" xfId="46495"/>
    <cellStyle name="Обычный 5 11 2 7" xfId="16623"/>
    <cellStyle name="Обычный 5 11 2 7 2" xfId="46496"/>
    <cellStyle name="Обычный 5 11 2 8" xfId="46497"/>
    <cellStyle name="Обычный 5 11 20" xfId="16624"/>
    <cellStyle name="Обычный 5 11 20 2" xfId="16625"/>
    <cellStyle name="Обычный 5 11 20 2 2" xfId="16626"/>
    <cellStyle name="Обычный 5 11 20 2 2 2" xfId="16627"/>
    <cellStyle name="Обычный 5 11 20 2 2 2 2" xfId="46498"/>
    <cellStyle name="Обычный 5 11 20 2 2 3" xfId="46499"/>
    <cellStyle name="Обычный 5 11 20 2 3" xfId="16628"/>
    <cellStyle name="Обычный 5 11 20 2 3 2" xfId="46500"/>
    <cellStyle name="Обычный 5 11 20 2 4" xfId="46501"/>
    <cellStyle name="Обычный 5 11 20 3" xfId="16629"/>
    <cellStyle name="Обычный 5 11 20 3 2" xfId="16630"/>
    <cellStyle name="Обычный 5 11 20 3 2 2" xfId="16631"/>
    <cellStyle name="Обычный 5 11 20 3 2 2 2" xfId="46502"/>
    <cellStyle name="Обычный 5 11 20 3 2 3" xfId="46503"/>
    <cellStyle name="Обычный 5 11 20 3 3" xfId="16632"/>
    <cellStyle name="Обычный 5 11 20 3 3 2" xfId="46504"/>
    <cellStyle name="Обычный 5 11 20 3 4" xfId="46505"/>
    <cellStyle name="Обычный 5 11 20 4" xfId="16633"/>
    <cellStyle name="Обычный 5 11 20 4 2" xfId="16634"/>
    <cellStyle name="Обычный 5 11 20 4 2 2" xfId="16635"/>
    <cellStyle name="Обычный 5 11 20 4 2 2 2" xfId="46506"/>
    <cellStyle name="Обычный 5 11 20 4 2 3" xfId="46507"/>
    <cellStyle name="Обычный 5 11 20 4 3" xfId="16636"/>
    <cellStyle name="Обычный 5 11 20 4 3 2" xfId="46508"/>
    <cellStyle name="Обычный 5 11 20 4 4" xfId="46509"/>
    <cellStyle name="Обычный 5 11 20 5" xfId="16637"/>
    <cellStyle name="Обычный 5 11 20 5 2" xfId="16638"/>
    <cellStyle name="Обычный 5 11 20 5 2 2" xfId="46510"/>
    <cellStyle name="Обычный 5 11 20 5 3" xfId="46511"/>
    <cellStyle name="Обычный 5 11 20 6" xfId="16639"/>
    <cellStyle name="Обычный 5 11 20 6 2" xfId="46512"/>
    <cellStyle name="Обычный 5 11 20 7" xfId="16640"/>
    <cellStyle name="Обычный 5 11 20 7 2" xfId="46513"/>
    <cellStyle name="Обычный 5 11 20 8" xfId="46514"/>
    <cellStyle name="Обычный 5 11 21" xfId="16641"/>
    <cellStyle name="Обычный 5 11 21 2" xfId="16642"/>
    <cellStyle name="Обычный 5 11 21 2 2" xfId="16643"/>
    <cellStyle name="Обычный 5 11 21 2 2 2" xfId="16644"/>
    <cellStyle name="Обычный 5 11 21 2 2 2 2" xfId="46515"/>
    <cellStyle name="Обычный 5 11 21 2 2 3" xfId="46516"/>
    <cellStyle name="Обычный 5 11 21 2 3" xfId="16645"/>
    <cellStyle name="Обычный 5 11 21 2 3 2" xfId="46517"/>
    <cellStyle name="Обычный 5 11 21 2 4" xfId="46518"/>
    <cellStyle name="Обычный 5 11 21 3" xfId="16646"/>
    <cellStyle name="Обычный 5 11 21 3 2" xfId="16647"/>
    <cellStyle name="Обычный 5 11 21 3 2 2" xfId="16648"/>
    <cellStyle name="Обычный 5 11 21 3 2 2 2" xfId="46519"/>
    <cellStyle name="Обычный 5 11 21 3 2 3" xfId="46520"/>
    <cellStyle name="Обычный 5 11 21 3 3" xfId="16649"/>
    <cellStyle name="Обычный 5 11 21 3 3 2" xfId="46521"/>
    <cellStyle name="Обычный 5 11 21 3 4" xfId="46522"/>
    <cellStyle name="Обычный 5 11 21 4" xfId="16650"/>
    <cellStyle name="Обычный 5 11 21 4 2" xfId="16651"/>
    <cellStyle name="Обычный 5 11 21 4 2 2" xfId="16652"/>
    <cellStyle name="Обычный 5 11 21 4 2 2 2" xfId="46523"/>
    <cellStyle name="Обычный 5 11 21 4 2 3" xfId="46524"/>
    <cellStyle name="Обычный 5 11 21 4 3" xfId="16653"/>
    <cellStyle name="Обычный 5 11 21 4 3 2" xfId="46525"/>
    <cellStyle name="Обычный 5 11 21 4 4" xfId="46526"/>
    <cellStyle name="Обычный 5 11 21 5" xfId="16654"/>
    <cellStyle name="Обычный 5 11 21 5 2" xfId="16655"/>
    <cellStyle name="Обычный 5 11 21 5 2 2" xfId="46527"/>
    <cellStyle name="Обычный 5 11 21 5 3" xfId="46528"/>
    <cellStyle name="Обычный 5 11 21 6" xfId="16656"/>
    <cellStyle name="Обычный 5 11 21 6 2" xfId="46529"/>
    <cellStyle name="Обычный 5 11 21 7" xfId="16657"/>
    <cellStyle name="Обычный 5 11 21 7 2" xfId="46530"/>
    <cellStyle name="Обычный 5 11 21 8" xfId="46531"/>
    <cellStyle name="Обычный 5 11 22" xfId="16658"/>
    <cellStyle name="Обычный 5 11 22 2" xfId="16659"/>
    <cellStyle name="Обычный 5 11 22 2 2" xfId="16660"/>
    <cellStyle name="Обычный 5 11 22 2 2 2" xfId="16661"/>
    <cellStyle name="Обычный 5 11 22 2 2 2 2" xfId="46532"/>
    <cellStyle name="Обычный 5 11 22 2 2 3" xfId="46533"/>
    <cellStyle name="Обычный 5 11 22 2 3" xfId="16662"/>
    <cellStyle name="Обычный 5 11 22 2 3 2" xfId="46534"/>
    <cellStyle name="Обычный 5 11 22 2 4" xfId="46535"/>
    <cellStyle name="Обычный 5 11 22 3" xfId="16663"/>
    <cellStyle name="Обычный 5 11 22 3 2" xfId="16664"/>
    <cellStyle name="Обычный 5 11 22 3 2 2" xfId="16665"/>
    <cellStyle name="Обычный 5 11 22 3 2 2 2" xfId="46536"/>
    <cellStyle name="Обычный 5 11 22 3 2 3" xfId="46537"/>
    <cellStyle name="Обычный 5 11 22 3 3" xfId="16666"/>
    <cellStyle name="Обычный 5 11 22 3 3 2" xfId="46538"/>
    <cellStyle name="Обычный 5 11 22 3 4" xfId="46539"/>
    <cellStyle name="Обычный 5 11 22 4" xfId="16667"/>
    <cellStyle name="Обычный 5 11 22 4 2" xfId="16668"/>
    <cellStyle name="Обычный 5 11 22 4 2 2" xfId="16669"/>
    <cellStyle name="Обычный 5 11 22 4 2 2 2" xfId="46540"/>
    <cellStyle name="Обычный 5 11 22 4 2 3" xfId="46541"/>
    <cellStyle name="Обычный 5 11 22 4 3" xfId="16670"/>
    <cellStyle name="Обычный 5 11 22 4 3 2" xfId="46542"/>
    <cellStyle name="Обычный 5 11 22 4 4" xfId="46543"/>
    <cellStyle name="Обычный 5 11 22 5" xfId="16671"/>
    <cellStyle name="Обычный 5 11 22 5 2" xfId="16672"/>
    <cellStyle name="Обычный 5 11 22 5 2 2" xfId="46544"/>
    <cellStyle name="Обычный 5 11 22 5 3" xfId="46545"/>
    <cellStyle name="Обычный 5 11 22 6" xfId="16673"/>
    <cellStyle name="Обычный 5 11 22 6 2" xfId="46546"/>
    <cellStyle name="Обычный 5 11 22 7" xfId="16674"/>
    <cellStyle name="Обычный 5 11 22 7 2" xfId="46547"/>
    <cellStyle name="Обычный 5 11 22 8" xfId="46548"/>
    <cellStyle name="Обычный 5 11 23" xfId="16675"/>
    <cellStyle name="Обычный 5 11 23 2" xfId="16676"/>
    <cellStyle name="Обычный 5 11 23 2 2" xfId="16677"/>
    <cellStyle name="Обычный 5 11 23 2 2 2" xfId="16678"/>
    <cellStyle name="Обычный 5 11 23 2 2 2 2" xfId="46549"/>
    <cellStyle name="Обычный 5 11 23 2 2 3" xfId="46550"/>
    <cellStyle name="Обычный 5 11 23 2 3" xfId="16679"/>
    <cellStyle name="Обычный 5 11 23 2 3 2" xfId="46551"/>
    <cellStyle name="Обычный 5 11 23 2 4" xfId="46552"/>
    <cellStyle name="Обычный 5 11 23 3" xfId="16680"/>
    <cellStyle name="Обычный 5 11 23 3 2" xfId="16681"/>
    <cellStyle name="Обычный 5 11 23 3 2 2" xfId="16682"/>
    <cellStyle name="Обычный 5 11 23 3 2 2 2" xfId="46553"/>
    <cellStyle name="Обычный 5 11 23 3 2 3" xfId="46554"/>
    <cellStyle name="Обычный 5 11 23 3 3" xfId="16683"/>
    <cellStyle name="Обычный 5 11 23 3 3 2" xfId="46555"/>
    <cellStyle name="Обычный 5 11 23 3 4" xfId="46556"/>
    <cellStyle name="Обычный 5 11 23 4" xfId="16684"/>
    <cellStyle name="Обычный 5 11 23 4 2" xfId="16685"/>
    <cellStyle name="Обычный 5 11 23 4 2 2" xfId="16686"/>
    <cellStyle name="Обычный 5 11 23 4 2 2 2" xfId="46557"/>
    <cellStyle name="Обычный 5 11 23 4 2 3" xfId="46558"/>
    <cellStyle name="Обычный 5 11 23 4 3" xfId="16687"/>
    <cellStyle name="Обычный 5 11 23 4 3 2" xfId="46559"/>
    <cellStyle name="Обычный 5 11 23 4 4" xfId="46560"/>
    <cellStyle name="Обычный 5 11 23 5" xfId="16688"/>
    <cellStyle name="Обычный 5 11 23 5 2" xfId="16689"/>
    <cellStyle name="Обычный 5 11 23 5 2 2" xfId="46561"/>
    <cellStyle name="Обычный 5 11 23 5 3" xfId="46562"/>
    <cellStyle name="Обычный 5 11 23 6" xfId="16690"/>
    <cellStyle name="Обычный 5 11 23 6 2" xfId="46563"/>
    <cellStyle name="Обычный 5 11 23 7" xfId="16691"/>
    <cellStyle name="Обычный 5 11 23 7 2" xfId="46564"/>
    <cellStyle name="Обычный 5 11 23 8" xfId="46565"/>
    <cellStyle name="Обычный 5 11 24" xfId="16692"/>
    <cellStyle name="Обычный 5 11 24 2" xfId="16693"/>
    <cellStyle name="Обычный 5 11 24 2 2" xfId="16694"/>
    <cellStyle name="Обычный 5 11 24 2 2 2" xfId="16695"/>
    <cellStyle name="Обычный 5 11 24 2 2 2 2" xfId="46566"/>
    <cellStyle name="Обычный 5 11 24 2 2 3" xfId="46567"/>
    <cellStyle name="Обычный 5 11 24 2 3" xfId="16696"/>
    <cellStyle name="Обычный 5 11 24 2 3 2" xfId="46568"/>
    <cellStyle name="Обычный 5 11 24 2 4" xfId="46569"/>
    <cellStyle name="Обычный 5 11 24 3" xfId="16697"/>
    <cellStyle name="Обычный 5 11 24 3 2" xfId="16698"/>
    <cellStyle name="Обычный 5 11 24 3 2 2" xfId="16699"/>
    <cellStyle name="Обычный 5 11 24 3 2 2 2" xfId="46570"/>
    <cellStyle name="Обычный 5 11 24 3 2 3" xfId="46571"/>
    <cellStyle name="Обычный 5 11 24 3 3" xfId="16700"/>
    <cellStyle name="Обычный 5 11 24 3 3 2" xfId="46572"/>
    <cellStyle name="Обычный 5 11 24 3 4" xfId="46573"/>
    <cellStyle name="Обычный 5 11 24 4" xfId="16701"/>
    <cellStyle name="Обычный 5 11 24 4 2" xfId="16702"/>
    <cellStyle name="Обычный 5 11 24 4 2 2" xfId="16703"/>
    <cellStyle name="Обычный 5 11 24 4 2 2 2" xfId="46574"/>
    <cellStyle name="Обычный 5 11 24 4 2 3" xfId="46575"/>
    <cellStyle name="Обычный 5 11 24 4 3" xfId="16704"/>
    <cellStyle name="Обычный 5 11 24 4 3 2" xfId="46576"/>
    <cellStyle name="Обычный 5 11 24 4 4" xfId="46577"/>
    <cellStyle name="Обычный 5 11 24 5" xfId="16705"/>
    <cellStyle name="Обычный 5 11 24 5 2" xfId="16706"/>
    <cellStyle name="Обычный 5 11 24 5 2 2" xfId="46578"/>
    <cellStyle name="Обычный 5 11 24 5 3" xfId="46579"/>
    <cellStyle name="Обычный 5 11 24 6" xfId="16707"/>
    <cellStyle name="Обычный 5 11 24 6 2" xfId="46580"/>
    <cellStyle name="Обычный 5 11 24 7" xfId="16708"/>
    <cellStyle name="Обычный 5 11 24 7 2" xfId="46581"/>
    <cellStyle name="Обычный 5 11 24 8" xfId="46582"/>
    <cellStyle name="Обычный 5 11 25" xfId="16709"/>
    <cellStyle name="Обычный 5 11 25 2" xfId="16710"/>
    <cellStyle name="Обычный 5 11 25 2 2" xfId="16711"/>
    <cellStyle name="Обычный 5 11 25 2 2 2" xfId="16712"/>
    <cellStyle name="Обычный 5 11 25 2 2 2 2" xfId="46583"/>
    <cellStyle name="Обычный 5 11 25 2 2 3" xfId="46584"/>
    <cellStyle name="Обычный 5 11 25 2 3" xfId="16713"/>
    <cellStyle name="Обычный 5 11 25 2 3 2" xfId="46585"/>
    <cellStyle name="Обычный 5 11 25 2 4" xfId="46586"/>
    <cellStyle name="Обычный 5 11 25 3" xfId="16714"/>
    <cellStyle name="Обычный 5 11 25 3 2" xfId="16715"/>
    <cellStyle name="Обычный 5 11 25 3 2 2" xfId="16716"/>
    <cellStyle name="Обычный 5 11 25 3 2 2 2" xfId="46587"/>
    <cellStyle name="Обычный 5 11 25 3 2 3" xfId="46588"/>
    <cellStyle name="Обычный 5 11 25 3 3" xfId="16717"/>
    <cellStyle name="Обычный 5 11 25 3 3 2" xfId="46589"/>
    <cellStyle name="Обычный 5 11 25 3 4" xfId="46590"/>
    <cellStyle name="Обычный 5 11 25 4" xfId="16718"/>
    <cellStyle name="Обычный 5 11 25 4 2" xfId="16719"/>
    <cellStyle name="Обычный 5 11 25 4 2 2" xfId="16720"/>
    <cellStyle name="Обычный 5 11 25 4 2 2 2" xfId="46591"/>
    <cellStyle name="Обычный 5 11 25 4 2 3" xfId="46592"/>
    <cellStyle name="Обычный 5 11 25 4 3" xfId="16721"/>
    <cellStyle name="Обычный 5 11 25 4 3 2" xfId="46593"/>
    <cellStyle name="Обычный 5 11 25 4 4" xfId="46594"/>
    <cellStyle name="Обычный 5 11 25 5" xfId="16722"/>
    <cellStyle name="Обычный 5 11 25 5 2" xfId="16723"/>
    <cellStyle name="Обычный 5 11 25 5 2 2" xfId="46595"/>
    <cellStyle name="Обычный 5 11 25 5 3" xfId="46596"/>
    <cellStyle name="Обычный 5 11 25 6" xfId="16724"/>
    <cellStyle name="Обычный 5 11 25 6 2" xfId="46597"/>
    <cellStyle name="Обычный 5 11 25 7" xfId="16725"/>
    <cellStyle name="Обычный 5 11 25 7 2" xfId="46598"/>
    <cellStyle name="Обычный 5 11 25 8" xfId="46599"/>
    <cellStyle name="Обычный 5 11 26" xfId="16726"/>
    <cellStyle name="Обычный 5 11 26 2" xfId="16727"/>
    <cellStyle name="Обычный 5 11 26 2 2" xfId="16728"/>
    <cellStyle name="Обычный 5 11 26 2 2 2" xfId="16729"/>
    <cellStyle name="Обычный 5 11 26 2 2 2 2" xfId="46600"/>
    <cellStyle name="Обычный 5 11 26 2 2 3" xfId="46601"/>
    <cellStyle name="Обычный 5 11 26 2 3" xfId="16730"/>
    <cellStyle name="Обычный 5 11 26 2 3 2" xfId="46602"/>
    <cellStyle name="Обычный 5 11 26 2 4" xfId="46603"/>
    <cellStyle name="Обычный 5 11 26 3" xfId="16731"/>
    <cellStyle name="Обычный 5 11 26 3 2" xfId="16732"/>
    <cellStyle name="Обычный 5 11 26 3 2 2" xfId="16733"/>
    <cellStyle name="Обычный 5 11 26 3 2 2 2" xfId="46604"/>
    <cellStyle name="Обычный 5 11 26 3 2 3" xfId="46605"/>
    <cellStyle name="Обычный 5 11 26 3 3" xfId="16734"/>
    <cellStyle name="Обычный 5 11 26 3 3 2" xfId="46606"/>
    <cellStyle name="Обычный 5 11 26 3 4" xfId="46607"/>
    <cellStyle name="Обычный 5 11 26 4" xfId="16735"/>
    <cellStyle name="Обычный 5 11 26 4 2" xfId="16736"/>
    <cellStyle name="Обычный 5 11 26 4 2 2" xfId="16737"/>
    <cellStyle name="Обычный 5 11 26 4 2 2 2" xfId="46608"/>
    <cellStyle name="Обычный 5 11 26 4 2 3" xfId="46609"/>
    <cellStyle name="Обычный 5 11 26 4 3" xfId="16738"/>
    <cellStyle name="Обычный 5 11 26 4 3 2" xfId="46610"/>
    <cellStyle name="Обычный 5 11 26 4 4" xfId="46611"/>
    <cellStyle name="Обычный 5 11 26 5" xfId="16739"/>
    <cellStyle name="Обычный 5 11 26 5 2" xfId="16740"/>
    <cellStyle name="Обычный 5 11 26 5 2 2" xfId="46612"/>
    <cellStyle name="Обычный 5 11 26 5 3" xfId="46613"/>
    <cellStyle name="Обычный 5 11 26 6" xfId="16741"/>
    <cellStyle name="Обычный 5 11 26 6 2" xfId="46614"/>
    <cellStyle name="Обычный 5 11 26 7" xfId="16742"/>
    <cellStyle name="Обычный 5 11 26 7 2" xfId="46615"/>
    <cellStyle name="Обычный 5 11 26 8" xfId="46616"/>
    <cellStyle name="Обычный 5 11 27" xfId="16743"/>
    <cellStyle name="Обычный 5 11 27 2" xfId="16744"/>
    <cellStyle name="Обычный 5 11 27 2 2" xfId="16745"/>
    <cellStyle name="Обычный 5 11 27 2 2 2" xfId="16746"/>
    <cellStyle name="Обычный 5 11 27 2 2 2 2" xfId="46617"/>
    <cellStyle name="Обычный 5 11 27 2 2 3" xfId="46618"/>
    <cellStyle name="Обычный 5 11 27 2 3" xfId="16747"/>
    <cellStyle name="Обычный 5 11 27 2 3 2" xfId="46619"/>
    <cellStyle name="Обычный 5 11 27 2 4" xfId="46620"/>
    <cellStyle name="Обычный 5 11 27 3" xfId="16748"/>
    <cellStyle name="Обычный 5 11 27 3 2" xfId="16749"/>
    <cellStyle name="Обычный 5 11 27 3 2 2" xfId="16750"/>
    <cellStyle name="Обычный 5 11 27 3 2 2 2" xfId="46621"/>
    <cellStyle name="Обычный 5 11 27 3 2 3" xfId="46622"/>
    <cellStyle name="Обычный 5 11 27 3 3" xfId="16751"/>
    <cellStyle name="Обычный 5 11 27 3 3 2" xfId="46623"/>
    <cellStyle name="Обычный 5 11 27 3 4" xfId="46624"/>
    <cellStyle name="Обычный 5 11 27 4" xfId="16752"/>
    <cellStyle name="Обычный 5 11 27 4 2" xfId="16753"/>
    <cellStyle name="Обычный 5 11 27 4 2 2" xfId="16754"/>
    <cellStyle name="Обычный 5 11 27 4 2 2 2" xfId="46625"/>
    <cellStyle name="Обычный 5 11 27 4 2 3" xfId="46626"/>
    <cellStyle name="Обычный 5 11 27 4 3" xfId="16755"/>
    <cellStyle name="Обычный 5 11 27 4 3 2" xfId="46627"/>
    <cellStyle name="Обычный 5 11 27 4 4" xfId="46628"/>
    <cellStyle name="Обычный 5 11 27 5" xfId="16756"/>
    <cellStyle name="Обычный 5 11 27 5 2" xfId="16757"/>
    <cellStyle name="Обычный 5 11 27 5 2 2" xfId="46629"/>
    <cellStyle name="Обычный 5 11 27 5 3" xfId="46630"/>
    <cellStyle name="Обычный 5 11 27 6" xfId="16758"/>
    <cellStyle name="Обычный 5 11 27 6 2" xfId="46631"/>
    <cellStyle name="Обычный 5 11 27 7" xfId="16759"/>
    <cellStyle name="Обычный 5 11 27 7 2" xfId="46632"/>
    <cellStyle name="Обычный 5 11 27 8" xfId="46633"/>
    <cellStyle name="Обычный 5 11 28" xfId="16760"/>
    <cellStyle name="Обычный 5 11 28 2" xfId="16761"/>
    <cellStyle name="Обычный 5 11 28 2 2" xfId="16762"/>
    <cellStyle name="Обычный 5 11 28 2 2 2" xfId="16763"/>
    <cellStyle name="Обычный 5 11 28 2 2 2 2" xfId="46634"/>
    <cellStyle name="Обычный 5 11 28 2 2 3" xfId="46635"/>
    <cellStyle name="Обычный 5 11 28 2 3" xfId="16764"/>
    <cellStyle name="Обычный 5 11 28 2 3 2" xfId="46636"/>
    <cellStyle name="Обычный 5 11 28 2 4" xfId="46637"/>
    <cellStyle name="Обычный 5 11 28 3" xfId="16765"/>
    <cellStyle name="Обычный 5 11 28 3 2" xfId="16766"/>
    <cellStyle name="Обычный 5 11 28 3 2 2" xfId="16767"/>
    <cellStyle name="Обычный 5 11 28 3 2 2 2" xfId="46638"/>
    <cellStyle name="Обычный 5 11 28 3 2 3" xfId="46639"/>
    <cellStyle name="Обычный 5 11 28 3 3" xfId="16768"/>
    <cellStyle name="Обычный 5 11 28 3 3 2" xfId="46640"/>
    <cellStyle name="Обычный 5 11 28 3 4" xfId="46641"/>
    <cellStyle name="Обычный 5 11 28 4" xfId="16769"/>
    <cellStyle name="Обычный 5 11 28 4 2" xfId="16770"/>
    <cellStyle name="Обычный 5 11 28 4 2 2" xfId="16771"/>
    <cellStyle name="Обычный 5 11 28 4 2 2 2" xfId="46642"/>
    <cellStyle name="Обычный 5 11 28 4 2 3" xfId="46643"/>
    <cellStyle name="Обычный 5 11 28 4 3" xfId="16772"/>
    <cellStyle name="Обычный 5 11 28 4 3 2" xfId="46644"/>
    <cellStyle name="Обычный 5 11 28 4 4" xfId="46645"/>
    <cellStyle name="Обычный 5 11 28 5" xfId="16773"/>
    <cellStyle name="Обычный 5 11 28 5 2" xfId="16774"/>
    <cellStyle name="Обычный 5 11 28 5 2 2" xfId="46646"/>
    <cellStyle name="Обычный 5 11 28 5 3" xfId="46647"/>
    <cellStyle name="Обычный 5 11 28 6" xfId="16775"/>
    <cellStyle name="Обычный 5 11 28 6 2" xfId="46648"/>
    <cellStyle name="Обычный 5 11 28 7" xfId="16776"/>
    <cellStyle name="Обычный 5 11 28 7 2" xfId="46649"/>
    <cellStyle name="Обычный 5 11 28 8" xfId="46650"/>
    <cellStyle name="Обычный 5 11 29" xfId="16777"/>
    <cellStyle name="Обычный 5 11 29 2" xfId="16778"/>
    <cellStyle name="Обычный 5 11 29 2 2" xfId="16779"/>
    <cellStyle name="Обычный 5 11 29 2 2 2" xfId="16780"/>
    <cellStyle name="Обычный 5 11 29 2 2 2 2" xfId="46651"/>
    <cellStyle name="Обычный 5 11 29 2 2 3" xfId="46652"/>
    <cellStyle name="Обычный 5 11 29 2 3" xfId="16781"/>
    <cellStyle name="Обычный 5 11 29 2 3 2" xfId="46653"/>
    <cellStyle name="Обычный 5 11 29 2 4" xfId="46654"/>
    <cellStyle name="Обычный 5 11 29 3" xfId="16782"/>
    <cellStyle name="Обычный 5 11 29 3 2" xfId="16783"/>
    <cellStyle name="Обычный 5 11 29 3 2 2" xfId="16784"/>
    <cellStyle name="Обычный 5 11 29 3 2 2 2" xfId="46655"/>
    <cellStyle name="Обычный 5 11 29 3 2 3" xfId="46656"/>
    <cellStyle name="Обычный 5 11 29 3 3" xfId="16785"/>
    <cellStyle name="Обычный 5 11 29 3 3 2" xfId="46657"/>
    <cellStyle name="Обычный 5 11 29 3 4" xfId="46658"/>
    <cellStyle name="Обычный 5 11 29 4" xfId="16786"/>
    <cellStyle name="Обычный 5 11 29 4 2" xfId="16787"/>
    <cellStyle name="Обычный 5 11 29 4 2 2" xfId="16788"/>
    <cellStyle name="Обычный 5 11 29 4 2 2 2" xfId="46659"/>
    <cellStyle name="Обычный 5 11 29 4 2 3" xfId="46660"/>
    <cellStyle name="Обычный 5 11 29 4 3" xfId="16789"/>
    <cellStyle name="Обычный 5 11 29 4 3 2" xfId="46661"/>
    <cellStyle name="Обычный 5 11 29 4 4" xfId="46662"/>
    <cellStyle name="Обычный 5 11 29 5" xfId="16790"/>
    <cellStyle name="Обычный 5 11 29 5 2" xfId="16791"/>
    <cellStyle name="Обычный 5 11 29 5 2 2" xfId="46663"/>
    <cellStyle name="Обычный 5 11 29 5 3" xfId="46664"/>
    <cellStyle name="Обычный 5 11 29 6" xfId="16792"/>
    <cellStyle name="Обычный 5 11 29 6 2" xfId="46665"/>
    <cellStyle name="Обычный 5 11 29 7" xfId="16793"/>
    <cellStyle name="Обычный 5 11 29 7 2" xfId="46666"/>
    <cellStyle name="Обычный 5 11 29 8" xfId="46667"/>
    <cellStyle name="Обычный 5 11 3" xfId="16794"/>
    <cellStyle name="Обычный 5 11 3 2" xfId="16795"/>
    <cellStyle name="Обычный 5 11 3 2 2" xfId="16796"/>
    <cellStyle name="Обычный 5 11 3 2 2 2" xfId="16797"/>
    <cellStyle name="Обычный 5 11 3 2 2 2 2" xfId="46668"/>
    <cellStyle name="Обычный 5 11 3 2 2 3" xfId="46669"/>
    <cellStyle name="Обычный 5 11 3 2 3" xfId="16798"/>
    <cellStyle name="Обычный 5 11 3 2 3 2" xfId="46670"/>
    <cellStyle name="Обычный 5 11 3 2 4" xfId="46671"/>
    <cellStyle name="Обычный 5 11 3 3" xfId="16799"/>
    <cellStyle name="Обычный 5 11 3 3 2" xfId="16800"/>
    <cellStyle name="Обычный 5 11 3 3 2 2" xfId="16801"/>
    <cellStyle name="Обычный 5 11 3 3 2 2 2" xfId="46672"/>
    <cellStyle name="Обычный 5 11 3 3 2 3" xfId="46673"/>
    <cellStyle name="Обычный 5 11 3 3 3" xfId="16802"/>
    <cellStyle name="Обычный 5 11 3 3 3 2" xfId="46674"/>
    <cellStyle name="Обычный 5 11 3 3 4" xfId="46675"/>
    <cellStyle name="Обычный 5 11 3 4" xfId="16803"/>
    <cellStyle name="Обычный 5 11 3 4 2" xfId="16804"/>
    <cellStyle name="Обычный 5 11 3 4 2 2" xfId="16805"/>
    <cellStyle name="Обычный 5 11 3 4 2 2 2" xfId="46676"/>
    <cellStyle name="Обычный 5 11 3 4 2 3" xfId="46677"/>
    <cellStyle name="Обычный 5 11 3 4 3" xfId="16806"/>
    <cellStyle name="Обычный 5 11 3 4 3 2" xfId="46678"/>
    <cellStyle name="Обычный 5 11 3 4 4" xfId="46679"/>
    <cellStyle name="Обычный 5 11 3 5" xfId="16807"/>
    <cellStyle name="Обычный 5 11 3 5 2" xfId="16808"/>
    <cellStyle name="Обычный 5 11 3 5 2 2" xfId="46680"/>
    <cellStyle name="Обычный 5 11 3 5 3" xfId="46681"/>
    <cellStyle name="Обычный 5 11 3 6" xfId="16809"/>
    <cellStyle name="Обычный 5 11 3 6 2" xfId="46682"/>
    <cellStyle name="Обычный 5 11 3 7" xfId="16810"/>
    <cellStyle name="Обычный 5 11 3 7 2" xfId="46683"/>
    <cellStyle name="Обычный 5 11 3 8" xfId="46684"/>
    <cellStyle name="Обычный 5 11 30" xfId="16811"/>
    <cellStyle name="Обычный 5 11 30 2" xfId="16812"/>
    <cellStyle name="Обычный 5 11 30 2 2" xfId="16813"/>
    <cellStyle name="Обычный 5 11 30 2 2 2" xfId="46685"/>
    <cellStyle name="Обычный 5 11 30 2 3" xfId="46686"/>
    <cellStyle name="Обычный 5 11 30 3" xfId="16814"/>
    <cellStyle name="Обычный 5 11 30 3 2" xfId="46687"/>
    <cellStyle name="Обычный 5 11 30 4" xfId="46688"/>
    <cellStyle name="Обычный 5 11 31" xfId="16815"/>
    <cellStyle name="Обычный 5 11 31 2" xfId="16816"/>
    <cellStyle name="Обычный 5 11 31 2 2" xfId="16817"/>
    <cellStyle name="Обычный 5 11 31 2 2 2" xfId="46689"/>
    <cellStyle name="Обычный 5 11 31 2 3" xfId="46690"/>
    <cellStyle name="Обычный 5 11 31 3" xfId="16818"/>
    <cellStyle name="Обычный 5 11 31 3 2" xfId="46691"/>
    <cellStyle name="Обычный 5 11 31 4" xfId="46692"/>
    <cellStyle name="Обычный 5 11 32" xfId="16819"/>
    <cellStyle name="Обычный 5 11 32 2" xfId="16820"/>
    <cellStyle name="Обычный 5 11 32 2 2" xfId="16821"/>
    <cellStyle name="Обычный 5 11 32 2 2 2" xfId="46693"/>
    <cellStyle name="Обычный 5 11 32 2 3" xfId="46694"/>
    <cellStyle name="Обычный 5 11 32 3" xfId="16822"/>
    <cellStyle name="Обычный 5 11 32 3 2" xfId="46695"/>
    <cellStyle name="Обычный 5 11 32 4" xfId="46696"/>
    <cellStyle name="Обычный 5 11 33" xfId="16823"/>
    <cellStyle name="Обычный 5 11 33 2" xfId="16824"/>
    <cellStyle name="Обычный 5 11 33 2 2" xfId="46697"/>
    <cellStyle name="Обычный 5 11 33 3" xfId="46698"/>
    <cellStyle name="Обычный 5 11 34" xfId="16825"/>
    <cellStyle name="Обычный 5 11 34 2" xfId="46699"/>
    <cellStyle name="Обычный 5 11 35" xfId="16826"/>
    <cellStyle name="Обычный 5 11 35 2" xfId="46700"/>
    <cellStyle name="Обычный 5 11 36" xfId="46701"/>
    <cellStyle name="Обычный 5 11 4" xfId="16827"/>
    <cellStyle name="Обычный 5 11 4 2" xfId="16828"/>
    <cellStyle name="Обычный 5 11 4 2 2" xfId="16829"/>
    <cellStyle name="Обычный 5 11 4 2 2 2" xfId="16830"/>
    <cellStyle name="Обычный 5 11 4 2 2 2 2" xfId="46702"/>
    <cellStyle name="Обычный 5 11 4 2 2 3" xfId="46703"/>
    <cellStyle name="Обычный 5 11 4 2 3" xfId="16831"/>
    <cellStyle name="Обычный 5 11 4 2 3 2" xfId="46704"/>
    <cellStyle name="Обычный 5 11 4 2 4" xfId="46705"/>
    <cellStyle name="Обычный 5 11 4 3" xfId="16832"/>
    <cellStyle name="Обычный 5 11 4 3 2" xfId="16833"/>
    <cellStyle name="Обычный 5 11 4 3 2 2" xfId="16834"/>
    <cellStyle name="Обычный 5 11 4 3 2 2 2" xfId="46706"/>
    <cellStyle name="Обычный 5 11 4 3 2 3" xfId="46707"/>
    <cellStyle name="Обычный 5 11 4 3 3" xfId="16835"/>
    <cellStyle name="Обычный 5 11 4 3 3 2" xfId="46708"/>
    <cellStyle name="Обычный 5 11 4 3 4" xfId="46709"/>
    <cellStyle name="Обычный 5 11 4 4" xfId="16836"/>
    <cellStyle name="Обычный 5 11 4 4 2" xfId="16837"/>
    <cellStyle name="Обычный 5 11 4 4 2 2" xfId="16838"/>
    <cellStyle name="Обычный 5 11 4 4 2 2 2" xfId="46710"/>
    <cellStyle name="Обычный 5 11 4 4 2 3" xfId="46711"/>
    <cellStyle name="Обычный 5 11 4 4 3" xfId="16839"/>
    <cellStyle name="Обычный 5 11 4 4 3 2" xfId="46712"/>
    <cellStyle name="Обычный 5 11 4 4 4" xfId="46713"/>
    <cellStyle name="Обычный 5 11 4 5" xfId="16840"/>
    <cellStyle name="Обычный 5 11 4 5 2" xfId="16841"/>
    <cellStyle name="Обычный 5 11 4 5 2 2" xfId="46714"/>
    <cellStyle name="Обычный 5 11 4 5 3" xfId="46715"/>
    <cellStyle name="Обычный 5 11 4 6" xfId="16842"/>
    <cellStyle name="Обычный 5 11 4 6 2" xfId="46716"/>
    <cellStyle name="Обычный 5 11 4 7" xfId="16843"/>
    <cellStyle name="Обычный 5 11 4 7 2" xfId="46717"/>
    <cellStyle name="Обычный 5 11 4 8" xfId="46718"/>
    <cellStyle name="Обычный 5 11 5" xfId="16844"/>
    <cellStyle name="Обычный 5 11 5 2" xfId="16845"/>
    <cellStyle name="Обычный 5 11 5 2 2" xfId="16846"/>
    <cellStyle name="Обычный 5 11 5 2 2 2" xfId="16847"/>
    <cellStyle name="Обычный 5 11 5 2 2 2 2" xfId="46719"/>
    <cellStyle name="Обычный 5 11 5 2 2 3" xfId="46720"/>
    <cellStyle name="Обычный 5 11 5 2 3" xfId="16848"/>
    <cellStyle name="Обычный 5 11 5 2 3 2" xfId="46721"/>
    <cellStyle name="Обычный 5 11 5 2 4" xfId="46722"/>
    <cellStyle name="Обычный 5 11 5 3" xfId="16849"/>
    <cellStyle name="Обычный 5 11 5 3 2" xfId="16850"/>
    <cellStyle name="Обычный 5 11 5 3 2 2" xfId="16851"/>
    <cellStyle name="Обычный 5 11 5 3 2 2 2" xfId="46723"/>
    <cellStyle name="Обычный 5 11 5 3 2 3" xfId="46724"/>
    <cellStyle name="Обычный 5 11 5 3 3" xfId="16852"/>
    <cellStyle name="Обычный 5 11 5 3 3 2" xfId="46725"/>
    <cellStyle name="Обычный 5 11 5 3 4" xfId="46726"/>
    <cellStyle name="Обычный 5 11 5 4" xfId="16853"/>
    <cellStyle name="Обычный 5 11 5 4 2" xfId="16854"/>
    <cellStyle name="Обычный 5 11 5 4 2 2" xfId="16855"/>
    <cellStyle name="Обычный 5 11 5 4 2 2 2" xfId="46727"/>
    <cellStyle name="Обычный 5 11 5 4 2 3" xfId="46728"/>
    <cellStyle name="Обычный 5 11 5 4 3" xfId="16856"/>
    <cellStyle name="Обычный 5 11 5 4 3 2" xfId="46729"/>
    <cellStyle name="Обычный 5 11 5 4 4" xfId="46730"/>
    <cellStyle name="Обычный 5 11 5 5" xfId="16857"/>
    <cellStyle name="Обычный 5 11 5 5 2" xfId="16858"/>
    <cellStyle name="Обычный 5 11 5 5 2 2" xfId="46731"/>
    <cellStyle name="Обычный 5 11 5 5 3" xfId="46732"/>
    <cellStyle name="Обычный 5 11 5 6" xfId="16859"/>
    <cellStyle name="Обычный 5 11 5 6 2" xfId="46733"/>
    <cellStyle name="Обычный 5 11 5 7" xfId="16860"/>
    <cellStyle name="Обычный 5 11 5 7 2" xfId="46734"/>
    <cellStyle name="Обычный 5 11 5 8" xfId="46735"/>
    <cellStyle name="Обычный 5 11 6" xfId="16861"/>
    <cellStyle name="Обычный 5 11 6 2" xfId="16862"/>
    <cellStyle name="Обычный 5 11 6 2 2" xfId="16863"/>
    <cellStyle name="Обычный 5 11 6 2 2 2" xfId="16864"/>
    <cellStyle name="Обычный 5 11 6 2 2 2 2" xfId="46736"/>
    <cellStyle name="Обычный 5 11 6 2 2 3" xfId="46737"/>
    <cellStyle name="Обычный 5 11 6 2 3" xfId="16865"/>
    <cellStyle name="Обычный 5 11 6 2 3 2" xfId="46738"/>
    <cellStyle name="Обычный 5 11 6 2 4" xfId="46739"/>
    <cellStyle name="Обычный 5 11 6 3" xfId="16866"/>
    <cellStyle name="Обычный 5 11 6 3 2" xfId="16867"/>
    <cellStyle name="Обычный 5 11 6 3 2 2" xfId="16868"/>
    <cellStyle name="Обычный 5 11 6 3 2 2 2" xfId="46740"/>
    <cellStyle name="Обычный 5 11 6 3 2 3" xfId="46741"/>
    <cellStyle name="Обычный 5 11 6 3 3" xfId="16869"/>
    <cellStyle name="Обычный 5 11 6 3 3 2" xfId="46742"/>
    <cellStyle name="Обычный 5 11 6 3 4" xfId="46743"/>
    <cellStyle name="Обычный 5 11 6 4" xfId="16870"/>
    <cellStyle name="Обычный 5 11 6 4 2" xfId="16871"/>
    <cellStyle name="Обычный 5 11 6 4 2 2" xfId="16872"/>
    <cellStyle name="Обычный 5 11 6 4 2 2 2" xfId="46744"/>
    <cellStyle name="Обычный 5 11 6 4 2 3" xfId="46745"/>
    <cellStyle name="Обычный 5 11 6 4 3" xfId="16873"/>
    <cellStyle name="Обычный 5 11 6 4 3 2" xfId="46746"/>
    <cellStyle name="Обычный 5 11 6 4 4" xfId="46747"/>
    <cellStyle name="Обычный 5 11 6 5" xfId="16874"/>
    <cellStyle name="Обычный 5 11 6 5 2" xfId="16875"/>
    <cellStyle name="Обычный 5 11 6 5 2 2" xfId="46748"/>
    <cellStyle name="Обычный 5 11 6 5 3" xfId="46749"/>
    <cellStyle name="Обычный 5 11 6 6" xfId="16876"/>
    <cellStyle name="Обычный 5 11 6 6 2" xfId="46750"/>
    <cellStyle name="Обычный 5 11 6 7" xfId="16877"/>
    <cellStyle name="Обычный 5 11 6 7 2" xfId="46751"/>
    <cellStyle name="Обычный 5 11 6 8" xfId="46752"/>
    <cellStyle name="Обычный 5 11 7" xfId="16878"/>
    <cellStyle name="Обычный 5 11 7 2" xfId="16879"/>
    <cellStyle name="Обычный 5 11 7 2 2" xfId="16880"/>
    <cellStyle name="Обычный 5 11 7 2 2 2" xfId="16881"/>
    <cellStyle name="Обычный 5 11 7 2 2 2 2" xfId="46753"/>
    <cellStyle name="Обычный 5 11 7 2 2 3" xfId="46754"/>
    <cellStyle name="Обычный 5 11 7 2 3" xfId="16882"/>
    <cellStyle name="Обычный 5 11 7 2 3 2" xfId="46755"/>
    <cellStyle name="Обычный 5 11 7 2 4" xfId="46756"/>
    <cellStyle name="Обычный 5 11 7 3" xfId="16883"/>
    <cellStyle name="Обычный 5 11 7 3 2" xfId="16884"/>
    <cellStyle name="Обычный 5 11 7 3 2 2" xfId="16885"/>
    <cellStyle name="Обычный 5 11 7 3 2 2 2" xfId="46757"/>
    <cellStyle name="Обычный 5 11 7 3 2 3" xfId="46758"/>
    <cellStyle name="Обычный 5 11 7 3 3" xfId="16886"/>
    <cellStyle name="Обычный 5 11 7 3 3 2" xfId="46759"/>
    <cellStyle name="Обычный 5 11 7 3 4" xfId="46760"/>
    <cellStyle name="Обычный 5 11 7 4" xfId="16887"/>
    <cellStyle name="Обычный 5 11 7 4 2" xfId="16888"/>
    <cellStyle name="Обычный 5 11 7 4 2 2" xfId="16889"/>
    <cellStyle name="Обычный 5 11 7 4 2 2 2" xfId="46761"/>
    <cellStyle name="Обычный 5 11 7 4 2 3" xfId="46762"/>
    <cellStyle name="Обычный 5 11 7 4 3" xfId="16890"/>
    <cellStyle name="Обычный 5 11 7 4 3 2" xfId="46763"/>
    <cellStyle name="Обычный 5 11 7 4 4" xfId="46764"/>
    <cellStyle name="Обычный 5 11 7 5" xfId="16891"/>
    <cellStyle name="Обычный 5 11 7 5 2" xfId="16892"/>
    <cellStyle name="Обычный 5 11 7 5 2 2" xfId="46765"/>
    <cellStyle name="Обычный 5 11 7 5 3" xfId="46766"/>
    <cellStyle name="Обычный 5 11 7 6" xfId="16893"/>
    <cellStyle name="Обычный 5 11 7 6 2" xfId="46767"/>
    <cellStyle name="Обычный 5 11 7 7" xfId="16894"/>
    <cellStyle name="Обычный 5 11 7 7 2" xfId="46768"/>
    <cellStyle name="Обычный 5 11 7 8" xfId="46769"/>
    <cellStyle name="Обычный 5 11 8" xfId="16895"/>
    <cellStyle name="Обычный 5 11 8 2" xfId="16896"/>
    <cellStyle name="Обычный 5 11 8 2 2" xfId="16897"/>
    <cellStyle name="Обычный 5 11 8 2 2 2" xfId="16898"/>
    <cellStyle name="Обычный 5 11 8 2 2 2 2" xfId="46770"/>
    <cellStyle name="Обычный 5 11 8 2 2 3" xfId="46771"/>
    <cellStyle name="Обычный 5 11 8 2 3" xfId="16899"/>
    <cellStyle name="Обычный 5 11 8 2 3 2" xfId="46772"/>
    <cellStyle name="Обычный 5 11 8 2 4" xfId="46773"/>
    <cellStyle name="Обычный 5 11 8 3" xfId="16900"/>
    <cellStyle name="Обычный 5 11 8 3 2" xfId="16901"/>
    <cellStyle name="Обычный 5 11 8 3 2 2" xfId="16902"/>
    <cellStyle name="Обычный 5 11 8 3 2 2 2" xfId="46774"/>
    <cellStyle name="Обычный 5 11 8 3 2 3" xfId="46775"/>
    <cellStyle name="Обычный 5 11 8 3 3" xfId="16903"/>
    <cellStyle name="Обычный 5 11 8 3 3 2" xfId="46776"/>
    <cellStyle name="Обычный 5 11 8 3 4" xfId="46777"/>
    <cellStyle name="Обычный 5 11 8 4" xfId="16904"/>
    <cellStyle name="Обычный 5 11 8 4 2" xfId="16905"/>
    <cellStyle name="Обычный 5 11 8 4 2 2" xfId="16906"/>
    <cellStyle name="Обычный 5 11 8 4 2 2 2" xfId="46778"/>
    <cellStyle name="Обычный 5 11 8 4 2 3" xfId="46779"/>
    <cellStyle name="Обычный 5 11 8 4 3" xfId="16907"/>
    <cellStyle name="Обычный 5 11 8 4 3 2" xfId="46780"/>
    <cellStyle name="Обычный 5 11 8 4 4" xfId="46781"/>
    <cellStyle name="Обычный 5 11 8 5" xfId="16908"/>
    <cellStyle name="Обычный 5 11 8 5 2" xfId="16909"/>
    <cellStyle name="Обычный 5 11 8 5 2 2" xfId="46782"/>
    <cellStyle name="Обычный 5 11 8 5 3" xfId="46783"/>
    <cellStyle name="Обычный 5 11 8 6" xfId="16910"/>
    <cellStyle name="Обычный 5 11 8 6 2" xfId="46784"/>
    <cellStyle name="Обычный 5 11 8 7" xfId="16911"/>
    <cellStyle name="Обычный 5 11 8 7 2" xfId="46785"/>
    <cellStyle name="Обычный 5 11 8 8" xfId="46786"/>
    <cellStyle name="Обычный 5 11 9" xfId="16912"/>
    <cellStyle name="Обычный 5 11 9 2" xfId="16913"/>
    <cellStyle name="Обычный 5 11 9 2 2" xfId="16914"/>
    <cellStyle name="Обычный 5 11 9 2 2 2" xfId="16915"/>
    <cellStyle name="Обычный 5 11 9 2 2 2 2" xfId="46787"/>
    <cellStyle name="Обычный 5 11 9 2 2 3" xfId="46788"/>
    <cellStyle name="Обычный 5 11 9 2 3" xfId="16916"/>
    <cellStyle name="Обычный 5 11 9 2 3 2" xfId="46789"/>
    <cellStyle name="Обычный 5 11 9 2 4" xfId="46790"/>
    <cellStyle name="Обычный 5 11 9 3" xfId="16917"/>
    <cellStyle name="Обычный 5 11 9 3 2" xfId="16918"/>
    <cellStyle name="Обычный 5 11 9 3 2 2" xfId="16919"/>
    <cellStyle name="Обычный 5 11 9 3 2 2 2" xfId="46791"/>
    <cellStyle name="Обычный 5 11 9 3 2 3" xfId="46792"/>
    <cellStyle name="Обычный 5 11 9 3 3" xfId="16920"/>
    <cellStyle name="Обычный 5 11 9 3 3 2" xfId="46793"/>
    <cellStyle name="Обычный 5 11 9 3 4" xfId="46794"/>
    <cellStyle name="Обычный 5 11 9 4" xfId="16921"/>
    <cellStyle name="Обычный 5 11 9 4 2" xfId="16922"/>
    <cellStyle name="Обычный 5 11 9 4 2 2" xfId="16923"/>
    <cellStyle name="Обычный 5 11 9 4 2 2 2" xfId="46795"/>
    <cellStyle name="Обычный 5 11 9 4 2 3" xfId="46796"/>
    <cellStyle name="Обычный 5 11 9 4 3" xfId="16924"/>
    <cellStyle name="Обычный 5 11 9 4 3 2" xfId="46797"/>
    <cellStyle name="Обычный 5 11 9 4 4" xfId="46798"/>
    <cellStyle name="Обычный 5 11 9 5" xfId="16925"/>
    <cellStyle name="Обычный 5 11 9 5 2" xfId="16926"/>
    <cellStyle name="Обычный 5 11 9 5 2 2" xfId="46799"/>
    <cellStyle name="Обычный 5 11 9 5 3" xfId="46800"/>
    <cellStyle name="Обычный 5 11 9 6" xfId="16927"/>
    <cellStyle name="Обычный 5 11 9 6 2" xfId="46801"/>
    <cellStyle name="Обычный 5 11 9 7" xfId="16928"/>
    <cellStyle name="Обычный 5 11 9 7 2" xfId="46802"/>
    <cellStyle name="Обычный 5 11 9 8" xfId="46803"/>
    <cellStyle name="Обычный 5 110" xfId="16929"/>
    <cellStyle name="Обычный 5 110 2" xfId="16930"/>
    <cellStyle name="Обычный 5 110 2 2" xfId="16931"/>
    <cellStyle name="Обычный 5 110 2 2 2" xfId="46804"/>
    <cellStyle name="Обычный 5 110 2 3" xfId="46805"/>
    <cellStyle name="Обычный 5 110 3" xfId="16932"/>
    <cellStyle name="Обычный 5 110 3 2" xfId="46806"/>
    <cellStyle name="Обычный 5 110 4" xfId="46807"/>
    <cellStyle name="Обычный 5 111" xfId="16933"/>
    <cellStyle name="Обычный 5 111 2" xfId="16934"/>
    <cellStyle name="Обычный 5 111 2 2" xfId="16935"/>
    <cellStyle name="Обычный 5 111 2 2 2" xfId="46808"/>
    <cellStyle name="Обычный 5 111 2 3" xfId="46809"/>
    <cellStyle name="Обычный 5 111 3" xfId="16936"/>
    <cellStyle name="Обычный 5 111 3 2" xfId="46810"/>
    <cellStyle name="Обычный 5 111 4" xfId="46811"/>
    <cellStyle name="Обычный 5 112" xfId="16937"/>
    <cellStyle name="Обычный 5 112 2" xfId="16938"/>
    <cellStyle name="Обычный 5 112 2 2" xfId="16939"/>
    <cellStyle name="Обычный 5 112 2 2 2" xfId="46812"/>
    <cellStyle name="Обычный 5 112 2 3" xfId="46813"/>
    <cellStyle name="Обычный 5 112 3" xfId="16940"/>
    <cellStyle name="Обычный 5 112 3 2" xfId="46814"/>
    <cellStyle name="Обычный 5 112 4" xfId="46815"/>
    <cellStyle name="Обычный 5 113" xfId="16941"/>
    <cellStyle name="Обычный 5 113 2" xfId="16942"/>
    <cellStyle name="Обычный 5 113 2 2" xfId="16943"/>
    <cellStyle name="Обычный 5 113 2 2 2" xfId="46816"/>
    <cellStyle name="Обычный 5 113 2 3" xfId="46817"/>
    <cellStyle name="Обычный 5 113 3" xfId="16944"/>
    <cellStyle name="Обычный 5 113 3 2" xfId="46818"/>
    <cellStyle name="Обычный 5 113 4" xfId="46819"/>
    <cellStyle name="Обычный 5 114" xfId="16945"/>
    <cellStyle name="Обычный 5 114 2" xfId="16946"/>
    <cellStyle name="Обычный 5 114 2 2" xfId="16947"/>
    <cellStyle name="Обычный 5 114 2 2 2" xfId="46820"/>
    <cellStyle name="Обычный 5 114 2 3" xfId="46821"/>
    <cellStyle name="Обычный 5 114 3" xfId="16948"/>
    <cellStyle name="Обычный 5 114 3 2" xfId="46822"/>
    <cellStyle name="Обычный 5 114 4" xfId="46823"/>
    <cellStyle name="Обычный 5 115" xfId="16949"/>
    <cellStyle name="Обычный 5 115 2" xfId="16950"/>
    <cellStyle name="Обычный 5 115 2 2" xfId="16951"/>
    <cellStyle name="Обычный 5 115 2 2 2" xfId="46824"/>
    <cellStyle name="Обычный 5 115 2 3" xfId="46825"/>
    <cellStyle name="Обычный 5 115 3" xfId="16952"/>
    <cellStyle name="Обычный 5 115 3 2" xfId="46826"/>
    <cellStyle name="Обычный 5 115 4" xfId="46827"/>
    <cellStyle name="Обычный 5 116" xfId="16953"/>
    <cellStyle name="Обычный 5 116 2" xfId="16954"/>
    <cellStyle name="Обычный 5 116 2 2" xfId="16955"/>
    <cellStyle name="Обычный 5 116 2 2 2" xfId="46828"/>
    <cellStyle name="Обычный 5 116 2 3" xfId="46829"/>
    <cellStyle name="Обычный 5 116 3" xfId="16956"/>
    <cellStyle name="Обычный 5 116 3 2" xfId="46830"/>
    <cellStyle name="Обычный 5 116 4" xfId="46831"/>
    <cellStyle name="Обычный 5 117" xfId="16957"/>
    <cellStyle name="Обычный 5 117 2" xfId="16958"/>
    <cellStyle name="Обычный 5 117 2 2" xfId="16959"/>
    <cellStyle name="Обычный 5 117 2 2 2" xfId="46832"/>
    <cellStyle name="Обычный 5 117 2 3" xfId="46833"/>
    <cellStyle name="Обычный 5 117 3" xfId="16960"/>
    <cellStyle name="Обычный 5 117 3 2" xfId="46834"/>
    <cellStyle name="Обычный 5 117 4" xfId="46835"/>
    <cellStyle name="Обычный 5 118" xfId="16961"/>
    <cellStyle name="Обычный 5 118 2" xfId="16962"/>
    <cellStyle name="Обычный 5 118 2 2" xfId="16963"/>
    <cellStyle name="Обычный 5 118 2 2 2" xfId="46836"/>
    <cellStyle name="Обычный 5 118 2 3" xfId="46837"/>
    <cellStyle name="Обычный 5 118 3" xfId="16964"/>
    <cellStyle name="Обычный 5 118 3 2" xfId="46838"/>
    <cellStyle name="Обычный 5 118 4" xfId="46839"/>
    <cellStyle name="Обычный 5 119" xfId="16965"/>
    <cellStyle name="Обычный 5 119 2" xfId="16966"/>
    <cellStyle name="Обычный 5 119 2 2" xfId="16967"/>
    <cellStyle name="Обычный 5 119 2 2 2" xfId="46840"/>
    <cellStyle name="Обычный 5 119 2 3" xfId="46841"/>
    <cellStyle name="Обычный 5 119 3" xfId="16968"/>
    <cellStyle name="Обычный 5 119 3 2" xfId="46842"/>
    <cellStyle name="Обычный 5 119 4" xfId="46843"/>
    <cellStyle name="Обычный 5 12" xfId="16969"/>
    <cellStyle name="Обычный 5 12 10" xfId="16970"/>
    <cellStyle name="Обычный 5 12 10 2" xfId="16971"/>
    <cellStyle name="Обычный 5 12 10 2 2" xfId="16972"/>
    <cellStyle name="Обычный 5 12 10 2 2 2" xfId="16973"/>
    <cellStyle name="Обычный 5 12 10 2 2 2 2" xfId="46844"/>
    <cellStyle name="Обычный 5 12 10 2 2 3" xfId="46845"/>
    <cellStyle name="Обычный 5 12 10 2 3" xfId="16974"/>
    <cellStyle name="Обычный 5 12 10 2 3 2" xfId="46846"/>
    <cellStyle name="Обычный 5 12 10 2 4" xfId="46847"/>
    <cellStyle name="Обычный 5 12 10 3" xfId="16975"/>
    <cellStyle name="Обычный 5 12 10 3 2" xfId="16976"/>
    <cellStyle name="Обычный 5 12 10 3 2 2" xfId="16977"/>
    <cellStyle name="Обычный 5 12 10 3 2 2 2" xfId="46848"/>
    <cellStyle name="Обычный 5 12 10 3 2 3" xfId="46849"/>
    <cellStyle name="Обычный 5 12 10 3 3" xfId="16978"/>
    <cellStyle name="Обычный 5 12 10 3 3 2" xfId="46850"/>
    <cellStyle name="Обычный 5 12 10 3 4" xfId="46851"/>
    <cellStyle name="Обычный 5 12 10 4" xfId="16979"/>
    <cellStyle name="Обычный 5 12 10 4 2" xfId="16980"/>
    <cellStyle name="Обычный 5 12 10 4 2 2" xfId="16981"/>
    <cellStyle name="Обычный 5 12 10 4 2 2 2" xfId="46852"/>
    <cellStyle name="Обычный 5 12 10 4 2 3" xfId="46853"/>
    <cellStyle name="Обычный 5 12 10 4 3" xfId="16982"/>
    <cellStyle name="Обычный 5 12 10 4 3 2" xfId="46854"/>
    <cellStyle name="Обычный 5 12 10 4 4" xfId="46855"/>
    <cellStyle name="Обычный 5 12 10 5" xfId="16983"/>
    <cellStyle name="Обычный 5 12 10 5 2" xfId="16984"/>
    <cellStyle name="Обычный 5 12 10 5 2 2" xfId="46856"/>
    <cellStyle name="Обычный 5 12 10 5 3" xfId="46857"/>
    <cellStyle name="Обычный 5 12 10 6" xfId="16985"/>
    <cellStyle name="Обычный 5 12 10 6 2" xfId="46858"/>
    <cellStyle name="Обычный 5 12 10 7" xfId="16986"/>
    <cellStyle name="Обычный 5 12 10 7 2" xfId="46859"/>
    <cellStyle name="Обычный 5 12 10 8" xfId="46860"/>
    <cellStyle name="Обычный 5 12 11" xfId="16987"/>
    <cellStyle name="Обычный 5 12 11 2" xfId="16988"/>
    <cellStyle name="Обычный 5 12 11 2 2" xfId="16989"/>
    <cellStyle name="Обычный 5 12 11 2 2 2" xfId="16990"/>
    <cellStyle name="Обычный 5 12 11 2 2 2 2" xfId="46861"/>
    <cellStyle name="Обычный 5 12 11 2 2 3" xfId="46862"/>
    <cellStyle name="Обычный 5 12 11 2 3" xfId="16991"/>
    <cellStyle name="Обычный 5 12 11 2 3 2" xfId="46863"/>
    <cellStyle name="Обычный 5 12 11 2 4" xfId="46864"/>
    <cellStyle name="Обычный 5 12 11 3" xfId="16992"/>
    <cellStyle name="Обычный 5 12 11 3 2" xfId="16993"/>
    <cellStyle name="Обычный 5 12 11 3 2 2" xfId="16994"/>
    <cellStyle name="Обычный 5 12 11 3 2 2 2" xfId="46865"/>
    <cellStyle name="Обычный 5 12 11 3 2 3" xfId="46866"/>
    <cellStyle name="Обычный 5 12 11 3 3" xfId="16995"/>
    <cellStyle name="Обычный 5 12 11 3 3 2" xfId="46867"/>
    <cellStyle name="Обычный 5 12 11 3 4" xfId="46868"/>
    <cellStyle name="Обычный 5 12 11 4" xfId="16996"/>
    <cellStyle name="Обычный 5 12 11 4 2" xfId="16997"/>
    <cellStyle name="Обычный 5 12 11 4 2 2" xfId="16998"/>
    <cellStyle name="Обычный 5 12 11 4 2 2 2" xfId="46869"/>
    <cellStyle name="Обычный 5 12 11 4 2 3" xfId="46870"/>
    <cellStyle name="Обычный 5 12 11 4 3" xfId="16999"/>
    <cellStyle name="Обычный 5 12 11 4 3 2" xfId="46871"/>
    <cellStyle name="Обычный 5 12 11 4 4" xfId="46872"/>
    <cellStyle name="Обычный 5 12 11 5" xfId="17000"/>
    <cellStyle name="Обычный 5 12 11 5 2" xfId="17001"/>
    <cellStyle name="Обычный 5 12 11 5 2 2" xfId="46873"/>
    <cellStyle name="Обычный 5 12 11 5 3" xfId="46874"/>
    <cellStyle name="Обычный 5 12 11 6" xfId="17002"/>
    <cellStyle name="Обычный 5 12 11 6 2" xfId="46875"/>
    <cellStyle name="Обычный 5 12 11 7" xfId="17003"/>
    <cellStyle name="Обычный 5 12 11 7 2" xfId="46876"/>
    <cellStyle name="Обычный 5 12 11 8" xfId="46877"/>
    <cellStyle name="Обычный 5 12 12" xfId="17004"/>
    <cellStyle name="Обычный 5 12 12 2" xfId="17005"/>
    <cellStyle name="Обычный 5 12 12 2 2" xfId="17006"/>
    <cellStyle name="Обычный 5 12 12 2 2 2" xfId="17007"/>
    <cellStyle name="Обычный 5 12 12 2 2 2 2" xfId="46878"/>
    <cellStyle name="Обычный 5 12 12 2 2 3" xfId="46879"/>
    <cellStyle name="Обычный 5 12 12 2 3" xfId="17008"/>
    <cellStyle name="Обычный 5 12 12 2 3 2" xfId="46880"/>
    <cellStyle name="Обычный 5 12 12 2 4" xfId="46881"/>
    <cellStyle name="Обычный 5 12 12 3" xfId="17009"/>
    <cellStyle name="Обычный 5 12 12 3 2" xfId="17010"/>
    <cellStyle name="Обычный 5 12 12 3 2 2" xfId="17011"/>
    <cellStyle name="Обычный 5 12 12 3 2 2 2" xfId="46882"/>
    <cellStyle name="Обычный 5 12 12 3 2 3" xfId="46883"/>
    <cellStyle name="Обычный 5 12 12 3 3" xfId="17012"/>
    <cellStyle name="Обычный 5 12 12 3 3 2" xfId="46884"/>
    <cellStyle name="Обычный 5 12 12 3 4" xfId="46885"/>
    <cellStyle name="Обычный 5 12 12 4" xfId="17013"/>
    <cellStyle name="Обычный 5 12 12 4 2" xfId="17014"/>
    <cellStyle name="Обычный 5 12 12 4 2 2" xfId="17015"/>
    <cellStyle name="Обычный 5 12 12 4 2 2 2" xfId="46886"/>
    <cellStyle name="Обычный 5 12 12 4 2 3" xfId="46887"/>
    <cellStyle name="Обычный 5 12 12 4 3" xfId="17016"/>
    <cellStyle name="Обычный 5 12 12 4 3 2" xfId="46888"/>
    <cellStyle name="Обычный 5 12 12 4 4" xfId="46889"/>
    <cellStyle name="Обычный 5 12 12 5" xfId="17017"/>
    <cellStyle name="Обычный 5 12 12 5 2" xfId="17018"/>
    <cellStyle name="Обычный 5 12 12 5 2 2" xfId="46890"/>
    <cellStyle name="Обычный 5 12 12 5 3" xfId="46891"/>
    <cellStyle name="Обычный 5 12 12 6" xfId="17019"/>
    <cellStyle name="Обычный 5 12 12 6 2" xfId="46892"/>
    <cellStyle name="Обычный 5 12 12 7" xfId="17020"/>
    <cellStyle name="Обычный 5 12 12 7 2" xfId="46893"/>
    <cellStyle name="Обычный 5 12 12 8" xfId="46894"/>
    <cellStyle name="Обычный 5 12 13" xfId="17021"/>
    <cellStyle name="Обычный 5 12 13 2" xfId="17022"/>
    <cellStyle name="Обычный 5 12 13 2 2" xfId="17023"/>
    <cellStyle name="Обычный 5 12 13 2 2 2" xfId="17024"/>
    <cellStyle name="Обычный 5 12 13 2 2 2 2" xfId="46895"/>
    <cellStyle name="Обычный 5 12 13 2 2 3" xfId="46896"/>
    <cellStyle name="Обычный 5 12 13 2 3" xfId="17025"/>
    <cellStyle name="Обычный 5 12 13 2 3 2" xfId="46897"/>
    <cellStyle name="Обычный 5 12 13 2 4" xfId="46898"/>
    <cellStyle name="Обычный 5 12 13 3" xfId="17026"/>
    <cellStyle name="Обычный 5 12 13 3 2" xfId="17027"/>
    <cellStyle name="Обычный 5 12 13 3 2 2" xfId="17028"/>
    <cellStyle name="Обычный 5 12 13 3 2 2 2" xfId="46899"/>
    <cellStyle name="Обычный 5 12 13 3 2 3" xfId="46900"/>
    <cellStyle name="Обычный 5 12 13 3 3" xfId="17029"/>
    <cellStyle name="Обычный 5 12 13 3 3 2" xfId="46901"/>
    <cellStyle name="Обычный 5 12 13 3 4" xfId="46902"/>
    <cellStyle name="Обычный 5 12 13 4" xfId="17030"/>
    <cellStyle name="Обычный 5 12 13 4 2" xfId="17031"/>
    <cellStyle name="Обычный 5 12 13 4 2 2" xfId="17032"/>
    <cellStyle name="Обычный 5 12 13 4 2 2 2" xfId="46903"/>
    <cellStyle name="Обычный 5 12 13 4 2 3" xfId="46904"/>
    <cellStyle name="Обычный 5 12 13 4 3" xfId="17033"/>
    <cellStyle name="Обычный 5 12 13 4 3 2" xfId="46905"/>
    <cellStyle name="Обычный 5 12 13 4 4" xfId="46906"/>
    <cellStyle name="Обычный 5 12 13 5" xfId="17034"/>
    <cellStyle name="Обычный 5 12 13 5 2" xfId="17035"/>
    <cellStyle name="Обычный 5 12 13 5 2 2" xfId="46907"/>
    <cellStyle name="Обычный 5 12 13 5 3" xfId="46908"/>
    <cellStyle name="Обычный 5 12 13 6" xfId="17036"/>
    <cellStyle name="Обычный 5 12 13 6 2" xfId="46909"/>
    <cellStyle name="Обычный 5 12 13 7" xfId="17037"/>
    <cellStyle name="Обычный 5 12 13 7 2" xfId="46910"/>
    <cellStyle name="Обычный 5 12 13 8" xfId="46911"/>
    <cellStyle name="Обычный 5 12 14" xfId="17038"/>
    <cellStyle name="Обычный 5 12 14 2" xfId="17039"/>
    <cellStyle name="Обычный 5 12 14 2 2" xfId="17040"/>
    <cellStyle name="Обычный 5 12 14 2 2 2" xfId="17041"/>
    <cellStyle name="Обычный 5 12 14 2 2 2 2" xfId="46912"/>
    <cellStyle name="Обычный 5 12 14 2 2 3" xfId="46913"/>
    <cellStyle name="Обычный 5 12 14 2 3" xfId="17042"/>
    <cellStyle name="Обычный 5 12 14 2 3 2" xfId="46914"/>
    <cellStyle name="Обычный 5 12 14 2 4" xfId="46915"/>
    <cellStyle name="Обычный 5 12 14 3" xfId="17043"/>
    <cellStyle name="Обычный 5 12 14 3 2" xfId="17044"/>
    <cellStyle name="Обычный 5 12 14 3 2 2" xfId="17045"/>
    <cellStyle name="Обычный 5 12 14 3 2 2 2" xfId="46916"/>
    <cellStyle name="Обычный 5 12 14 3 2 3" xfId="46917"/>
    <cellStyle name="Обычный 5 12 14 3 3" xfId="17046"/>
    <cellStyle name="Обычный 5 12 14 3 3 2" xfId="46918"/>
    <cellStyle name="Обычный 5 12 14 3 4" xfId="46919"/>
    <cellStyle name="Обычный 5 12 14 4" xfId="17047"/>
    <cellStyle name="Обычный 5 12 14 4 2" xfId="17048"/>
    <cellStyle name="Обычный 5 12 14 4 2 2" xfId="17049"/>
    <cellStyle name="Обычный 5 12 14 4 2 2 2" xfId="46920"/>
    <cellStyle name="Обычный 5 12 14 4 2 3" xfId="46921"/>
    <cellStyle name="Обычный 5 12 14 4 3" xfId="17050"/>
    <cellStyle name="Обычный 5 12 14 4 3 2" xfId="46922"/>
    <cellStyle name="Обычный 5 12 14 4 4" xfId="46923"/>
    <cellStyle name="Обычный 5 12 14 5" xfId="17051"/>
    <cellStyle name="Обычный 5 12 14 5 2" xfId="17052"/>
    <cellStyle name="Обычный 5 12 14 5 2 2" xfId="46924"/>
    <cellStyle name="Обычный 5 12 14 5 3" xfId="46925"/>
    <cellStyle name="Обычный 5 12 14 6" xfId="17053"/>
    <cellStyle name="Обычный 5 12 14 6 2" xfId="46926"/>
    <cellStyle name="Обычный 5 12 14 7" xfId="17054"/>
    <cellStyle name="Обычный 5 12 14 7 2" xfId="46927"/>
    <cellStyle name="Обычный 5 12 14 8" xfId="46928"/>
    <cellStyle name="Обычный 5 12 15" xfId="17055"/>
    <cellStyle name="Обычный 5 12 15 2" xfId="17056"/>
    <cellStyle name="Обычный 5 12 15 2 2" xfId="17057"/>
    <cellStyle name="Обычный 5 12 15 2 2 2" xfId="17058"/>
    <cellStyle name="Обычный 5 12 15 2 2 2 2" xfId="46929"/>
    <cellStyle name="Обычный 5 12 15 2 2 3" xfId="46930"/>
    <cellStyle name="Обычный 5 12 15 2 3" xfId="17059"/>
    <cellStyle name="Обычный 5 12 15 2 3 2" xfId="46931"/>
    <cellStyle name="Обычный 5 12 15 2 4" xfId="46932"/>
    <cellStyle name="Обычный 5 12 15 3" xfId="17060"/>
    <cellStyle name="Обычный 5 12 15 3 2" xfId="17061"/>
    <cellStyle name="Обычный 5 12 15 3 2 2" xfId="17062"/>
    <cellStyle name="Обычный 5 12 15 3 2 2 2" xfId="46933"/>
    <cellStyle name="Обычный 5 12 15 3 2 3" xfId="46934"/>
    <cellStyle name="Обычный 5 12 15 3 3" xfId="17063"/>
    <cellStyle name="Обычный 5 12 15 3 3 2" xfId="46935"/>
    <cellStyle name="Обычный 5 12 15 3 4" xfId="46936"/>
    <cellStyle name="Обычный 5 12 15 4" xfId="17064"/>
    <cellStyle name="Обычный 5 12 15 4 2" xfId="17065"/>
    <cellStyle name="Обычный 5 12 15 4 2 2" xfId="17066"/>
    <cellStyle name="Обычный 5 12 15 4 2 2 2" xfId="46937"/>
    <cellStyle name="Обычный 5 12 15 4 2 3" xfId="46938"/>
    <cellStyle name="Обычный 5 12 15 4 3" xfId="17067"/>
    <cellStyle name="Обычный 5 12 15 4 3 2" xfId="46939"/>
    <cellStyle name="Обычный 5 12 15 4 4" xfId="46940"/>
    <cellStyle name="Обычный 5 12 15 5" xfId="17068"/>
    <cellStyle name="Обычный 5 12 15 5 2" xfId="17069"/>
    <cellStyle name="Обычный 5 12 15 5 2 2" xfId="46941"/>
    <cellStyle name="Обычный 5 12 15 5 3" xfId="46942"/>
    <cellStyle name="Обычный 5 12 15 6" xfId="17070"/>
    <cellStyle name="Обычный 5 12 15 6 2" xfId="46943"/>
    <cellStyle name="Обычный 5 12 15 7" xfId="17071"/>
    <cellStyle name="Обычный 5 12 15 7 2" xfId="46944"/>
    <cellStyle name="Обычный 5 12 15 8" xfId="46945"/>
    <cellStyle name="Обычный 5 12 16" xfId="17072"/>
    <cellStyle name="Обычный 5 12 16 2" xfId="17073"/>
    <cellStyle name="Обычный 5 12 16 2 2" xfId="17074"/>
    <cellStyle name="Обычный 5 12 16 2 2 2" xfId="17075"/>
    <cellStyle name="Обычный 5 12 16 2 2 2 2" xfId="46946"/>
    <cellStyle name="Обычный 5 12 16 2 2 3" xfId="46947"/>
    <cellStyle name="Обычный 5 12 16 2 3" xfId="17076"/>
    <cellStyle name="Обычный 5 12 16 2 3 2" xfId="46948"/>
    <cellStyle name="Обычный 5 12 16 2 4" xfId="46949"/>
    <cellStyle name="Обычный 5 12 16 3" xfId="17077"/>
    <cellStyle name="Обычный 5 12 16 3 2" xfId="17078"/>
    <cellStyle name="Обычный 5 12 16 3 2 2" xfId="17079"/>
    <cellStyle name="Обычный 5 12 16 3 2 2 2" xfId="46950"/>
    <cellStyle name="Обычный 5 12 16 3 2 3" xfId="46951"/>
    <cellStyle name="Обычный 5 12 16 3 3" xfId="17080"/>
    <cellStyle name="Обычный 5 12 16 3 3 2" xfId="46952"/>
    <cellStyle name="Обычный 5 12 16 3 4" xfId="46953"/>
    <cellStyle name="Обычный 5 12 16 4" xfId="17081"/>
    <cellStyle name="Обычный 5 12 16 4 2" xfId="17082"/>
    <cellStyle name="Обычный 5 12 16 4 2 2" xfId="17083"/>
    <cellStyle name="Обычный 5 12 16 4 2 2 2" xfId="46954"/>
    <cellStyle name="Обычный 5 12 16 4 2 3" xfId="46955"/>
    <cellStyle name="Обычный 5 12 16 4 3" xfId="17084"/>
    <cellStyle name="Обычный 5 12 16 4 3 2" xfId="46956"/>
    <cellStyle name="Обычный 5 12 16 4 4" xfId="46957"/>
    <cellStyle name="Обычный 5 12 16 5" xfId="17085"/>
    <cellStyle name="Обычный 5 12 16 5 2" xfId="17086"/>
    <cellStyle name="Обычный 5 12 16 5 2 2" xfId="46958"/>
    <cellStyle name="Обычный 5 12 16 5 3" xfId="46959"/>
    <cellStyle name="Обычный 5 12 16 6" xfId="17087"/>
    <cellStyle name="Обычный 5 12 16 6 2" xfId="46960"/>
    <cellStyle name="Обычный 5 12 16 7" xfId="17088"/>
    <cellStyle name="Обычный 5 12 16 7 2" xfId="46961"/>
    <cellStyle name="Обычный 5 12 16 8" xfId="46962"/>
    <cellStyle name="Обычный 5 12 17" xfId="17089"/>
    <cellStyle name="Обычный 5 12 17 2" xfId="17090"/>
    <cellStyle name="Обычный 5 12 17 2 2" xfId="17091"/>
    <cellStyle name="Обычный 5 12 17 2 2 2" xfId="17092"/>
    <cellStyle name="Обычный 5 12 17 2 2 2 2" xfId="46963"/>
    <cellStyle name="Обычный 5 12 17 2 2 3" xfId="46964"/>
    <cellStyle name="Обычный 5 12 17 2 3" xfId="17093"/>
    <cellStyle name="Обычный 5 12 17 2 3 2" xfId="46965"/>
    <cellStyle name="Обычный 5 12 17 2 4" xfId="46966"/>
    <cellStyle name="Обычный 5 12 17 3" xfId="17094"/>
    <cellStyle name="Обычный 5 12 17 3 2" xfId="17095"/>
    <cellStyle name="Обычный 5 12 17 3 2 2" xfId="17096"/>
    <cellStyle name="Обычный 5 12 17 3 2 2 2" xfId="46967"/>
    <cellStyle name="Обычный 5 12 17 3 2 3" xfId="46968"/>
    <cellStyle name="Обычный 5 12 17 3 3" xfId="17097"/>
    <cellStyle name="Обычный 5 12 17 3 3 2" xfId="46969"/>
    <cellStyle name="Обычный 5 12 17 3 4" xfId="46970"/>
    <cellStyle name="Обычный 5 12 17 4" xfId="17098"/>
    <cellStyle name="Обычный 5 12 17 4 2" xfId="17099"/>
    <cellStyle name="Обычный 5 12 17 4 2 2" xfId="17100"/>
    <cellStyle name="Обычный 5 12 17 4 2 2 2" xfId="46971"/>
    <cellStyle name="Обычный 5 12 17 4 2 3" xfId="46972"/>
    <cellStyle name="Обычный 5 12 17 4 3" xfId="17101"/>
    <cellStyle name="Обычный 5 12 17 4 3 2" xfId="46973"/>
    <cellStyle name="Обычный 5 12 17 4 4" xfId="46974"/>
    <cellStyle name="Обычный 5 12 17 5" xfId="17102"/>
    <cellStyle name="Обычный 5 12 17 5 2" xfId="17103"/>
    <cellStyle name="Обычный 5 12 17 5 2 2" xfId="46975"/>
    <cellStyle name="Обычный 5 12 17 5 3" xfId="46976"/>
    <cellStyle name="Обычный 5 12 17 6" xfId="17104"/>
    <cellStyle name="Обычный 5 12 17 6 2" xfId="46977"/>
    <cellStyle name="Обычный 5 12 17 7" xfId="17105"/>
    <cellStyle name="Обычный 5 12 17 7 2" xfId="46978"/>
    <cellStyle name="Обычный 5 12 17 8" xfId="46979"/>
    <cellStyle name="Обычный 5 12 18" xfId="17106"/>
    <cellStyle name="Обычный 5 12 18 2" xfId="17107"/>
    <cellStyle name="Обычный 5 12 18 2 2" xfId="17108"/>
    <cellStyle name="Обычный 5 12 18 2 2 2" xfId="17109"/>
    <cellStyle name="Обычный 5 12 18 2 2 2 2" xfId="46980"/>
    <cellStyle name="Обычный 5 12 18 2 2 3" xfId="46981"/>
    <cellStyle name="Обычный 5 12 18 2 3" xfId="17110"/>
    <cellStyle name="Обычный 5 12 18 2 3 2" xfId="46982"/>
    <cellStyle name="Обычный 5 12 18 2 4" xfId="46983"/>
    <cellStyle name="Обычный 5 12 18 3" xfId="17111"/>
    <cellStyle name="Обычный 5 12 18 3 2" xfId="17112"/>
    <cellStyle name="Обычный 5 12 18 3 2 2" xfId="17113"/>
    <cellStyle name="Обычный 5 12 18 3 2 2 2" xfId="46984"/>
    <cellStyle name="Обычный 5 12 18 3 2 3" xfId="46985"/>
    <cellStyle name="Обычный 5 12 18 3 3" xfId="17114"/>
    <cellStyle name="Обычный 5 12 18 3 3 2" xfId="46986"/>
    <cellStyle name="Обычный 5 12 18 3 4" xfId="46987"/>
    <cellStyle name="Обычный 5 12 18 4" xfId="17115"/>
    <cellStyle name="Обычный 5 12 18 4 2" xfId="17116"/>
    <cellStyle name="Обычный 5 12 18 4 2 2" xfId="17117"/>
    <cellStyle name="Обычный 5 12 18 4 2 2 2" xfId="46988"/>
    <cellStyle name="Обычный 5 12 18 4 2 3" xfId="46989"/>
    <cellStyle name="Обычный 5 12 18 4 3" xfId="17118"/>
    <cellStyle name="Обычный 5 12 18 4 3 2" xfId="46990"/>
    <cellStyle name="Обычный 5 12 18 4 4" xfId="46991"/>
    <cellStyle name="Обычный 5 12 18 5" xfId="17119"/>
    <cellStyle name="Обычный 5 12 18 5 2" xfId="17120"/>
    <cellStyle name="Обычный 5 12 18 5 2 2" xfId="46992"/>
    <cellStyle name="Обычный 5 12 18 5 3" xfId="46993"/>
    <cellStyle name="Обычный 5 12 18 6" xfId="17121"/>
    <cellStyle name="Обычный 5 12 18 6 2" xfId="46994"/>
    <cellStyle name="Обычный 5 12 18 7" xfId="17122"/>
    <cellStyle name="Обычный 5 12 18 7 2" xfId="46995"/>
    <cellStyle name="Обычный 5 12 18 8" xfId="46996"/>
    <cellStyle name="Обычный 5 12 19" xfId="17123"/>
    <cellStyle name="Обычный 5 12 19 2" xfId="17124"/>
    <cellStyle name="Обычный 5 12 19 2 2" xfId="17125"/>
    <cellStyle name="Обычный 5 12 19 2 2 2" xfId="17126"/>
    <cellStyle name="Обычный 5 12 19 2 2 2 2" xfId="46997"/>
    <cellStyle name="Обычный 5 12 19 2 2 3" xfId="46998"/>
    <cellStyle name="Обычный 5 12 19 2 3" xfId="17127"/>
    <cellStyle name="Обычный 5 12 19 2 3 2" xfId="46999"/>
    <cellStyle name="Обычный 5 12 19 2 4" xfId="47000"/>
    <cellStyle name="Обычный 5 12 19 3" xfId="17128"/>
    <cellStyle name="Обычный 5 12 19 3 2" xfId="17129"/>
    <cellStyle name="Обычный 5 12 19 3 2 2" xfId="17130"/>
    <cellStyle name="Обычный 5 12 19 3 2 2 2" xfId="47001"/>
    <cellStyle name="Обычный 5 12 19 3 2 3" xfId="47002"/>
    <cellStyle name="Обычный 5 12 19 3 3" xfId="17131"/>
    <cellStyle name="Обычный 5 12 19 3 3 2" xfId="47003"/>
    <cellStyle name="Обычный 5 12 19 3 4" xfId="47004"/>
    <cellStyle name="Обычный 5 12 19 4" xfId="17132"/>
    <cellStyle name="Обычный 5 12 19 4 2" xfId="17133"/>
    <cellStyle name="Обычный 5 12 19 4 2 2" xfId="17134"/>
    <cellStyle name="Обычный 5 12 19 4 2 2 2" xfId="47005"/>
    <cellStyle name="Обычный 5 12 19 4 2 3" xfId="47006"/>
    <cellStyle name="Обычный 5 12 19 4 3" xfId="17135"/>
    <cellStyle name="Обычный 5 12 19 4 3 2" xfId="47007"/>
    <cellStyle name="Обычный 5 12 19 4 4" xfId="47008"/>
    <cellStyle name="Обычный 5 12 19 5" xfId="17136"/>
    <cellStyle name="Обычный 5 12 19 5 2" xfId="17137"/>
    <cellStyle name="Обычный 5 12 19 5 2 2" xfId="47009"/>
    <cellStyle name="Обычный 5 12 19 5 3" xfId="47010"/>
    <cellStyle name="Обычный 5 12 19 6" xfId="17138"/>
    <cellStyle name="Обычный 5 12 19 6 2" xfId="47011"/>
    <cellStyle name="Обычный 5 12 19 7" xfId="17139"/>
    <cellStyle name="Обычный 5 12 19 7 2" xfId="47012"/>
    <cellStyle name="Обычный 5 12 19 8" xfId="47013"/>
    <cellStyle name="Обычный 5 12 2" xfId="17140"/>
    <cellStyle name="Обычный 5 12 2 2" xfId="17141"/>
    <cellStyle name="Обычный 5 12 2 2 2" xfId="17142"/>
    <cellStyle name="Обычный 5 12 2 2 2 2" xfId="17143"/>
    <cellStyle name="Обычный 5 12 2 2 2 2 2" xfId="47014"/>
    <cellStyle name="Обычный 5 12 2 2 2 3" xfId="47015"/>
    <cellStyle name="Обычный 5 12 2 2 3" xfId="17144"/>
    <cellStyle name="Обычный 5 12 2 2 3 2" xfId="47016"/>
    <cellStyle name="Обычный 5 12 2 2 4" xfId="47017"/>
    <cellStyle name="Обычный 5 12 2 3" xfId="17145"/>
    <cellStyle name="Обычный 5 12 2 3 2" xfId="17146"/>
    <cellStyle name="Обычный 5 12 2 3 2 2" xfId="17147"/>
    <cellStyle name="Обычный 5 12 2 3 2 2 2" xfId="47018"/>
    <cellStyle name="Обычный 5 12 2 3 2 3" xfId="47019"/>
    <cellStyle name="Обычный 5 12 2 3 3" xfId="17148"/>
    <cellStyle name="Обычный 5 12 2 3 3 2" xfId="47020"/>
    <cellStyle name="Обычный 5 12 2 3 4" xfId="47021"/>
    <cellStyle name="Обычный 5 12 2 4" xfId="17149"/>
    <cellStyle name="Обычный 5 12 2 4 2" xfId="17150"/>
    <cellStyle name="Обычный 5 12 2 4 2 2" xfId="17151"/>
    <cellStyle name="Обычный 5 12 2 4 2 2 2" xfId="47022"/>
    <cellStyle name="Обычный 5 12 2 4 2 3" xfId="47023"/>
    <cellStyle name="Обычный 5 12 2 4 3" xfId="17152"/>
    <cellStyle name="Обычный 5 12 2 4 3 2" xfId="47024"/>
    <cellStyle name="Обычный 5 12 2 4 4" xfId="47025"/>
    <cellStyle name="Обычный 5 12 2 5" xfId="17153"/>
    <cellStyle name="Обычный 5 12 2 5 2" xfId="17154"/>
    <cellStyle name="Обычный 5 12 2 5 2 2" xfId="47026"/>
    <cellStyle name="Обычный 5 12 2 5 3" xfId="47027"/>
    <cellStyle name="Обычный 5 12 2 6" xfId="17155"/>
    <cellStyle name="Обычный 5 12 2 6 2" xfId="47028"/>
    <cellStyle name="Обычный 5 12 2 7" xfId="17156"/>
    <cellStyle name="Обычный 5 12 2 7 2" xfId="47029"/>
    <cellStyle name="Обычный 5 12 2 8" xfId="47030"/>
    <cellStyle name="Обычный 5 12 20" xfId="17157"/>
    <cellStyle name="Обычный 5 12 20 2" xfId="17158"/>
    <cellStyle name="Обычный 5 12 20 2 2" xfId="17159"/>
    <cellStyle name="Обычный 5 12 20 2 2 2" xfId="17160"/>
    <cellStyle name="Обычный 5 12 20 2 2 2 2" xfId="47031"/>
    <cellStyle name="Обычный 5 12 20 2 2 3" xfId="47032"/>
    <cellStyle name="Обычный 5 12 20 2 3" xfId="17161"/>
    <cellStyle name="Обычный 5 12 20 2 3 2" xfId="47033"/>
    <cellStyle name="Обычный 5 12 20 2 4" xfId="47034"/>
    <cellStyle name="Обычный 5 12 20 3" xfId="17162"/>
    <cellStyle name="Обычный 5 12 20 3 2" xfId="17163"/>
    <cellStyle name="Обычный 5 12 20 3 2 2" xfId="17164"/>
    <cellStyle name="Обычный 5 12 20 3 2 2 2" xfId="47035"/>
    <cellStyle name="Обычный 5 12 20 3 2 3" xfId="47036"/>
    <cellStyle name="Обычный 5 12 20 3 3" xfId="17165"/>
    <cellStyle name="Обычный 5 12 20 3 3 2" xfId="47037"/>
    <cellStyle name="Обычный 5 12 20 3 4" xfId="47038"/>
    <cellStyle name="Обычный 5 12 20 4" xfId="17166"/>
    <cellStyle name="Обычный 5 12 20 4 2" xfId="17167"/>
    <cellStyle name="Обычный 5 12 20 4 2 2" xfId="17168"/>
    <cellStyle name="Обычный 5 12 20 4 2 2 2" xfId="47039"/>
    <cellStyle name="Обычный 5 12 20 4 2 3" xfId="47040"/>
    <cellStyle name="Обычный 5 12 20 4 3" xfId="17169"/>
    <cellStyle name="Обычный 5 12 20 4 3 2" xfId="47041"/>
    <cellStyle name="Обычный 5 12 20 4 4" xfId="47042"/>
    <cellStyle name="Обычный 5 12 20 5" xfId="17170"/>
    <cellStyle name="Обычный 5 12 20 5 2" xfId="17171"/>
    <cellStyle name="Обычный 5 12 20 5 2 2" xfId="47043"/>
    <cellStyle name="Обычный 5 12 20 5 3" xfId="47044"/>
    <cellStyle name="Обычный 5 12 20 6" xfId="17172"/>
    <cellStyle name="Обычный 5 12 20 6 2" xfId="47045"/>
    <cellStyle name="Обычный 5 12 20 7" xfId="17173"/>
    <cellStyle name="Обычный 5 12 20 7 2" xfId="47046"/>
    <cellStyle name="Обычный 5 12 20 8" xfId="47047"/>
    <cellStyle name="Обычный 5 12 21" xfId="17174"/>
    <cellStyle name="Обычный 5 12 21 2" xfId="17175"/>
    <cellStyle name="Обычный 5 12 21 2 2" xfId="17176"/>
    <cellStyle name="Обычный 5 12 21 2 2 2" xfId="17177"/>
    <cellStyle name="Обычный 5 12 21 2 2 2 2" xfId="47048"/>
    <cellStyle name="Обычный 5 12 21 2 2 3" xfId="47049"/>
    <cellStyle name="Обычный 5 12 21 2 3" xfId="17178"/>
    <cellStyle name="Обычный 5 12 21 2 3 2" xfId="47050"/>
    <cellStyle name="Обычный 5 12 21 2 4" xfId="47051"/>
    <cellStyle name="Обычный 5 12 21 3" xfId="17179"/>
    <cellStyle name="Обычный 5 12 21 3 2" xfId="17180"/>
    <cellStyle name="Обычный 5 12 21 3 2 2" xfId="17181"/>
    <cellStyle name="Обычный 5 12 21 3 2 2 2" xfId="47052"/>
    <cellStyle name="Обычный 5 12 21 3 2 3" xfId="47053"/>
    <cellStyle name="Обычный 5 12 21 3 3" xfId="17182"/>
    <cellStyle name="Обычный 5 12 21 3 3 2" xfId="47054"/>
    <cellStyle name="Обычный 5 12 21 3 4" xfId="47055"/>
    <cellStyle name="Обычный 5 12 21 4" xfId="17183"/>
    <cellStyle name="Обычный 5 12 21 4 2" xfId="17184"/>
    <cellStyle name="Обычный 5 12 21 4 2 2" xfId="17185"/>
    <cellStyle name="Обычный 5 12 21 4 2 2 2" xfId="47056"/>
    <cellStyle name="Обычный 5 12 21 4 2 3" xfId="47057"/>
    <cellStyle name="Обычный 5 12 21 4 3" xfId="17186"/>
    <cellStyle name="Обычный 5 12 21 4 3 2" xfId="47058"/>
    <cellStyle name="Обычный 5 12 21 4 4" xfId="47059"/>
    <cellStyle name="Обычный 5 12 21 5" xfId="17187"/>
    <cellStyle name="Обычный 5 12 21 5 2" xfId="17188"/>
    <cellStyle name="Обычный 5 12 21 5 2 2" xfId="47060"/>
    <cellStyle name="Обычный 5 12 21 5 3" xfId="47061"/>
    <cellStyle name="Обычный 5 12 21 6" xfId="17189"/>
    <cellStyle name="Обычный 5 12 21 6 2" xfId="47062"/>
    <cellStyle name="Обычный 5 12 21 7" xfId="17190"/>
    <cellStyle name="Обычный 5 12 21 7 2" xfId="47063"/>
    <cellStyle name="Обычный 5 12 21 8" xfId="47064"/>
    <cellStyle name="Обычный 5 12 22" xfId="17191"/>
    <cellStyle name="Обычный 5 12 22 2" xfId="17192"/>
    <cellStyle name="Обычный 5 12 22 2 2" xfId="17193"/>
    <cellStyle name="Обычный 5 12 22 2 2 2" xfId="17194"/>
    <cellStyle name="Обычный 5 12 22 2 2 2 2" xfId="47065"/>
    <cellStyle name="Обычный 5 12 22 2 2 3" xfId="47066"/>
    <cellStyle name="Обычный 5 12 22 2 3" xfId="17195"/>
    <cellStyle name="Обычный 5 12 22 2 3 2" xfId="47067"/>
    <cellStyle name="Обычный 5 12 22 2 4" xfId="47068"/>
    <cellStyle name="Обычный 5 12 22 3" xfId="17196"/>
    <cellStyle name="Обычный 5 12 22 3 2" xfId="17197"/>
    <cellStyle name="Обычный 5 12 22 3 2 2" xfId="17198"/>
    <cellStyle name="Обычный 5 12 22 3 2 2 2" xfId="47069"/>
    <cellStyle name="Обычный 5 12 22 3 2 3" xfId="47070"/>
    <cellStyle name="Обычный 5 12 22 3 3" xfId="17199"/>
    <cellStyle name="Обычный 5 12 22 3 3 2" xfId="47071"/>
    <cellStyle name="Обычный 5 12 22 3 4" xfId="47072"/>
    <cellStyle name="Обычный 5 12 22 4" xfId="17200"/>
    <cellStyle name="Обычный 5 12 22 4 2" xfId="17201"/>
    <cellStyle name="Обычный 5 12 22 4 2 2" xfId="17202"/>
    <cellStyle name="Обычный 5 12 22 4 2 2 2" xfId="47073"/>
    <cellStyle name="Обычный 5 12 22 4 2 3" xfId="47074"/>
    <cellStyle name="Обычный 5 12 22 4 3" xfId="17203"/>
    <cellStyle name="Обычный 5 12 22 4 3 2" xfId="47075"/>
    <cellStyle name="Обычный 5 12 22 4 4" xfId="47076"/>
    <cellStyle name="Обычный 5 12 22 5" xfId="17204"/>
    <cellStyle name="Обычный 5 12 22 5 2" xfId="17205"/>
    <cellStyle name="Обычный 5 12 22 5 2 2" xfId="47077"/>
    <cellStyle name="Обычный 5 12 22 5 3" xfId="47078"/>
    <cellStyle name="Обычный 5 12 22 6" xfId="17206"/>
    <cellStyle name="Обычный 5 12 22 6 2" xfId="47079"/>
    <cellStyle name="Обычный 5 12 22 7" xfId="17207"/>
    <cellStyle name="Обычный 5 12 22 7 2" xfId="47080"/>
    <cellStyle name="Обычный 5 12 22 8" xfId="47081"/>
    <cellStyle name="Обычный 5 12 23" xfId="17208"/>
    <cellStyle name="Обычный 5 12 23 2" xfId="17209"/>
    <cellStyle name="Обычный 5 12 23 2 2" xfId="17210"/>
    <cellStyle name="Обычный 5 12 23 2 2 2" xfId="17211"/>
    <cellStyle name="Обычный 5 12 23 2 2 2 2" xfId="47082"/>
    <cellStyle name="Обычный 5 12 23 2 2 3" xfId="47083"/>
    <cellStyle name="Обычный 5 12 23 2 3" xfId="17212"/>
    <cellStyle name="Обычный 5 12 23 2 3 2" xfId="47084"/>
    <cellStyle name="Обычный 5 12 23 2 4" xfId="47085"/>
    <cellStyle name="Обычный 5 12 23 3" xfId="17213"/>
    <cellStyle name="Обычный 5 12 23 3 2" xfId="17214"/>
    <cellStyle name="Обычный 5 12 23 3 2 2" xfId="17215"/>
    <cellStyle name="Обычный 5 12 23 3 2 2 2" xfId="47086"/>
    <cellStyle name="Обычный 5 12 23 3 2 3" xfId="47087"/>
    <cellStyle name="Обычный 5 12 23 3 3" xfId="17216"/>
    <cellStyle name="Обычный 5 12 23 3 3 2" xfId="47088"/>
    <cellStyle name="Обычный 5 12 23 3 4" xfId="47089"/>
    <cellStyle name="Обычный 5 12 23 4" xfId="17217"/>
    <cellStyle name="Обычный 5 12 23 4 2" xfId="17218"/>
    <cellStyle name="Обычный 5 12 23 4 2 2" xfId="17219"/>
    <cellStyle name="Обычный 5 12 23 4 2 2 2" xfId="47090"/>
    <cellStyle name="Обычный 5 12 23 4 2 3" xfId="47091"/>
    <cellStyle name="Обычный 5 12 23 4 3" xfId="17220"/>
    <cellStyle name="Обычный 5 12 23 4 3 2" xfId="47092"/>
    <cellStyle name="Обычный 5 12 23 4 4" xfId="47093"/>
    <cellStyle name="Обычный 5 12 23 5" xfId="17221"/>
    <cellStyle name="Обычный 5 12 23 5 2" xfId="17222"/>
    <cellStyle name="Обычный 5 12 23 5 2 2" xfId="47094"/>
    <cellStyle name="Обычный 5 12 23 5 3" xfId="47095"/>
    <cellStyle name="Обычный 5 12 23 6" xfId="17223"/>
    <cellStyle name="Обычный 5 12 23 6 2" xfId="47096"/>
    <cellStyle name="Обычный 5 12 23 7" xfId="17224"/>
    <cellStyle name="Обычный 5 12 23 7 2" xfId="47097"/>
    <cellStyle name="Обычный 5 12 23 8" xfId="47098"/>
    <cellStyle name="Обычный 5 12 24" xfId="17225"/>
    <cellStyle name="Обычный 5 12 24 2" xfId="17226"/>
    <cellStyle name="Обычный 5 12 24 2 2" xfId="17227"/>
    <cellStyle name="Обычный 5 12 24 2 2 2" xfId="17228"/>
    <cellStyle name="Обычный 5 12 24 2 2 2 2" xfId="47099"/>
    <cellStyle name="Обычный 5 12 24 2 2 3" xfId="47100"/>
    <cellStyle name="Обычный 5 12 24 2 3" xfId="17229"/>
    <cellStyle name="Обычный 5 12 24 2 3 2" xfId="47101"/>
    <cellStyle name="Обычный 5 12 24 2 4" xfId="47102"/>
    <cellStyle name="Обычный 5 12 24 3" xfId="17230"/>
    <cellStyle name="Обычный 5 12 24 3 2" xfId="17231"/>
    <cellStyle name="Обычный 5 12 24 3 2 2" xfId="17232"/>
    <cellStyle name="Обычный 5 12 24 3 2 2 2" xfId="47103"/>
    <cellStyle name="Обычный 5 12 24 3 2 3" xfId="47104"/>
    <cellStyle name="Обычный 5 12 24 3 3" xfId="17233"/>
    <cellStyle name="Обычный 5 12 24 3 3 2" xfId="47105"/>
    <cellStyle name="Обычный 5 12 24 3 4" xfId="47106"/>
    <cellStyle name="Обычный 5 12 24 4" xfId="17234"/>
    <cellStyle name="Обычный 5 12 24 4 2" xfId="17235"/>
    <cellStyle name="Обычный 5 12 24 4 2 2" xfId="17236"/>
    <cellStyle name="Обычный 5 12 24 4 2 2 2" xfId="47107"/>
    <cellStyle name="Обычный 5 12 24 4 2 3" xfId="47108"/>
    <cellStyle name="Обычный 5 12 24 4 3" xfId="17237"/>
    <cellStyle name="Обычный 5 12 24 4 3 2" xfId="47109"/>
    <cellStyle name="Обычный 5 12 24 4 4" xfId="47110"/>
    <cellStyle name="Обычный 5 12 24 5" xfId="17238"/>
    <cellStyle name="Обычный 5 12 24 5 2" xfId="17239"/>
    <cellStyle name="Обычный 5 12 24 5 2 2" xfId="47111"/>
    <cellStyle name="Обычный 5 12 24 5 3" xfId="47112"/>
    <cellStyle name="Обычный 5 12 24 6" xfId="17240"/>
    <cellStyle name="Обычный 5 12 24 6 2" xfId="47113"/>
    <cellStyle name="Обычный 5 12 24 7" xfId="17241"/>
    <cellStyle name="Обычный 5 12 24 7 2" xfId="47114"/>
    <cellStyle name="Обычный 5 12 24 8" xfId="47115"/>
    <cellStyle name="Обычный 5 12 25" xfId="17242"/>
    <cellStyle name="Обычный 5 12 25 2" xfId="17243"/>
    <cellStyle name="Обычный 5 12 25 2 2" xfId="17244"/>
    <cellStyle name="Обычный 5 12 25 2 2 2" xfId="17245"/>
    <cellStyle name="Обычный 5 12 25 2 2 2 2" xfId="47116"/>
    <cellStyle name="Обычный 5 12 25 2 2 3" xfId="47117"/>
    <cellStyle name="Обычный 5 12 25 2 3" xfId="17246"/>
    <cellStyle name="Обычный 5 12 25 2 3 2" xfId="47118"/>
    <cellStyle name="Обычный 5 12 25 2 4" xfId="47119"/>
    <cellStyle name="Обычный 5 12 25 3" xfId="17247"/>
    <cellStyle name="Обычный 5 12 25 3 2" xfId="17248"/>
    <cellStyle name="Обычный 5 12 25 3 2 2" xfId="17249"/>
    <cellStyle name="Обычный 5 12 25 3 2 2 2" xfId="47120"/>
    <cellStyle name="Обычный 5 12 25 3 2 3" xfId="47121"/>
    <cellStyle name="Обычный 5 12 25 3 3" xfId="17250"/>
    <cellStyle name="Обычный 5 12 25 3 3 2" xfId="47122"/>
    <cellStyle name="Обычный 5 12 25 3 4" xfId="47123"/>
    <cellStyle name="Обычный 5 12 25 4" xfId="17251"/>
    <cellStyle name="Обычный 5 12 25 4 2" xfId="17252"/>
    <cellStyle name="Обычный 5 12 25 4 2 2" xfId="17253"/>
    <cellStyle name="Обычный 5 12 25 4 2 2 2" xfId="47124"/>
    <cellStyle name="Обычный 5 12 25 4 2 3" xfId="47125"/>
    <cellStyle name="Обычный 5 12 25 4 3" xfId="17254"/>
    <cellStyle name="Обычный 5 12 25 4 3 2" xfId="47126"/>
    <cellStyle name="Обычный 5 12 25 4 4" xfId="47127"/>
    <cellStyle name="Обычный 5 12 25 5" xfId="17255"/>
    <cellStyle name="Обычный 5 12 25 5 2" xfId="17256"/>
    <cellStyle name="Обычный 5 12 25 5 2 2" xfId="47128"/>
    <cellStyle name="Обычный 5 12 25 5 3" xfId="47129"/>
    <cellStyle name="Обычный 5 12 25 6" xfId="17257"/>
    <cellStyle name="Обычный 5 12 25 6 2" xfId="47130"/>
    <cellStyle name="Обычный 5 12 25 7" xfId="17258"/>
    <cellStyle name="Обычный 5 12 25 7 2" xfId="47131"/>
    <cellStyle name="Обычный 5 12 25 8" xfId="47132"/>
    <cellStyle name="Обычный 5 12 26" xfId="17259"/>
    <cellStyle name="Обычный 5 12 26 2" xfId="17260"/>
    <cellStyle name="Обычный 5 12 26 2 2" xfId="17261"/>
    <cellStyle name="Обычный 5 12 26 2 2 2" xfId="17262"/>
    <cellStyle name="Обычный 5 12 26 2 2 2 2" xfId="47133"/>
    <cellStyle name="Обычный 5 12 26 2 2 3" xfId="47134"/>
    <cellStyle name="Обычный 5 12 26 2 3" xfId="17263"/>
    <cellStyle name="Обычный 5 12 26 2 3 2" xfId="47135"/>
    <cellStyle name="Обычный 5 12 26 2 4" xfId="47136"/>
    <cellStyle name="Обычный 5 12 26 3" xfId="17264"/>
    <cellStyle name="Обычный 5 12 26 3 2" xfId="17265"/>
    <cellStyle name="Обычный 5 12 26 3 2 2" xfId="17266"/>
    <cellStyle name="Обычный 5 12 26 3 2 2 2" xfId="47137"/>
    <cellStyle name="Обычный 5 12 26 3 2 3" xfId="47138"/>
    <cellStyle name="Обычный 5 12 26 3 3" xfId="17267"/>
    <cellStyle name="Обычный 5 12 26 3 3 2" xfId="47139"/>
    <cellStyle name="Обычный 5 12 26 3 4" xfId="47140"/>
    <cellStyle name="Обычный 5 12 26 4" xfId="17268"/>
    <cellStyle name="Обычный 5 12 26 4 2" xfId="17269"/>
    <cellStyle name="Обычный 5 12 26 4 2 2" xfId="17270"/>
    <cellStyle name="Обычный 5 12 26 4 2 2 2" xfId="47141"/>
    <cellStyle name="Обычный 5 12 26 4 2 3" xfId="47142"/>
    <cellStyle name="Обычный 5 12 26 4 3" xfId="17271"/>
    <cellStyle name="Обычный 5 12 26 4 3 2" xfId="47143"/>
    <cellStyle name="Обычный 5 12 26 4 4" xfId="47144"/>
    <cellStyle name="Обычный 5 12 26 5" xfId="17272"/>
    <cellStyle name="Обычный 5 12 26 5 2" xfId="17273"/>
    <cellStyle name="Обычный 5 12 26 5 2 2" xfId="47145"/>
    <cellStyle name="Обычный 5 12 26 5 3" xfId="47146"/>
    <cellStyle name="Обычный 5 12 26 6" xfId="17274"/>
    <cellStyle name="Обычный 5 12 26 6 2" xfId="47147"/>
    <cellStyle name="Обычный 5 12 26 7" xfId="17275"/>
    <cellStyle name="Обычный 5 12 26 7 2" xfId="47148"/>
    <cellStyle name="Обычный 5 12 26 8" xfId="47149"/>
    <cellStyle name="Обычный 5 12 27" xfId="17276"/>
    <cellStyle name="Обычный 5 12 27 2" xfId="17277"/>
    <cellStyle name="Обычный 5 12 27 2 2" xfId="17278"/>
    <cellStyle name="Обычный 5 12 27 2 2 2" xfId="17279"/>
    <cellStyle name="Обычный 5 12 27 2 2 2 2" xfId="47150"/>
    <cellStyle name="Обычный 5 12 27 2 2 3" xfId="47151"/>
    <cellStyle name="Обычный 5 12 27 2 3" xfId="17280"/>
    <cellStyle name="Обычный 5 12 27 2 3 2" xfId="47152"/>
    <cellStyle name="Обычный 5 12 27 2 4" xfId="47153"/>
    <cellStyle name="Обычный 5 12 27 3" xfId="17281"/>
    <cellStyle name="Обычный 5 12 27 3 2" xfId="17282"/>
    <cellStyle name="Обычный 5 12 27 3 2 2" xfId="17283"/>
    <cellStyle name="Обычный 5 12 27 3 2 2 2" xfId="47154"/>
    <cellStyle name="Обычный 5 12 27 3 2 3" xfId="47155"/>
    <cellStyle name="Обычный 5 12 27 3 3" xfId="17284"/>
    <cellStyle name="Обычный 5 12 27 3 3 2" xfId="47156"/>
    <cellStyle name="Обычный 5 12 27 3 4" xfId="47157"/>
    <cellStyle name="Обычный 5 12 27 4" xfId="17285"/>
    <cellStyle name="Обычный 5 12 27 4 2" xfId="17286"/>
    <cellStyle name="Обычный 5 12 27 4 2 2" xfId="17287"/>
    <cellStyle name="Обычный 5 12 27 4 2 2 2" xfId="47158"/>
    <cellStyle name="Обычный 5 12 27 4 2 3" xfId="47159"/>
    <cellStyle name="Обычный 5 12 27 4 3" xfId="17288"/>
    <cellStyle name="Обычный 5 12 27 4 3 2" xfId="47160"/>
    <cellStyle name="Обычный 5 12 27 4 4" xfId="47161"/>
    <cellStyle name="Обычный 5 12 27 5" xfId="17289"/>
    <cellStyle name="Обычный 5 12 27 5 2" xfId="17290"/>
    <cellStyle name="Обычный 5 12 27 5 2 2" xfId="47162"/>
    <cellStyle name="Обычный 5 12 27 5 3" xfId="47163"/>
    <cellStyle name="Обычный 5 12 27 6" xfId="17291"/>
    <cellStyle name="Обычный 5 12 27 6 2" xfId="47164"/>
    <cellStyle name="Обычный 5 12 27 7" xfId="17292"/>
    <cellStyle name="Обычный 5 12 27 7 2" xfId="47165"/>
    <cellStyle name="Обычный 5 12 27 8" xfId="47166"/>
    <cellStyle name="Обычный 5 12 28" xfId="17293"/>
    <cellStyle name="Обычный 5 12 28 2" xfId="17294"/>
    <cellStyle name="Обычный 5 12 28 2 2" xfId="17295"/>
    <cellStyle name="Обычный 5 12 28 2 2 2" xfId="17296"/>
    <cellStyle name="Обычный 5 12 28 2 2 2 2" xfId="47167"/>
    <cellStyle name="Обычный 5 12 28 2 2 3" xfId="47168"/>
    <cellStyle name="Обычный 5 12 28 2 3" xfId="17297"/>
    <cellStyle name="Обычный 5 12 28 2 3 2" xfId="47169"/>
    <cellStyle name="Обычный 5 12 28 2 4" xfId="47170"/>
    <cellStyle name="Обычный 5 12 28 3" xfId="17298"/>
    <cellStyle name="Обычный 5 12 28 3 2" xfId="17299"/>
    <cellStyle name="Обычный 5 12 28 3 2 2" xfId="17300"/>
    <cellStyle name="Обычный 5 12 28 3 2 2 2" xfId="47171"/>
    <cellStyle name="Обычный 5 12 28 3 2 3" xfId="47172"/>
    <cellStyle name="Обычный 5 12 28 3 3" xfId="17301"/>
    <cellStyle name="Обычный 5 12 28 3 3 2" xfId="47173"/>
    <cellStyle name="Обычный 5 12 28 3 4" xfId="47174"/>
    <cellStyle name="Обычный 5 12 28 4" xfId="17302"/>
    <cellStyle name="Обычный 5 12 28 4 2" xfId="17303"/>
    <cellStyle name="Обычный 5 12 28 4 2 2" xfId="17304"/>
    <cellStyle name="Обычный 5 12 28 4 2 2 2" xfId="47175"/>
    <cellStyle name="Обычный 5 12 28 4 2 3" xfId="47176"/>
    <cellStyle name="Обычный 5 12 28 4 3" xfId="17305"/>
    <cellStyle name="Обычный 5 12 28 4 3 2" xfId="47177"/>
    <cellStyle name="Обычный 5 12 28 4 4" xfId="47178"/>
    <cellStyle name="Обычный 5 12 28 5" xfId="17306"/>
    <cellStyle name="Обычный 5 12 28 5 2" xfId="17307"/>
    <cellStyle name="Обычный 5 12 28 5 2 2" xfId="47179"/>
    <cellStyle name="Обычный 5 12 28 5 3" xfId="47180"/>
    <cellStyle name="Обычный 5 12 28 6" xfId="17308"/>
    <cellStyle name="Обычный 5 12 28 6 2" xfId="47181"/>
    <cellStyle name="Обычный 5 12 28 7" xfId="17309"/>
    <cellStyle name="Обычный 5 12 28 7 2" xfId="47182"/>
    <cellStyle name="Обычный 5 12 28 8" xfId="47183"/>
    <cellStyle name="Обычный 5 12 29" xfId="17310"/>
    <cellStyle name="Обычный 5 12 29 2" xfId="17311"/>
    <cellStyle name="Обычный 5 12 29 2 2" xfId="17312"/>
    <cellStyle name="Обычный 5 12 29 2 2 2" xfId="17313"/>
    <cellStyle name="Обычный 5 12 29 2 2 2 2" xfId="47184"/>
    <cellStyle name="Обычный 5 12 29 2 2 3" xfId="47185"/>
    <cellStyle name="Обычный 5 12 29 2 3" xfId="17314"/>
    <cellStyle name="Обычный 5 12 29 2 3 2" xfId="47186"/>
    <cellStyle name="Обычный 5 12 29 2 4" xfId="47187"/>
    <cellStyle name="Обычный 5 12 29 3" xfId="17315"/>
    <cellStyle name="Обычный 5 12 29 3 2" xfId="17316"/>
    <cellStyle name="Обычный 5 12 29 3 2 2" xfId="17317"/>
    <cellStyle name="Обычный 5 12 29 3 2 2 2" xfId="47188"/>
    <cellStyle name="Обычный 5 12 29 3 2 3" xfId="47189"/>
    <cellStyle name="Обычный 5 12 29 3 3" xfId="17318"/>
    <cellStyle name="Обычный 5 12 29 3 3 2" xfId="47190"/>
    <cellStyle name="Обычный 5 12 29 3 4" xfId="47191"/>
    <cellStyle name="Обычный 5 12 29 4" xfId="17319"/>
    <cellStyle name="Обычный 5 12 29 4 2" xfId="17320"/>
    <cellStyle name="Обычный 5 12 29 4 2 2" xfId="17321"/>
    <cellStyle name="Обычный 5 12 29 4 2 2 2" xfId="47192"/>
    <cellStyle name="Обычный 5 12 29 4 2 3" xfId="47193"/>
    <cellStyle name="Обычный 5 12 29 4 3" xfId="17322"/>
    <cellStyle name="Обычный 5 12 29 4 3 2" xfId="47194"/>
    <cellStyle name="Обычный 5 12 29 4 4" xfId="47195"/>
    <cellStyle name="Обычный 5 12 29 5" xfId="17323"/>
    <cellStyle name="Обычный 5 12 29 5 2" xfId="17324"/>
    <cellStyle name="Обычный 5 12 29 5 2 2" xfId="47196"/>
    <cellStyle name="Обычный 5 12 29 5 3" xfId="47197"/>
    <cellStyle name="Обычный 5 12 29 6" xfId="17325"/>
    <cellStyle name="Обычный 5 12 29 6 2" xfId="47198"/>
    <cellStyle name="Обычный 5 12 29 7" xfId="17326"/>
    <cellStyle name="Обычный 5 12 29 7 2" xfId="47199"/>
    <cellStyle name="Обычный 5 12 29 8" xfId="47200"/>
    <cellStyle name="Обычный 5 12 3" xfId="17327"/>
    <cellStyle name="Обычный 5 12 3 2" xfId="17328"/>
    <cellStyle name="Обычный 5 12 3 2 2" xfId="17329"/>
    <cellStyle name="Обычный 5 12 3 2 2 2" xfId="17330"/>
    <cellStyle name="Обычный 5 12 3 2 2 2 2" xfId="47201"/>
    <cellStyle name="Обычный 5 12 3 2 2 3" xfId="47202"/>
    <cellStyle name="Обычный 5 12 3 2 3" xfId="17331"/>
    <cellStyle name="Обычный 5 12 3 2 3 2" xfId="47203"/>
    <cellStyle name="Обычный 5 12 3 2 4" xfId="47204"/>
    <cellStyle name="Обычный 5 12 3 3" xfId="17332"/>
    <cellStyle name="Обычный 5 12 3 3 2" xfId="17333"/>
    <cellStyle name="Обычный 5 12 3 3 2 2" xfId="17334"/>
    <cellStyle name="Обычный 5 12 3 3 2 2 2" xfId="47205"/>
    <cellStyle name="Обычный 5 12 3 3 2 3" xfId="47206"/>
    <cellStyle name="Обычный 5 12 3 3 3" xfId="17335"/>
    <cellStyle name="Обычный 5 12 3 3 3 2" xfId="47207"/>
    <cellStyle name="Обычный 5 12 3 3 4" xfId="47208"/>
    <cellStyle name="Обычный 5 12 3 4" xfId="17336"/>
    <cellStyle name="Обычный 5 12 3 4 2" xfId="17337"/>
    <cellStyle name="Обычный 5 12 3 4 2 2" xfId="17338"/>
    <cellStyle name="Обычный 5 12 3 4 2 2 2" xfId="47209"/>
    <cellStyle name="Обычный 5 12 3 4 2 3" xfId="47210"/>
    <cellStyle name="Обычный 5 12 3 4 3" xfId="17339"/>
    <cellStyle name="Обычный 5 12 3 4 3 2" xfId="47211"/>
    <cellStyle name="Обычный 5 12 3 4 4" xfId="47212"/>
    <cellStyle name="Обычный 5 12 3 5" xfId="17340"/>
    <cellStyle name="Обычный 5 12 3 5 2" xfId="17341"/>
    <cellStyle name="Обычный 5 12 3 5 2 2" xfId="47213"/>
    <cellStyle name="Обычный 5 12 3 5 3" xfId="47214"/>
    <cellStyle name="Обычный 5 12 3 6" xfId="17342"/>
    <cellStyle name="Обычный 5 12 3 6 2" xfId="47215"/>
    <cellStyle name="Обычный 5 12 3 7" xfId="17343"/>
    <cellStyle name="Обычный 5 12 3 7 2" xfId="47216"/>
    <cellStyle name="Обычный 5 12 3 8" xfId="47217"/>
    <cellStyle name="Обычный 5 12 30" xfId="17344"/>
    <cellStyle name="Обычный 5 12 30 2" xfId="17345"/>
    <cellStyle name="Обычный 5 12 30 2 2" xfId="17346"/>
    <cellStyle name="Обычный 5 12 30 2 2 2" xfId="47218"/>
    <cellStyle name="Обычный 5 12 30 2 3" xfId="47219"/>
    <cellStyle name="Обычный 5 12 30 3" xfId="17347"/>
    <cellStyle name="Обычный 5 12 30 3 2" xfId="47220"/>
    <cellStyle name="Обычный 5 12 30 4" xfId="47221"/>
    <cellStyle name="Обычный 5 12 31" xfId="17348"/>
    <cellStyle name="Обычный 5 12 31 2" xfId="17349"/>
    <cellStyle name="Обычный 5 12 31 2 2" xfId="17350"/>
    <cellStyle name="Обычный 5 12 31 2 2 2" xfId="47222"/>
    <cellStyle name="Обычный 5 12 31 2 3" xfId="47223"/>
    <cellStyle name="Обычный 5 12 31 3" xfId="17351"/>
    <cellStyle name="Обычный 5 12 31 3 2" xfId="47224"/>
    <cellStyle name="Обычный 5 12 31 4" xfId="47225"/>
    <cellStyle name="Обычный 5 12 32" xfId="17352"/>
    <cellStyle name="Обычный 5 12 32 2" xfId="17353"/>
    <cellStyle name="Обычный 5 12 32 2 2" xfId="17354"/>
    <cellStyle name="Обычный 5 12 32 2 2 2" xfId="47226"/>
    <cellStyle name="Обычный 5 12 32 2 3" xfId="47227"/>
    <cellStyle name="Обычный 5 12 32 3" xfId="17355"/>
    <cellStyle name="Обычный 5 12 32 3 2" xfId="47228"/>
    <cellStyle name="Обычный 5 12 32 4" xfId="47229"/>
    <cellStyle name="Обычный 5 12 33" xfId="17356"/>
    <cellStyle name="Обычный 5 12 33 2" xfId="17357"/>
    <cellStyle name="Обычный 5 12 33 2 2" xfId="47230"/>
    <cellStyle name="Обычный 5 12 33 3" xfId="47231"/>
    <cellStyle name="Обычный 5 12 34" xfId="17358"/>
    <cellStyle name="Обычный 5 12 34 2" xfId="47232"/>
    <cellStyle name="Обычный 5 12 35" xfId="17359"/>
    <cellStyle name="Обычный 5 12 35 2" xfId="47233"/>
    <cellStyle name="Обычный 5 12 36" xfId="47234"/>
    <cellStyle name="Обычный 5 12 4" xfId="17360"/>
    <cellStyle name="Обычный 5 12 4 2" xfId="17361"/>
    <cellStyle name="Обычный 5 12 4 2 2" xfId="17362"/>
    <cellStyle name="Обычный 5 12 4 2 2 2" xfId="17363"/>
    <cellStyle name="Обычный 5 12 4 2 2 2 2" xfId="47235"/>
    <cellStyle name="Обычный 5 12 4 2 2 3" xfId="47236"/>
    <cellStyle name="Обычный 5 12 4 2 3" xfId="17364"/>
    <cellStyle name="Обычный 5 12 4 2 3 2" xfId="47237"/>
    <cellStyle name="Обычный 5 12 4 2 4" xfId="47238"/>
    <cellStyle name="Обычный 5 12 4 3" xfId="17365"/>
    <cellStyle name="Обычный 5 12 4 3 2" xfId="17366"/>
    <cellStyle name="Обычный 5 12 4 3 2 2" xfId="17367"/>
    <cellStyle name="Обычный 5 12 4 3 2 2 2" xfId="47239"/>
    <cellStyle name="Обычный 5 12 4 3 2 3" xfId="47240"/>
    <cellStyle name="Обычный 5 12 4 3 3" xfId="17368"/>
    <cellStyle name="Обычный 5 12 4 3 3 2" xfId="47241"/>
    <cellStyle name="Обычный 5 12 4 3 4" xfId="47242"/>
    <cellStyle name="Обычный 5 12 4 4" xfId="17369"/>
    <cellStyle name="Обычный 5 12 4 4 2" xfId="17370"/>
    <cellStyle name="Обычный 5 12 4 4 2 2" xfId="17371"/>
    <cellStyle name="Обычный 5 12 4 4 2 2 2" xfId="47243"/>
    <cellStyle name="Обычный 5 12 4 4 2 3" xfId="47244"/>
    <cellStyle name="Обычный 5 12 4 4 3" xfId="17372"/>
    <cellStyle name="Обычный 5 12 4 4 3 2" xfId="47245"/>
    <cellStyle name="Обычный 5 12 4 4 4" xfId="47246"/>
    <cellStyle name="Обычный 5 12 4 5" xfId="17373"/>
    <cellStyle name="Обычный 5 12 4 5 2" xfId="17374"/>
    <cellStyle name="Обычный 5 12 4 5 2 2" xfId="47247"/>
    <cellStyle name="Обычный 5 12 4 5 3" xfId="47248"/>
    <cellStyle name="Обычный 5 12 4 6" xfId="17375"/>
    <cellStyle name="Обычный 5 12 4 6 2" xfId="47249"/>
    <cellStyle name="Обычный 5 12 4 7" xfId="17376"/>
    <cellStyle name="Обычный 5 12 4 7 2" xfId="47250"/>
    <cellStyle name="Обычный 5 12 4 8" xfId="47251"/>
    <cellStyle name="Обычный 5 12 5" xfId="17377"/>
    <cellStyle name="Обычный 5 12 5 2" xfId="17378"/>
    <cellStyle name="Обычный 5 12 5 2 2" xfId="17379"/>
    <cellStyle name="Обычный 5 12 5 2 2 2" xfId="17380"/>
    <cellStyle name="Обычный 5 12 5 2 2 2 2" xfId="47252"/>
    <cellStyle name="Обычный 5 12 5 2 2 3" xfId="47253"/>
    <cellStyle name="Обычный 5 12 5 2 3" xfId="17381"/>
    <cellStyle name="Обычный 5 12 5 2 3 2" xfId="47254"/>
    <cellStyle name="Обычный 5 12 5 2 4" xfId="47255"/>
    <cellStyle name="Обычный 5 12 5 3" xfId="17382"/>
    <cellStyle name="Обычный 5 12 5 3 2" xfId="17383"/>
    <cellStyle name="Обычный 5 12 5 3 2 2" xfId="17384"/>
    <cellStyle name="Обычный 5 12 5 3 2 2 2" xfId="47256"/>
    <cellStyle name="Обычный 5 12 5 3 2 3" xfId="47257"/>
    <cellStyle name="Обычный 5 12 5 3 3" xfId="17385"/>
    <cellStyle name="Обычный 5 12 5 3 3 2" xfId="47258"/>
    <cellStyle name="Обычный 5 12 5 3 4" xfId="47259"/>
    <cellStyle name="Обычный 5 12 5 4" xfId="17386"/>
    <cellStyle name="Обычный 5 12 5 4 2" xfId="17387"/>
    <cellStyle name="Обычный 5 12 5 4 2 2" xfId="17388"/>
    <cellStyle name="Обычный 5 12 5 4 2 2 2" xfId="47260"/>
    <cellStyle name="Обычный 5 12 5 4 2 3" xfId="47261"/>
    <cellStyle name="Обычный 5 12 5 4 3" xfId="17389"/>
    <cellStyle name="Обычный 5 12 5 4 3 2" xfId="47262"/>
    <cellStyle name="Обычный 5 12 5 4 4" xfId="47263"/>
    <cellStyle name="Обычный 5 12 5 5" xfId="17390"/>
    <cellStyle name="Обычный 5 12 5 5 2" xfId="17391"/>
    <cellStyle name="Обычный 5 12 5 5 2 2" xfId="47264"/>
    <cellStyle name="Обычный 5 12 5 5 3" xfId="47265"/>
    <cellStyle name="Обычный 5 12 5 6" xfId="17392"/>
    <cellStyle name="Обычный 5 12 5 6 2" xfId="47266"/>
    <cellStyle name="Обычный 5 12 5 7" xfId="17393"/>
    <cellStyle name="Обычный 5 12 5 7 2" xfId="47267"/>
    <cellStyle name="Обычный 5 12 5 8" xfId="47268"/>
    <cellStyle name="Обычный 5 12 6" xfId="17394"/>
    <cellStyle name="Обычный 5 12 6 2" xfId="17395"/>
    <cellStyle name="Обычный 5 12 6 2 2" xfId="17396"/>
    <cellStyle name="Обычный 5 12 6 2 2 2" xfId="17397"/>
    <cellStyle name="Обычный 5 12 6 2 2 2 2" xfId="47269"/>
    <cellStyle name="Обычный 5 12 6 2 2 3" xfId="47270"/>
    <cellStyle name="Обычный 5 12 6 2 3" xfId="17398"/>
    <cellStyle name="Обычный 5 12 6 2 3 2" xfId="47271"/>
    <cellStyle name="Обычный 5 12 6 2 4" xfId="47272"/>
    <cellStyle name="Обычный 5 12 6 3" xfId="17399"/>
    <cellStyle name="Обычный 5 12 6 3 2" xfId="17400"/>
    <cellStyle name="Обычный 5 12 6 3 2 2" xfId="17401"/>
    <cellStyle name="Обычный 5 12 6 3 2 2 2" xfId="47273"/>
    <cellStyle name="Обычный 5 12 6 3 2 3" xfId="47274"/>
    <cellStyle name="Обычный 5 12 6 3 3" xfId="17402"/>
    <cellStyle name="Обычный 5 12 6 3 3 2" xfId="47275"/>
    <cellStyle name="Обычный 5 12 6 3 4" xfId="47276"/>
    <cellStyle name="Обычный 5 12 6 4" xfId="17403"/>
    <cellStyle name="Обычный 5 12 6 4 2" xfId="17404"/>
    <cellStyle name="Обычный 5 12 6 4 2 2" xfId="17405"/>
    <cellStyle name="Обычный 5 12 6 4 2 2 2" xfId="47277"/>
    <cellStyle name="Обычный 5 12 6 4 2 3" xfId="47278"/>
    <cellStyle name="Обычный 5 12 6 4 3" xfId="17406"/>
    <cellStyle name="Обычный 5 12 6 4 3 2" xfId="47279"/>
    <cellStyle name="Обычный 5 12 6 4 4" xfId="47280"/>
    <cellStyle name="Обычный 5 12 6 5" xfId="17407"/>
    <cellStyle name="Обычный 5 12 6 5 2" xfId="17408"/>
    <cellStyle name="Обычный 5 12 6 5 2 2" xfId="47281"/>
    <cellStyle name="Обычный 5 12 6 5 3" xfId="47282"/>
    <cellStyle name="Обычный 5 12 6 6" xfId="17409"/>
    <cellStyle name="Обычный 5 12 6 6 2" xfId="47283"/>
    <cellStyle name="Обычный 5 12 6 7" xfId="17410"/>
    <cellStyle name="Обычный 5 12 6 7 2" xfId="47284"/>
    <cellStyle name="Обычный 5 12 6 8" xfId="47285"/>
    <cellStyle name="Обычный 5 12 7" xfId="17411"/>
    <cellStyle name="Обычный 5 12 7 2" xfId="17412"/>
    <cellStyle name="Обычный 5 12 7 2 2" xfId="17413"/>
    <cellStyle name="Обычный 5 12 7 2 2 2" xfId="17414"/>
    <cellStyle name="Обычный 5 12 7 2 2 2 2" xfId="47286"/>
    <cellStyle name="Обычный 5 12 7 2 2 3" xfId="47287"/>
    <cellStyle name="Обычный 5 12 7 2 3" xfId="17415"/>
    <cellStyle name="Обычный 5 12 7 2 3 2" xfId="47288"/>
    <cellStyle name="Обычный 5 12 7 2 4" xfId="47289"/>
    <cellStyle name="Обычный 5 12 7 3" xfId="17416"/>
    <cellStyle name="Обычный 5 12 7 3 2" xfId="17417"/>
    <cellStyle name="Обычный 5 12 7 3 2 2" xfId="17418"/>
    <cellStyle name="Обычный 5 12 7 3 2 2 2" xfId="47290"/>
    <cellStyle name="Обычный 5 12 7 3 2 3" xfId="47291"/>
    <cellStyle name="Обычный 5 12 7 3 3" xfId="17419"/>
    <cellStyle name="Обычный 5 12 7 3 3 2" xfId="47292"/>
    <cellStyle name="Обычный 5 12 7 3 4" xfId="47293"/>
    <cellStyle name="Обычный 5 12 7 4" xfId="17420"/>
    <cellStyle name="Обычный 5 12 7 4 2" xfId="17421"/>
    <cellStyle name="Обычный 5 12 7 4 2 2" xfId="17422"/>
    <cellStyle name="Обычный 5 12 7 4 2 2 2" xfId="47294"/>
    <cellStyle name="Обычный 5 12 7 4 2 3" xfId="47295"/>
    <cellStyle name="Обычный 5 12 7 4 3" xfId="17423"/>
    <cellStyle name="Обычный 5 12 7 4 3 2" xfId="47296"/>
    <cellStyle name="Обычный 5 12 7 4 4" xfId="47297"/>
    <cellStyle name="Обычный 5 12 7 5" xfId="17424"/>
    <cellStyle name="Обычный 5 12 7 5 2" xfId="17425"/>
    <cellStyle name="Обычный 5 12 7 5 2 2" xfId="47298"/>
    <cellStyle name="Обычный 5 12 7 5 3" xfId="47299"/>
    <cellStyle name="Обычный 5 12 7 6" xfId="17426"/>
    <cellStyle name="Обычный 5 12 7 6 2" xfId="47300"/>
    <cellStyle name="Обычный 5 12 7 7" xfId="17427"/>
    <cellStyle name="Обычный 5 12 7 7 2" xfId="47301"/>
    <cellStyle name="Обычный 5 12 7 8" xfId="47302"/>
    <cellStyle name="Обычный 5 12 8" xfId="17428"/>
    <cellStyle name="Обычный 5 12 8 2" xfId="17429"/>
    <cellStyle name="Обычный 5 12 8 2 2" xfId="17430"/>
    <cellStyle name="Обычный 5 12 8 2 2 2" xfId="17431"/>
    <cellStyle name="Обычный 5 12 8 2 2 2 2" xfId="47303"/>
    <cellStyle name="Обычный 5 12 8 2 2 3" xfId="47304"/>
    <cellStyle name="Обычный 5 12 8 2 3" xfId="17432"/>
    <cellStyle name="Обычный 5 12 8 2 3 2" xfId="47305"/>
    <cellStyle name="Обычный 5 12 8 2 4" xfId="47306"/>
    <cellStyle name="Обычный 5 12 8 3" xfId="17433"/>
    <cellStyle name="Обычный 5 12 8 3 2" xfId="17434"/>
    <cellStyle name="Обычный 5 12 8 3 2 2" xfId="17435"/>
    <cellStyle name="Обычный 5 12 8 3 2 2 2" xfId="47307"/>
    <cellStyle name="Обычный 5 12 8 3 2 3" xfId="47308"/>
    <cellStyle name="Обычный 5 12 8 3 3" xfId="17436"/>
    <cellStyle name="Обычный 5 12 8 3 3 2" xfId="47309"/>
    <cellStyle name="Обычный 5 12 8 3 4" xfId="47310"/>
    <cellStyle name="Обычный 5 12 8 4" xfId="17437"/>
    <cellStyle name="Обычный 5 12 8 4 2" xfId="17438"/>
    <cellStyle name="Обычный 5 12 8 4 2 2" xfId="17439"/>
    <cellStyle name="Обычный 5 12 8 4 2 2 2" xfId="47311"/>
    <cellStyle name="Обычный 5 12 8 4 2 3" xfId="47312"/>
    <cellStyle name="Обычный 5 12 8 4 3" xfId="17440"/>
    <cellStyle name="Обычный 5 12 8 4 3 2" xfId="47313"/>
    <cellStyle name="Обычный 5 12 8 4 4" xfId="47314"/>
    <cellStyle name="Обычный 5 12 8 5" xfId="17441"/>
    <cellStyle name="Обычный 5 12 8 5 2" xfId="17442"/>
    <cellStyle name="Обычный 5 12 8 5 2 2" xfId="47315"/>
    <cellStyle name="Обычный 5 12 8 5 3" xfId="47316"/>
    <cellStyle name="Обычный 5 12 8 6" xfId="17443"/>
    <cellStyle name="Обычный 5 12 8 6 2" xfId="47317"/>
    <cellStyle name="Обычный 5 12 8 7" xfId="17444"/>
    <cellStyle name="Обычный 5 12 8 7 2" xfId="47318"/>
    <cellStyle name="Обычный 5 12 8 8" xfId="47319"/>
    <cellStyle name="Обычный 5 12 9" xfId="17445"/>
    <cellStyle name="Обычный 5 12 9 2" xfId="17446"/>
    <cellStyle name="Обычный 5 12 9 2 2" xfId="17447"/>
    <cellStyle name="Обычный 5 12 9 2 2 2" xfId="17448"/>
    <cellStyle name="Обычный 5 12 9 2 2 2 2" xfId="47320"/>
    <cellStyle name="Обычный 5 12 9 2 2 3" xfId="47321"/>
    <cellStyle name="Обычный 5 12 9 2 3" xfId="17449"/>
    <cellStyle name="Обычный 5 12 9 2 3 2" xfId="47322"/>
    <cellStyle name="Обычный 5 12 9 2 4" xfId="47323"/>
    <cellStyle name="Обычный 5 12 9 3" xfId="17450"/>
    <cellStyle name="Обычный 5 12 9 3 2" xfId="17451"/>
    <cellStyle name="Обычный 5 12 9 3 2 2" xfId="17452"/>
    <cellStyle name="Обычный 5 12 9 3 2 2 2" xfId="47324"/>
    <cellStyle name="Обычный 5 12 9 3 2 3" xfId="47325"/>
    <cellStyle name="Обычный 5 12 9 3 3" xfId="17453"/>
    <cellStyle name="Обычный 5 12 9 3 3 2" xfId="47326"/>
    <cellStyle name="Обычный 5 12 9 3 4" xfId="47327"/>
    <cellStyle name="Обычный 5 12 9 4" xfId="17454"/>
    <cellStyle name="Обычный 5 12 9 4 2" xfId="17455"/>
    <cellStyle name="Обычный 5 12 9 4 2 2" xfId="17456"/>
    <cellStyle name="Обычный 5 12 9 4 2 2 2" xfId="47328"/>
    <cellStyle name="Обычный 5 12 9 4 2 3" xfId="47329"/>
    <cellStyle name="Обычный 5 12 9 4 3" xfId="17457"/>
    <cellStyle name="Обычный 5 12 9 4 3 2" xfId="47330"/>
    <cellStyle name="Обычный 5 12 9 4 4" xfId="47331"/>
    <cellStyle name="Обычный 5 12 9 5" xfId="17458"/>
    <cellStyle name="Обычный 5 12 9 5 2" xfId="17459"/>
    <cellStyle name="Обычный 5 12 9 5 2 2" xfId="47332"/>
    <cellStyle name="Обычный 5 12 9 5 3" xfId="47333"/>
    <cellStyle name="Обычный 5 12 9 6" xfId="17460"/>
    <cellStyle name="Обычный 5 12 9 6 2" xfId="47334"/>
    <cellStyle name="Обычный 5 12 9 7" xfId="17461"/>
    <cellStyle name="Обычный 5 12 9 7 2" xfId="47335"/>
    <cellStyle name="Обычный 5 12 9 8" xfId="47336"/>
    <cellStyle name="Обычный 5 120" xfId="17462"/>
    <cellStyle name="Обычный 5 120 2" xfId="17463"/>
    <cellStyle name="Обычный 5 120 2 2" xfId="17464"/>
    <cellStyle name="Обычный 5 120 2 2 2" xfId="47337"/>
    <cellStyle name="Обычный 5 120 2 3" xfId="47338"/>
    <cellStyle name="Обычный 5 120 3" xfId="17465"/>
    <cellStyle name="Обычный 5 120 3 2" xfId="47339"/>
    <cellStyle name="Обычный 5 120 4" xfId="47340"/>
    <cellStyle name="Обычный 5 121" xfId="17466"/>
    <cellStyle name="Обычный 5 121 2" xfId="17467"/>
    <cellStyle name="Обычный 5 121 2 2" xfId="17468"/>
    <cellStyle name="Обычный 5 121 2 2 2" xfId="47341"/>
    <cellStyle name="Обычный 5 121 2 3" xfId="47342"/>
    <cellStyle name="Обычный 5 121 3" xfId="17469"/>
    <cellStyle name="Обычный 5 121 3 2" xfId="47343"/>
    <cellStyle name="Обычный 5 121 4" xfId="47344"/>
    <cellStyle name="Обычный 5 122" xfId="17470"/>
    <cellStyle name="Обычный 5 122 2" xfId="17471"/>
    <cellStyle name="Обычный 5 122 2 2" xfId="17472"/>
    <cellStyle name="Обычный 5 122 2 2 2" xfId="47345"/>
    <cellStyle name="Обычный 5 122 2 3" xfId="47346"/>
    <cellStyle name="Обычный 5 122 3" xfId="17473"/>
    <cellStyle name="Обычный 5 122 3 2" xfId="47347"/>
    <cellStyle name="Обычный 5 122 4" xfId="47348"/>
    <cellStyle name="Обычный 5 123" xfId="17474"/>
    <cellStyle name="Обычный 5 123 2" xfId="17475"/>
    <cellStyle name="Обычный 5 123 2 2" xfId="17476"/>
    <cellStyle name="Обычный 5 123 2 2 2" xfId="47349"/>
    <cellStyle name="Обычный 5 123 2 3" xfId="47350"/>
    <cellStyle name="Обычный 5 123 3" xfId="17477"/>
    <cellStyle name="Обычный 5 123 3 2" xfId="47351"/>
    <cellStyle name="Обычный 5 123 4" xfId="47352"/>
    <cellStyle name="Обычный 5 124" xfId="17478"/>
    <cellStyle name="Обычный 5 124 2" xfId="17479"/>
    <cellStyle name="Обычный 5 124 2 2" xfId="17480"/>
    <cellStyle name="Обычный 5 124 2 2 2" xfId="47353"/>
    <cellStyle name="Обычный 5 124 2 3" xfId="47354"/>
    <cellStyle name="Обычный 5 124 3" xfId="17481"/>
    <cellStyle name="Обычный 5 124 3 2" xfId="47355"/>
    <cellStyle name="Обычный 5 124 4" xfId="47356"/>
    <cellStyle name="Обычный 5 125" xfId="17482"/>
    <cellStyle name="Обычный 5 125 2" xfId="17483"/>
    <cellStyle name="Обычный 5 125 2 2" xfId="47357"/>
    <cellStyle name="Обычный 5 125 3" xfId="47358"/>
    <cellStyle name="Обычный 5 126" xfId="17484"/>
    <cellStyle name="Обычный 5 126 2" xfId="47359"/>
    <cellStyle name="Обычный 5 127" xfId="17485"/>
    <cellStyle name="Обычный 5 127 2" xfId="47360"/>
    <cellStyle name="Обычный 5 128" xfId="17486"/>
    <cellStyle name="Обычный 5 128 2" xfId="47361"/>
    <cellStyle name="Обычный 5 129" xfId="17487"/>
    <cellStyle name="Обычный 5 129 2" xfId="47362"/>
    <cellStyle name="Обычный 5 13" xfId="17488"/>
    <cellStyle name="Обычный 5 13 10" xfId="17489"/>
    <cellStyle name="Обычный 5 13 10 2" xfId="17490"/>
    <cellStyle name="Обычный 5 13 10 2 2" xfId="17491"/>
    <cellStyle name="Обычный 5 13 10 2 2 2" xfId="17492"/>
    <cellStyle name="Обычный 5 13 10 2 2 2 2" xfId="47363"/>
    <cellStyle name="Обычный 5 13 10 2 2 3" xfId="47364"/>
    <cellStyle name="Обычный 5 13 10 2 3" xfId="17493"/>
    <cellStyle name="Обычный 5 13 10 2 3 2" xfId="47365"/>
    <cellStyle name="Обычный 5 13 10 2 4" xfId="47366"/>
    <cellStyle name="Обычный 5 13 10 3" xfId="17494"/>
    <cellStyle name="Обычный 5 13 10 3 2" xfId="17495"/>
    <cellStyle name="Обычный 5 13 10 3 2 2" xfId="17496"/>
    <cellStyle name="Обычный 5 13 10 3 2 2 2" xfId="47367"/>
    <cellStyle name="Обычный 5 13 10 3 2 3" xfId="47368"/>
    <cellStyle name="Обычный 5 13 10 3 3" xfId="17497"/>
    <cellStyle name="Обычный 5 13 10 3 3 2" xfId="47369"/>
    <cellStyle name="Обычный 5 13 10 3 4" xfId="47370"/>
    <cellStyle name="Обычный 5 13 10 4" xfId="17498"/>
    <cellStyle name="Обычный 5 13 10 4 2" xfId="17499"/>
    <cellStyle name="Обычный 5 13 10 4 2 2" xfId="17500"/>
    <cellStyle name="Обычный 5 13 10 4 2 2 2" xfId="47371"/>
    <cellStyle name="Обычный 5 13 10 4 2 3" xfId="47372"/>
    <cellStyle name="Обычный 5 13 10 4 3" xfId="17501"/>
    <cellStyle name="Обычный 5 13 10 4 3 2" xfId="47373"/>
    <cellStyle name="Обычный 5 13 10 4 4" xfId="47374"/>
    <cellStyle name="Обычный 5 13 10 5" xfId="17502"/>
    <cellStyle name="Обычный 5 13 10 5 2" xfId="17503"/>
    <cellStyle name="Обычный 5 13 10 5 2 2" xfId="47375"/>
    <cellStyle name="Обычный 5 13 10 5 3" xfId="47376"/>
    <cellStyle name="Обычный 5 13 10 6" xfId="17504"/>
    <cellStyle name="Обычный 5 13 10 6 2" xfId="47377"/>
    <cellStyle name="Обычный 5 13 10 7" xfId="17505"/>
    <cellStyle name="Обычный 5 13 10 7 2" xfId="47378"/>
    <cellStyle name="Обычный 5 13 10 8" xfId="47379"/>
    <cellStyle name="Обычный 5 13 11" xfId="17506"/>
    <cellStyle name="Обычный 5 13 11 2" xfId="17507"/>
    <cellStyle name="Обычный 5 13 11 2 2" xfId="17508"/>
    <cellStyle name="Обычный 5 13 11 2 2 2" xfId="17509"/>
    <cellStyle name="Обычный 5 13 11 2 2 2 2" xfId="47380"/>
    <cellStyle name="Обычный 5 13 11 2 2 3" xfId="47381"/>
    <cellStyle name="Обычный 5 13 11 2 3" xfId="17510"/>
    <cellStyle name="Обычный 5 13 11 2 3 2" xfId="47382"/>
    <cellStyle name="Обычный 5 13 11 2 4" xfId="47383"/>
    <cellStyle name="Обычный 5 13 11 3" xfId="17511"/>
    <cellStyle name="Обычный 5 13 11 3 2" xfId="17512"/>
    <cellStyle name="Обычный 5 13 11 3 2 2" xfId="17513"/>
    <cellStyle name="Обычный 5 13 11 3 2 2 2" xfId="47384"/>
    <cellStyle name="Обычный 5 13 11 3 2 3" xfId="47385"/>
    <cellStyle name="Обычный 5 13 11 3 3" xfId="17514"/>
    <cellStyle name="Обычный 5 13 11 3 3 2" xfId="47386"/>
    <cellStyle name="Обычный 5 13 11 3 4" xfId="47387"/>
    <cellStyle name="Обычный 5 13 11 4" xfId="17515"/>
    <cellStyle name="Обычный 5 13 11 4 2" xfId="17516"/>
    <cellStyle name="Обычный 5 13 11 4 2 2" xfId="17517"/>
    <cellStyle name="Обычный 5 13 11 4 2 2 2" xfId="47388"/>
    <cellStyle name="Обычный 5 13 11 4 2 3" xfId="47389"/>
    <cellStyle name="Обычный 5 13 11 4 3" xfId="17518"/>
    <cellStyle name="Обычный 5 13 11 4 3 2" xfId="47390"/>
    <cellStyle name="Обычный 5 13 11 4 4" xfId="47391"/>
    <cellStyle name="Обычный 5 13 11 5" xfId="17519"/>
    <cellStyle name="Обычный 5 13 11 5 2" xfId="17520"/>
    <cellStyle name="Обычный 5 13 11 5 2 2" xfId="47392"/>
    <cellStyle name="Обычный 5 13 11 5 3" xfId="47393"/>
    <cellStyle name="Обычный 5 13 11 6" xfId="17521"/>
    <cellStyle name="Обычный 5 13 11 6 2" xfId="47394"/>
    <cellStyle name="Обычный 5 13 11 7" xfId="17522"/>
    <cellStyle name="Обычный 5 13 11 7 2" xfId="47395"/>
    <cellStyle name="Обычный 5 13 11 8" xfId="47396"/>
    <cellStyle name="Обычный 5 13 12" xfId="17523"/>
    <cellStyle name="Обычный 5 13 12 2" xfId="17524"/>
    <cellStyle name="Обычный 5 13 12 2 2" xfId="17525"/>
    <cellStyle name="Обычный 5 13 12 2 2 2" xfId="17526"/>
    <cellStyle name="Обычный 5 13 12 2 2 2 2" xfId="47397"/>
    <cellStyle name="Обычный 5 13 12 2 2 3" xfId="47398"/>
    <cellStyle name="Обычный 5 13 12 2 3" xfId="17527"/>
    <cellStyle name="Обычный 5 13 12 2 3 2" xfId="47399"/>
    <cellStyle name="Обычный 5 13 12 2 4" xfId="47400"/>
    <cellStyle name="Обычный 5 13 12 3" xfId="17528"/>
    <cellStyle name="Обычный 5 13 12 3 2" xfId="17529"/>
    <cellStyle name="Обычный 5 13 12 3 2 2" xfId="17530"/>
    <cellStyle name="Обычный 5 13 12 3 2 2 2" xfId="47401"/>
    <cellStyle name="Обычный 5 13 12 3 2 3" xfId="47402"/>
    <cellStyle name="Обычный 5 13 12 3 3" xfId="17531"/>
    <cellStyle name="Обычный 5 13 12 3 3 2" xfId="47403"/>
    <cellStyle name="Обычный 5 13 12 3 4" xfId="47404"/>
    <cellStyle name="Обычный 5 13 12 4" xfId="17532"/>
    <cellStyle name="Обычный 5 13 12 4 2" xfId="17533"/>
    <cellStyle name="Обычный 5 13 12 4 2 2" xfId="17534"/>
    <cellStyle name="Обычный 5 13 12 4 2 2 2" xfId="47405"/>
    <cellStyle name="Обычный 5 13 12 4 2 3" xfId="47406"/>
    <cellStyle name="Обычный 5 13 12 4 3" xfId="17535"/>
    <cellStyle name="Обычный 5 13 12 4 3 2" xfId="47407"/>
    <cellStyle name="Обычный 5 13 12 4 4" xfId="47408"/>
    <cellStyle name="Обычный 5 13 12 5" xfId="17536"/>
    <cellStyle name="Обычный 5 13 12 5 2" xfId="17537"/>
    <cellStyle name="Обычный 5 13 12 5 2 2" xfId="47409"/>
    <cellStyle name="Обычный 5 13 12 5 3" xfId="47410"/>
    <cellStyle name="Обычный 5 13 12 6" xfId="17538"/>
    <cellStyle name="Обычный 5 13 12 6 2" xfId="47411"/>
    <cellStyle name="Обычный 5 13 12 7" xfId="17539"/>
    <cellStyle name="Обычный 5 13 12 7 2" xfId="47412"/>
    <cellStyle name="Обычный 5 13 12 8" xfId="47413"/>
    <cellStyle name="Обычный 5 13 13" xfId="17540"/>
    <cellStyle name="Обычный 5 13 13 2" xfId="17541"/>
    <cellStyle name="Обычный 5 13 13 2 2" xfId="17542"/>
    <cellStyle name="Обычный 5 13 13 2 2 2" xfId="17543"/>
    <cellStyle name="Обычный 5 13 13 2 2 2 2" xfId="47414"/>
    <cellStyle name="Обычный 5 13 13 2 2 3" xfId="47415"/>
    <cellStyle name="Обычный 5 13 13 2 3" xfId="17544"/>
    <cellStyle name="Обычный 5 13 13 2 3 2" xfId="47416"/>
    <cellStyle name="Обычный 5 13 13 2 4" xfId="47417"/>
    <cellStyle name="Обычный 5 13 13 3" xfId="17545"/>
    <cellStyle name="Обычный 5 13 13 3 2" xfId="17546"/>
    <cellStyle name="Обычный 5 13 13 3 2 2" xfId="17547"/>
    <cellStyle name="Обычный 5 13 13 3 2 2 2" xfId="47418"/>
    <cellStyle name="Обычный 5 13 13 3 2 3" xfId="47419"/>
    <cellStyle name="Обычный 5 13 13 3 3" xfId="17548"/>
    <cellStyle name="Обычный 5 13 13 3 3 2" xfId="47420"/>
    <cellStyle name="Обычный 5 13 13 3 4" xfId="47421"/>
    <cellStyle name="Обычный 5 13 13 4" xfId="17549"/>
    <cellStyle name="Обычный 5 13 13 4 2" xfId="17550"/>
    <cellStyle name="Обычный 5 13 13 4 2 2" xfId="17551"/>
    <cellStyle name="Обычный 5 13 13 4 2 2 2" xfId="47422"/>
    <cellStyle name="Обычный 5 13 13 4 2 3" xfId="47423"/>
    <cellStyle name="Обычный 5 13 13 4 3" xfId="17552"/>
    <cellStyle name="Обычный 5 13 13 4 3 2" xfId="47424"/>
    <cellStyle name="Обычный 5 13 13 4 4" xfId="47425"/>
    <cellStyle name="Обычный 5 13 13 5" xfId="17553"/>
    <cellStyle name="Обычный 5 13 13 5 2" xfId="17554"/>
    <cellStyle name="Обычный 5 13 13 5 2 2" xfId="47426"/>
    <cellStyle name="Обычный 5 13 13 5 3" xfId="47427"/>
    <cellStyle name="Обычный 5 13 13 6" xfId="17555"/>
    <cellStyle name="Обычный 5 13 13 6 2" xfId="47428"/>
    <cellStyle name="Обычный 5 13 13 7" xfId="17556"/>
    <cellStyle name="Обычный 5 13 13 7 2" xfId="47429"/>
    <cellStyle name="Обычный 5 13 13 8" xfId="47430"/>
    <cellStyle name="Обычный 5 13 14" xfId="17557"/>
    <cellStyle name="Обычный 5 13 14 2" xfId="17558"/>
    <cellStyle name="Обычный 5 13 14 2 2" xfId="17559"/>
    <cellStyle name="Обычный 5 13 14 2 2 2" xfId="17560"/>
    <cellStyle name="Обычный 5 13 14 2 2 2 2" xfId="47431"/>
    <cellStyle name="Обычный 5 13 14 2 2 3" xfId="47432"/>
    <cellStyle name="Обычный 5 13 14 2 3" xfId="17561"/>
    <cellStyle name="Обычный 5 13 14 2 3 2" xfId="47433"/>
    <cellStyle name="Обычный 5 13 14 2 4" xfId="47434"/>
    <cellStyle name="Обычный 5 13 14 3" xfId="17562"/>
    <cellStyle name="Обычный 5 13 14 3 2" xfId="17563"/>
    <cellStyle name="Обычный 5 13 14 3 2 2" xfId="17564"/>
    <cellStyle name="Обычный 5 13 14 3 2 2 2" xfId="47435"/>
    <cellStyle name="Обычный 5 13 14 3 2 3" xfId="47436"/>
    <cellStyle name="Обычный 5 13 14 3 3" xfId="17565"/>
    <cellStyle name="Обычный 5 13 14 3 3 2" xfId="47437"/>
    <cellStyle name="Обычный 5 13 14 3 4" xfId="47438"/>
    <cellStyle name="Обычный 5 13 14 4" xfId="17566"/>
    <cellStyle name="Обычный 5 13 14 4 2" xfId="17567"/>
    <cellStyle name="Обычный 5 13 14 4 2 2" xfId="17568"/>
    <cellStyle name="Обычный 5 13 14 4 2 2 2" xfId="47439"/>
    <cellStyle name="Обычный 5 13 14 4 2 3" xfId="47440"/>
    <cellStyle name="Обычный 5 13 14 4 3" xfId="17569"/>
    <cellStyle name="Обычный 5 13 14 4 3 2" xfId="47441"/>
    <cellStyle name="Обычный 5 13 14 4 4" xfId="47442"/>
    <cellStyle name="Обычный 5 13 14 5" xfId="17570"/>
    <cellStyle name="Обычный 5 13 14 5 2" xfId="17571"/>
    <cellStyle name="Обычный 5 13 14 5 2 2" xfId="47443"/>
    <cellStyle name="Обычный 5 13 14 5 3" xfId="47444"/>
    <cellStyle name="Обычный 5 13 14 6" xfId="17572"/>
    <cellStyle name="Обычный 5 13 14 6 2" xfId="47445"/>
    <cellStyle name="Обычный 5 13 14 7" xfId="17573"/>
    <cellStyle name="Обычный 5 13 14 7 2" xfId="47446"/>
    <cellStyle name="Обычный 5 13 14 8" xfId="47447"/>
    <cellStyle name="Обычный 5 13 15" xfId="17574"/>
    <cellStyle name="Обычный 5 13 15 2" xfId="17575"/>
    <cellStyle name="Обычный 5 13 15 2 2" xfId="17576"/>
    <cellStyle name="Обычный 5 13 15 2 2 2" xfId="17577"/>
    <cellStyle name="Обычный 5 13 15 2 2 2 2" xfId="47448"/>
    <cellStyle name="Обычный 5 13 15 2 2 3" xfId="47449"/>
    <cellStyle name="Обычный 5 13 15 2 3" xfId="17578"/>
    <cellStyle name="Обычный 5 13 15 2 3 2" xfId="47450"/>
    <cellStyle name="Обычный 5 13 15 2 4" xfId="47451"/>
    <cellStyle name="Обычный 5 13 15 3" xfId="17579"/>
    <cellStyle name="Обычный 5 13 15 3 2" xfId="17580"/>
    <cellStyle name="Обычный 5 13 15 3 2 2" xfId="17581"/>
    <cellStyle name="Обычный 5 13 15 3 2 2 2" xfId="47452"/>
    <cellStyle name="Обычный 5 13 15 3 2 3" xfId="47453"/>
    <cellStyle name="Обычный 5 13 15 3 3" xfId="17582"/>
    <cellStyle name="Обычный 5 13 15 3 3 2" xfId="47454"/>
    <cellStyle name="Обычный 5 13 15 3 4" xfId="47455"/>
    <cellStyle name="Обычный 5 13 15 4" xfId="17583"/>
    <cellStyle name="Обычный 5 13 15 4 2" xfId="17584"/>
    <cellStyle name="Обычный 5 13 15 4 2 2" xfId="17585"/>
    <cellStyle name="Обычный 5 13 15 4 2 2 2" xfId="47456"/>
    <cellStyle name="Обычный 5 13 15 4 2 3" xfId="47457"/>
    <cellStyle name="Обычный 5 13 15 4 3" xfId="17586"/>
    <cellStyle name="Обычный 5 13 15 4 3 2" xfId="47458"/>
    <cellStyle name="Обычный 5 13 15 4 4" xfId="47459"/>
    <cellStyle name="Обычный 5 13 15 5" xfId="17587"/>
    <cellStyle name="Обычный 5 13 15 5 2" xfId="17588"/>
    <cellStyle name="Обычный 5 13 15 5 2 2" xfId="47460"/>
    <cellStyle name="Обычный 5 13 15 5 3" xfId="47461"/>
    <cellStyle name="Обычный 5 13 15 6" xfId="17589"/>
    <cellStyle name="Обычный 5 13 15 6 2" xfId="47462"/>
    <cellStyle name="Обычный 5 13 15 7" xfId="17590"/>
    <cellStyle name="Обычный 5 13 15 7 2" xfId="47463"/>
    <cellStyle name="Обычный 5 13 15 8" xfId="47464"/>
    <cellStyle name="Обычный 5 13 16" xfId="17591"/>
    <cellStyle name="Обычный 5 13 16 2" xfId="17592"/>
    <cellStyle name="Обычный 5 13 16 2 2" xfId="17593"/>
    <cellStyle name="Обычный 5 13 16 2 2 2" xfId="17594"/>
    <cellStyle name="Обычный 5 13 16 2 2 2 2" xfId="47465"/>
    <cellStyle name="Обычный 5 13 16 2 2 3" xfId="47466"/>
    <cellStyle name="Обычный 5 13 16 2 3" xfId="17595"/>
    <cellStyle name="Обычный 5 13 16 2 3 2" xfId="47467"/>
    <cellStyle name="Обычный 5 13 16 2 4" xfId="47468"/>
    <cellStyle name="Обычный 5 13 16 3" xfId="17596"/>
    <cellStyle name="Обычный 5 13 16 3 2" xfId="17597"/>
    <cellStyle name="Обычный 5 13 16 3 2 2" xfId="17598"/>
    <cellStyle name="Обычный 5 13 16 3 2 2 2" xfId="47469"/>
    <cellStyle name="Обычный 5 13 16 3 2 3" xfId="47470"/>
    <cellStyle name="Обычный 5 13 16 3 3" xfId="17599"/>
    <cellStyle name="Обычный 5 13 16 3 3 2" xfId="47471"/>
    <cellStyle name="Обычный 5 13 16 3 4" xfId="47472"/>
    <cellStyle name="Обычный 5 13 16 4" xfId="17600"/>
    <cellStyle name="Обычный 5 13 16 4 2" xfId="17601"/>
    <cellStyle name="Обычный 5 13 16 4 2 2" xfId="17602"/>
    <cellStyle name="Обычный 5 13 16 4 2 2 2" xfId="47473"/>
    <cellStyle name="Обычный 5 13 16 4 2 3" xfId="47474"/>
    <cellStyle name="Обычный 5 13 16 4 3" xfId="17603"/>
    <cellStyle name="Обычный 5 13 16 4 3 2" xfId="47475"/>
    <cellStyle name="Обычный 5 13 16 4 4" xfId="47476"/>
    <cellStyle name="Обычный 5 13 16 5" xfId="17604"/>
    <cellStyle name="Обычный 5 13 16 5 2" xfId="17605"/>
    <cellStyle name="Обычный 5 13 16 5 2 2" xfId="47477"/>
    <cellStyle name="Обычный 5 13 16 5 3" xfId="47478"/>
    <cellStyle name="Обычный 5 13 16 6" xfId="17606"/>
    <cellStyle name="Обычный 5 13 16 6 2" xfId="47479"/>
    <cellStyle name="Обычный 5 13 16 7" xfId="17607"/>
    <cellStyle name="Обычный 5 13 16 7 2" xfId="47480"/>
    <cellStyle name="Обычный 5 13 16 8" xfId="47481"/>
    <cellStyle name="Обычный 5 13 17" xfId="17608"/>
    <cellStyle name="Обычный 5 13 17 2" xfId="17609"/>
    <cellStyle name="Обычный 5 13 17 2 2" xfId="17610"/>
    <cellStyle name="Обычный 5 13 17 2 2 2" xfId="17611"/>
    <cellStyle name="Обычный 5 13 17 2 2 2 2" xfId="47482"/>
    <cellStyle name="Обычный 5 13 17 2 2 3" xfId="47483"/>
    <cellStyle name="Обычный 5 13 17 2 3" xfId="17612"/>
    <cellStyle name="Обычный 5 13 17 2 3 2" xfId="47484"/>
    <cellStyle name="Обычный 5 13 17 2 4" xfId="47485"/>
    <cellStyle name="Обычный 5 13 17 3" xfId="17613"/>
    <cellStyle name="Обычный 5 13 17 3 2" xfId="17614"/>
    <cellStyle name="Обычный 5 13 17 3 2 2" xfId="17615"/>
    <cellStyle name="Обычный 5 13 17 3 2 2 2" xfId="47486"/>
    <cellStyle name="Обычный 5 13 17 3 2 3" xfId="47487"/>
    <cellStyle name="Обычный 5 13 17 3 3" xfId="17616"/>
    <cellStyle name="Обычный 5 13 17 3 3 2" xfId="47488"/>
    <cellStyle name="Обычный 5 13 17 3 4" xfId="47489"/>
    <cellStyle name="Обычный 5 13 17 4" xfId="17617"/>
    <cellStyle name="Обычный 5 13 17 4 2" xfId="17618"/>
    <cellStyle name="Обычный 5 13 17 4 2 2" xfId="17619"/>
    <cellStyle name="Обычный 5 13 17 4 2 2 2" xfId="47490"/>
    <cellStyle name="Обычный 5 13 17 4 2 3" xfId="47491"/>
    <cellStyle name="Обычный 5 13 17 4 3" xfId="17620"/>
    <cellStyle name="Обычный 5 13 17 4 3 2" xfId="47492"/>
    <cellStyle name="Обычный 5 13 17 4 4" xfId="47493"/>
    <cellStyle name="Обычный 5 13 17 5" xfId="17621"/>
    <cellStyle name="Обычный 5 13 17 5 2" xfId="17622"/>
    <cellStyle name="Обычный 5 13 17 5 2 2" xfId="47494"/>
    <cellStyle name="Обычный 5 13 17 5 3" xfId="47495"/>
    <cellStyle name="Обычный 5 13 17 6" xfId="17623"/>
    <cellStyle name="Обычный 5 13 17 6 2" xfId="47496"/>
    <cellStyle name="Обычный 5 13 17 7" xfId="17624"/>
    <cellStyle name="Обычный 5 13 17 7 2" xfId="47497"/>
    <cellStyle name="Обычный 5 13 17 8" xfId="47498"/>
    <cellStyle name="Обычный 5 13 18" xfId="17625"/>
    <cellStyle name="Обычный 5 13 18 2" xfId="17626"/>
    <cellStyle name="Обычный 5 13 18 2 2" xfId="17627"/>
    <cellStyle name="Обычный 5 13 18 2 2 2" xfId="17628"/>
    <cellStyle name="Обычный 5 13 18 2 2 2 2" xfId="47499"/>
    <cellStyle name="Обычный 5 13 18 2 2 3" xfId="47500"/>
    <cellStyle name="Обычный 5 13 18 2 3" xfId="17629"/>
    <cellStyle name="Обычный 5 13 18 2 3 2" xfId="47501"/>
    <cellStyle name="Обычный 5 13 18 2 4" xfId="47502"/>
    <cellStyle name="Обычный 5 13 18 3" xfId="17630"/>
    <cellStyle name="Обычный 5 13 18 3 2" xfId="17631"/>
    <cellStyle name="Обычный 5 13 18 3 2 2" xfId="17632"/>
    <cellStyle name="Обычный 5 13 18 3 2 2 2" xfId="47503"/>
    <cellStyle name="Обычный 5 13 18 3 2 3" xfId="47504"/>
    <cellStyle name="Обычный 5 13 18 3 3" xfId="17633"/>
    <cellStyle name="Обычный 5 13 18 3 3 2" xfId="47505"/>
    <cellStyle name="Обычный 5 13 18 3 4" xfId="47506"/>
    <cellStyle name="Обычный 5 13 18 4" xfId="17634"/>
    <cellStyle name="Обычный 5 13 18 4 2" xfId="17635"/>
    <cellStyle name="Обычный 5 13 18 4 2 2" xfId="17636"/>
    <cellStyle name="Обычный 5 13 18 4 2 2 2" xfId="47507"/>
    <cellStyle name="Обычный 5 13 18 4 2 3" xfId="47508"/>
    <cellStyle name="Обычный 5 13 18 4 3" xfId="17637"/>
    <cellStyle name="Обычный 5 13 18 4 3 2" xfId="47509"/>
    <cellStyle name="Обычный 5 13 18 4 4" xfId="47510"/>
    <cellStyle name="Обычный 5 13 18 5" xfId="17638"/>
    <cellStyle name="Обычный 5 13 18 5 2" xfId="17639"/>
    <cellStyle name="Обычный 5 13 18 5 2 2" xfId="47511"/>
    <cellStyle name="Обычный 5 13 18 5 3" xfId="47512"/>
    <cellStyle name="Обычный 5 13 18 6" xfId="17640"/>
    <cellStyle name="Обычный 5 13 18 6 2" xfId="47513"/>
    <cellStyle name="Обычный 5 13 18 7" xfId="17641"/>
    <cellStyle name="Обычный 5 13 18 7 2" xfId="47514"/>
    <cellStyle name="Обычный 5 13 18 8" xfId="47515"/>
    <cellStyle name="Обычный 5 13 19" xfId="17642"/>
    <cellStyle name="Обычный 5 13 19 2" xfId="17643"/>
    <cellStyle name="Обычный 5 13 19 2 2" xfId="17644"/>
    <cellStyle name="Обычный 5 13 19 2 2 2" xfId="17645"/>
    <cellStyle name="Обычный 5 13 19 2 2 2 2" xfId="47516"/>
    <cellStyle name="Обычный 5 13 19 2 2 3" xfId="47517"/>
    <cellStyle name="Обычный 5 13 19 2 3" xfId="17646"/>
    <cellStyle name="Обычный 5 13 19 2 3 2" xfId="47518"/>
    <cellStyle name="Обычный 5 13 19 2 4" xfId="47519"/>
    <cellStyle name="Обычный 5 13 19 3" xfId="17647"/>
    <cellStyle name="Обычный 5 13 19 3 2" xfId="17648"/>
    <cellStyle name="Обычный 5 13 19 3 2 2" xfId="17649"/>
    <cellStyle name="Обычный 5 13 19 3 2 2 2" xfId="47520"/>
    <cellStyle name="Обычный 5 13 19 3 2 3" xfId="47521"/>
    <cellStyle name="Обычный 5 13 19 3 3" xfId="17650"/>
    <cellStyle name="Обычный 5 13 19 3 3 2" xfId="47522"/>
    <cellStyle name="Обычный 5 13 19 3 4" xfId="47523"/>
    <cellStyle name="Обычный 5 13 19 4" xfId="17651"/>
    <cellStyle name="Обычный 5 13 19 4 2" xfId="17652"/>
    <cellStyle name="Обычный 5 13 19 4 2 2" xfId="17653"/>
    <cellStyle name="Обычный 5 13 19 4 2 2 2" xfId="47524"/>
    <cellStyle name="Обычный 5 13 19 4 2 3" xfId="47525"/>
    <cellStyle name="Обычный 5 13 19 4 3" xfId="17654"/>
    <cellStyle name="Обычный 5 13 19 4 3 2" xfId="47526"/>
    <cellStyle name="Обычный 5 13 19 4 4" xfId="47527"/>
    <cellStyle name="Обычный 5 13 19 5" xfId="17655"/>
    <cellStyle name="Обычный 5 13 19 5 2" xfId="17656"/>
    <cellStyle name="Обычный 5 13 19 5 2 2" xfId="47528"/>
    <cellStyle name="Обычный 5 13 19 5 3" xfId="47529"/>
    <cellStyle name="Обычный 5 13 19 6" xfId="17657"/>
    <cellStyle name="Обычный 5 13 19 6 2" xfId="47530"/>
    <cellStyle name="Обычный 5 13 19 7" xfId="17658"/>
    <cellStyle name="Обычный 5 13 19 7 2" xfId="47531"/>
    <cellStyle name="Обычный 5 13 19 8" xfId="47532"/>
    <cellStyle name="Обычный 5 13 2" xfId="17659"/>
    <cellStyle name="Обычный 5 13 2 2" xfId="17660"/>
    <cellStyle name="Обычный 5 13 2 2 2" xfId="17661"/>
    <cellStyle name="Обычный 5 13 2 2 2 2" xfId="17662"/>
    <cellStyle name="Обычный 5 13 2 2 2 2 2" xfId="47533"/>
    <cellStyle name="Обычный 5 13 2 2 2 3" xfId="47534"/>
    <cellStyle name="Обычный 5 13 2 2 3" xfId="17663"/>
    <cellStyle name="Обычный 5 13 2 2 3 2" xfId="47535"/>
    <cellStyle name="Обычный 5 13 2 2 4" xfId="47536"/>
    <cellStyle name="Обычный 5 13 2 3" xfId="17664"/>
    <cellStyle name="Обычный 5 13 2 3 2" xfId="17665"/>
    <cellStyle name="Обычный 5 13 2 3 2 2" xfId="17666"/>
    <cellStyle name="Обычный 5 13 2 3 2 2 2" xfId="47537"/>
    <cellStyle name="Обычный 5 13 2 3 2 3" xfId="47538"/>
    <cellStyle name="Обычный 5 13 2 3 3" xfId="17667"/>
    <cellStyle name="Обычный 5 13 2 3 3 2" xfId="47539"/>
    <cellStyle name="Обычный 5 13 2 3 4" xfId="47540"/>
    <cellStyle name="Обычный 5 13 2 4" xfId="17668"/>
    <cellStyle name="Обычный 5 13 2 4 2" xfId="17669"/>
    <cellStyle name="Обычный 5 13 2 4 2 2" xfId="17670"/>
    <cellStyle name="Обычный 5 13 2 4 2 2 2" xfId="47541"/>
    <cellStyle name="Обычный 5 13 2 4 2 3" xfId="47542"/>
    <cellStyle name="Обычный 5 13 2 4 3" xfId="17671"/>
    <cellStyle name="Обычный 5 13 2 4 3 2" xfId="47543"/>
    <cellStyle name="Обычный 5 13 2 4 4" xfId="47544"/>
    <cellStyle name="Обычный 5 13 2 5" xfId="17672"/>
    <cellStyle name="Обычный 5 13 2 5 2" xfId="17673"/>
    <cellStyle name="Обычный 5 13 2 5 2 2" xfId="47545"/>
    <cellStyle name="Обычный 5 13 2 5 3" xfId="47546"/>
    <cellStyle name="Обычный 5 13 2 6" xfId="17674"/>
    <cellStyle name="Обычный 5 13 2 6 2" xfId="47547"/>
    <cellStyle name="Обычный 5 13 2 7" xfId="17675"/>
    <cellStyle name="Обычный 5 13 2 7 2" xfId="47548"/>
    <cellStyle name="Обычный 5 13 2 8" xfId="47549"/>
    <cellStyle name="Обычный 5 13 20" xfId="17676"/>
    <cellStyle name="Обычный 5 13 20 2" xfId="17677"/>
    <cellStyle name="Обычный 5 13 20 2 2" xfId="17678"/>
    <cellStyle name="Обычный 5 13 20 2 2 2" xfId="17679"/>
    <cellStyle name="Обычный 5 13 20 2 2 2 2" xfId="47550"/>
    <cellStyle name="Обычный 5 13 20 2 2 3" xfId="47551"/>
    <cellStyle name="Обычный 5 13 20 2 3" xfId="17680"/>
    <cellStyle name="Обычный 5 13 20 2 3 2" xfId="47552"/>
    <cellStyle name="Обычный 5 13 20 2 4" xfId="47553"/>
    <cellStyle name="Обычный 5 13 20 3" xfId="17681"/>
    <cellStyle name="Обычный 5 13 20 3 2" xfId="17682"/>
    <cellStyle name="Обычный 5 13 20 3 2 2" xfId="17683"/>
    <cellStyle name="Обычный 5 13 20 3 2 2 2" xfId="47554"/>
    <cellStyle name="Обычный 5 13 20 3 2 3" xfId="47555"/>
    <cellStyle name="Обычный 5 13 20 3 3" xfId="17684"/>
    <cellStyle name="Обычный 5 13 20 3 3 2" xfId="47556"/>
    <cellStyle name="Обычный 5 13 20 3 4" xfId="47557"/>
    <cellStyle name="Обычный 5 13 20 4" xfId="17685"/>
    <cellStyle name="Обычный 5 13 20 4 2" xfId="17686"/>
    <cellStyle name="Обычный 5 13 20 4 2 2" xfId="17687"/>
    <cellStyle name="Обычный 5 13 20 4 2 2 2" xfId="47558"/>
    <cellStyle name="Обычный 5 13 20 4 2 3" xfId="47559"/>
    <cellStyle name="Обычный 5 13 20 4 3" xfId="17688"/>
    <cellStyle name="Обычный 5 13 20 4 3 2" xfId="47560"/>
    <cellStyle name="Обычный 5 13 20 4 4" xfId="47561"/>
    <cellStyle name="Обычный 5 13 20 5" xfId="17689"/>
    <cellStyle name="Обычный 5 13 20 5 2" xfId="17690"/>
    <cellStyle name="Обычный 5 13 20 5 2 2" xfId="47562"/>
    <cellStyle name="Обычный 5 13 20 5 3" xfId="47563"/>
    <cellStyle name="Обычный 5 13 20 6" xfId="17691"/>
    <cellStyle name="Обычный 5 13 20 6 2" xfId="47564"/>
    <cellStyle name="Обычный 5 13 20 7" xfId="17692"/>
    <cellStyle name="Обычный 5 13 20 7 2" xfId="47565"/>
    <cellStyle name="Обычный 5 13 20 8" xfId="47566"/>
    <cellStyle name="Обычный 5 13 21" xfId="17693"/>
    <cellStyle name="Обычный 5 13 21 2" xfId="17694"/>
    <cellStyle name="Обычный 5 13 21 2 2" xfId="17695"/>
    <cellStyle name="Обычный 5 13 21 2 2 2" xfId="17696"/>
    <cellStyle name="Обычный 5 13 21 2 2 2 2" xfId="47567"/>
    <cellStyle name="Обычный 5 13 21 2 2 3" xfId="47568"/>
    <cellStyle name="Обычный 5 13 21 2 3" xfId="17697"/>
    <cellStyle name="Обычный 5 13 21 2 3 2" xfId="47569"/>
    <cellStyle name="Обычный 5 13 21 2 4" xfId="47570"/>
    <cellStyle name="Обычный 5 13 21 3" xfId="17698"/>
    <cellStyle name="Обычный 5 13 21 3 2" xfId="17699"/>
    <cellStyle name="Обычный 5 13 21 3 2 2" xfId="17700"/>
    <cellStyle name="Обычный 5 13 21 3 2 2 2" xfId="47571"/>
    <cellStyle name="Обычный 5 13 21 3 2 3" xfId="47572"/>
    <cellStyle name="Обычный 5 13 21 3 3" xfId="17701"/>
    <cellStyle name="Обычный 5 13 21 3 3 2" xfId="47573"/>
    <cellStyle name="Обычный 5 13 21 3 4" xfId="47574"/>
    <cellStyle name="Обычный 5 13 21 4" xfId="17702"/>
    <cellStyle name="Обычный 5 13 21 4 2" xfId="17703"/>
    <cellStyle name="Обычный 5 13 21 4 2 2" xfId="17704"/>
    <cellStyle name="Обычный 5 13 21 4 2 2 2" xfId="47575"/>
    <cellStyle name="Обычный 5 13 21 4 2 3" xfId="47576"/>
    <cellStyle name="Обычный 5 13 21 4 3" xfId="17705"/>
    <cellStyle name="Обычный 5 13 21 4 3 2" xfId="47577"/>
    <cellStyle name="Обычный 5 13 21 4 4" xfId="47578"/>
    <cellStyle name="Обычный 5 13 21 5" xfId="17706"/>
    <cellStyle name="Обычный 5 13 21 5 2" xfId="17707"/>
    <cellStyle name="Обычный 5 13 21 5 2 2" xfId="47579"/>
    <cellStyle name="Обычный 5 13 21 5 3" xfId="47580"/>
    <cellStyle name="Обычный 5 13 21 6" xfId="17708"/>
    <cellStyle name="Обычный 5 13 21 6 2" xfId="47581"/>
    <cellStyle name="Обычный 5 13 21 7" xfId="17709"/>
    <cellStyle name="Обычный 5 13 21 7 2" xfId="47582"/>
    <cellStyle name="Обычный 5 13 21 8" xfId="47583"/>
    <cellStyle name="Обычный 5 13 22" xfId="17710"/>
    <cellStyle name="Обычный 5 13 22 2" xfId="17711"/>
    <cellStyle name="Обычный 5 13 22 2 2" xfId="17712"/>
    <cellStyle name="Обычный 5 13 22 2 2 2" xfId="17713"/>
    <cellStyle name="Обычный 5 13 22 2 2 2 2" xfId="47584"/>
    <cellStyle name="Обычный 5 13 22 2 2 3" xfId="47585"/>
    <cellStyle name="Обычный 5 13 22 2 3" xfId="17714"/>
    <cellStyle name="Обычный 5 13 22 2 3 2" xfId="47586"/>
    <cellStyle name="Обычный 5 13 22 2 4" xfId="47587"/>
    <cellStyle name="Обычный 5 13 22 3" xfId="17715"/>
    <cellStyle name="Обычный 5 13 22 3 2" xfId="17716"/>
    <cellStyle name="Обычный 5 13 22 3 2 2" xfId="17717"/>
    <cellStyle name="Обычный 5 13 22 3 2 2 2" xfId="47588"/>
    <cellStyle name="Обычный 5 13 22 3 2 3" xfId="47589"/>
    <cellStyle name="Обычный 5 13 22 3 3" xfId="17718"/>
    <cellStyle name="Обычный 5 13 22 3 3 2" xfId="47590"/>
    <cellStyle name="Обычный 5 13 22 3 4" xfId="47591"/>
    <cellStyle name="Обычный 5 13 22 4" xfId="17719"/>
    <cellStyle name="Обычный 5 13 22 4 2" xfId="17720"/>
    <cellStyle name="Обычный 5 13 22 4 2 2" xfId="17721"/>
    <cellStyle name="Обычный 5 13 22 4 2 2 2" xfId="47592"/>
    <cellStyle name="Обычный 5 13 22 4 2 3" xfId="47593"/>
    <cellStyle name="Обычный 5 13 22 4 3" xfId="17722"/>
    <cellStyle name="Обычный 5 13 22 4 3 2" xfId="47594"/>
    <cellStyle name="Обычный 5 13 22 4 4" xfId="47595"/>
    <cellStyle name="Обычный 5 13 22 5" xfId="17723"/>
    <cellStyle name="Обычный 5 13 22 5 2" xfId="17724"/>
    <cellStyle name="Обычный 5 13 22 5 2 2" xfId="47596"/>
    <cellStyle name="Обычный 5 13 22 5 3" xfId="47597"/>
    <cellStyle name="Обычный 5 13 22 6" xfId="17725"/>
    <cellStyle name="Обычный 5 13 22 6 2" xfId="47598"/>
    <cellStyle name="Обычный 5 13 22 7" xfId="17726"/>
    <cellStyle name="Обычный 5 13 22 7 2" xfId="47599"/>
    <cellStyle name="Обычный 5 13 22 8" xfId="47600"/>
    <cellStyle name="Обычный 5 13 23" xfId="17727"/>
    <cellStyle name="Обычный 5 13 23 2" xfId="17728"/>
    <cellStyle name="Обычный 5 13 23 2 2" xfId="17729"/>
    <cellStyle name="Обычный 5 13 23 2 2 2" xfId="17730"/>
    <cellStyle name="Обычный 5 13 23 2 2 2 2" xfId="47601"/>
    <cellStyle name="Обычный 5 13 23 2 2 3" xfId="47602"/>
    <cellStyle name="Обычный 5 13 23 2 3" xfId="17731"/>
    <cellStyle name="Обычный 5 13 23 2 3 2" xfId="47603"/>
    <cellStyle name="Обычный 5 13 23 2 4" xfId="47604"/>
    <cellStyle name="Обычный 5 13 23 3" xfId="17732"/>
    <cellStyle name="Обычный 5 13 23 3 2" xfId="17733"/>
    <cellStyle name="Обычный 5 13 23 3 2 2" xfId="17734"/>
    <cellStyle name="Обычный 5 13 23 3 2 2 2" xfId="47605"/>
    <cellStyle name="Обычный 5 13 23 3 2 3" xfId="47606"/>
    <cellStyle name="Обычный 5 13 23 3 3" xfId="17735"/>
    <cellStyle name="Обычный 5 13 23 3 3 2" xfId="47607"/>
    <cellStyle name="Обычный 5 13 23 3 4" xfId="47608"/>
    <cellStyle name="Обычный 5 13 23 4" xfId="17736"/>
    <cellStyle name="Обычный 5 13 23 4 2" xfId="17737"/>
    <cellStyle name="Обычный 5 13 23 4 2 2" xfId="17738"/>
    <cellStyle name="Обычный 5 13 23 4 2 2 2" xfId="47609"/>
    <cellStyle name="Обычный 5 13 23 4 2 3" xfId="47610"/>
    <cellStyle name="Обычный 5 13 23 4 3" xfId="17739"/>
    <cellStyle name="Обычный 5 13 23 4 3 2" xfId="47611"/>
    <cellStyle name="Обычный 5 13 23 4 4" xfId="47612"/>
    <cellStyle name="Обычный 5 13 23 5" xfId="17740"/>
    <cellStyle name="Обычный 5 13 23 5 2" xfId="17741"/>
    <cellStyle name="Обычный 5 13 23 5 2 2" xfId="47613"/>
    <cellStyle name="Обычный 5 13 23 5 3" xfId="47614"/>
    <cellStyle name="Обычный 5 13 23 6" xfId="17742"/>
    <cellStyle name="Обычный 5 13 23 6 2" xfId="47615"/>
    <cellStyle name="Обычный 5 13 23 7" xfId="17743"/>
    <cellStyle name="Обычный 5 13 23 7 2" xfId="47616"/>
    <cellStyle name="Обычный 5 13 23 8" xfId="47617"/>
    <cellStyle name="Обычный 5 13 24" xfId="17744"/>
    <cellStyle name="Обычный 5 13 24 2" xfId="17745"/>
    <cellStyle name="Обычный 5 13 24 2 2" xfId="17746"/>
    <cellStyle name="Обычный 5 13 24 2 2 2" xfId="17747"/>
    <cellStyle name="Обычный 5 13 24 2 2 2 2" xfId="47618"/>
    <cellStyle name="Обычный 5 13 24 2 2 3" xfId="47619"/>
    <cellStyle name="Обычный 5 13 24 2 3" xfId="17748"/>
    <cellStyle name="Обычный 5 13 24 2 3 2" xfId="47620"/>
    <cellStyle name="Обычный 5 13 24 2 4" xfId="47621"/>
    <cellStyle name="Обычный 5 13 24 3" xfId="17749"/>
    <cellStyle name="Обычный 5 13 24 3 2" xfId="17750"/>
    <cellStyle name="Обычный 5 13 24 3 2 2" xfId="17751"/>
    <cellStyle name="Обычный 5 13 24 3 2 2 2" xfId="47622"/>
    <cellStyle name="Обычный 5 13 24 3 2 3" xfId="47623"/>
    <cellStyle name="Обычный 5 13 24 3 3" xfId="17752"/>
    <cellStyle name="Обычный 5 13 24 3 3 2" xfId="47624"/>
    <cellStyle name="Обычный 5 13 24 3 4" xfId="47625"/>
    <cellStyle name="Обычный 5 13 24 4" xfId="17753"/>
    <cellStyle name="Обычный 5 13 24 4 2" xfId="17754"/>
    <cellStyle name="Обычный 5 13 24 4 2 2" xfId="17755"/>
    <cellStyle name="Обычный 5 13 24 4 2 2 2" xfId="47626"/>
    <cellStyle name="Обычный 5 13 24 4 2 3" xfId="47627"/>
    <cellStyle name="Обычный 5 13 24 4 3" xfId="17756"/>
    <cellStyle name="Обычный 5 13 24 4 3 2" xfId="47628"/>
    <cellStyle name="Обычный 5 13 24 4 4" xfId="47629"/>
    <cellStyle name="Обычный 5 13 24 5" xfId="17757"/>
    <cellStyle name="Обычный 5 13 24 5 2" xfId="17758"/>
    <cellStyle name="Обычный 5 13 24 5 2 2" xfId="47630"/>
    <cellStyle name="Обычный 5 13 24 5 3" xfId="47631"/>
    <cellStyle name="Обычный 5 13 24 6" xfId="17759"/>
    <cellStyle name="Обычный 5 13 24 6 2" xfId="47632"/>
    <cellStyle name="Обычный 5 13 24 7" xfId="17760"/>
    <cellStyle name="Обычный 5 13 24 7 2" xfId="47633"/>
    <cellStyle name="Обычный 5 13 24 8" xfId="47634"/>
    <cellStyle name="Обычный 5 13 25" xfId="17761"/>
    <cellStyle name="Обычный 5 13 25 2" xfId="17762"/>
    <cellStyle name="Обычный 5 13 25 2 2" xfId="17763"/>
    <cellStyle name="Обычный 5 13 25 2 2 2" xfId="17764"/>
    <cellStyle name="Обычный 5 13 25 2 2 2 2" xfId="47635"/>
    <cellStyle name="Обычный 5 13 25 2 2 3" xfId="47636"/>
    <cellStyle name="Обычный 5 13 25 2 3" xfId="17765"/>
    <cellStyle name="Обычный 5 13 25 2 3 2" xfId="47637"/>
    <cellStyle name="Обычный 5 13 25 2 4" xfId="47638"/>
    <cellStyle name="Обычный 5 13 25 3" xfId="17766"/>
    <cellStyle name="Обычный 5 13 25 3 2" xfId="17767"/>
    <cellStyle name="Обычный 5 13 25 3 2 2" xfId="17768"/>
    <cellStyle name="Обычный 5 13 25 3 2 2 2" xfId="47639"/>
    <cellStyle name="Обычный 5 13 25 3 2 3" xfId="47640"/>
    <cellStyle name="Обычный 5 13 25 3 3" xfId="17769"/>
    <cellStyle name="Обычный 5 13 25 3 3 2" xfId="47641"/>
    <cellStyle name="Обычный 5 13 25 3 4" xfId="47642"/>
    <cellStyle name="Обычный 5 13 25 4" xfId="17770"/>
    <cellStyle name="Обычный 5 13 25 4 2" xfId="17771"/>
    <cellStyle name="Обычный 5 13 25 4 2 2" xfId="17772"/>
    <cellStyle name="Обычный 5 13 25 4 2 2 2" xfId="47643"/>
    <cellStyle name="Обычный 5 13 25 4 2 3" xfId="47644"/>
    <cellStyle name="Обычный 5 13 25 4 3" xfId="17773"/>
    <cellStyle name="Обычный 5 13 25 4 3 2" xfId="47645"/>
    <cellStyle name="Обычный 5 13 25 4 4" xfId="47646"/>
    <cellStyle name="Обычный 5 13 25 5" xfId="17774"/>
    <cellStyle name="Обычный 5 13 25 5 2" xfId="17775"/>
    <cellStyle name="Обычный 5 13 25 5 2 2" xfId="47647"/>
    <cellStyle name="Обычный 5 13 25 5 3" xfId="47648"/>
    <cellStyle name="Обычный 5 13 25 6" xfId="17776"/>
    <cellStyle name="Обычный 5 13 25 6 2" xfId="47649"/>
    <cellStyle name="Обычный 5 13 25 7" xfId="17777"/>
    <cellStyle name="Обычный 5 13 25 7 2" xfId="47650"/>
    <cellStyle name="Обычный 5 13 25 8" xfId="47651"/>
    <cellStyle name="Обычный 5 13 26" xfId="17778"/>
    <cellStyle name="Обычный 5 13 26 2" xfId="17779"/>
    <cellStyle name="Обычный 5 13 26 2 2" xfId="17780"/>
    <cellStyle name="Обычный 5 13 26 2 2 2" xfId="17781"/>
    <cellStyle name="Обычный 5 13 26 2 2 2 2" xfId="47652"/>
    <cellStyle name="Обычный 5 13 26 2 2 3" xfId="47653"/>
    <cellStyle name="Обычный 5 13 26 2 3" xfId="17782"/>
    <cellStyle name="Обычный 5 13 26 2 3 2" xfId="47654"/>
    <cellStyle name="Обычный 5 13 26 2 4" xfId="47655"/>
    <cellStyle name="Обычный 5 13 26 3" xfId="17783"/>
    <cellStyle name="Обычный 5 13 26 3 2" xfId="17784"/>
    <cellStyle name="Обычный 5 13 26 3 2 2" xfId="17785"/>
    <cellStyle name="Обычный 5 13 26 3 2 2 2" xfId="47656"/>
    <cellStyle name="Обычный 5 13 26 3 2 3" xfId="47657"/>
    <cellStyle name="Обычный 5 13 26 3 3" xfId="17786"/>
    <cellStyle name="Обычный 5 13 26 3 3 2" xfId="47658"/>
    <cellStyle name="Обычный 5 13 26 3 4" xfId="47659"/>
    <cellStyle name="Обычный 5 13 26 4" xfId="17787"/>
    <cellStyle name="Обычный 5 13 26 4 2" xfId="17788"/>
    <cellStyle name="Обычный 5 13 26 4 2 2" xfId="17789"/>
    <cellStyle name="Обычный 5 13 26 4 2 2 2" xfId="47660"/>
    <cellStyle name="Обычный 5 13 26 4 2 3" xfId="47661"/>
    <cellStyle name="Обычный 5 13 26 4 3" xfId="17790"/>
    <cellStyle name="Обычный 5 13 26 4 3 2" xfId="47662"/>
    <cellStyle name="Обычный 5 13 26 4 4" xfId="47663"/>
    <cellStyle name="Обычный 5 13 26 5" xfId="17791"/>
    <cellStyle name="Обычный 5 13 26 5 2" xfId="17792"/>
    <cellStyle name="Обычный 5 13 26 5 2 2" xfId="47664"/>
    <cellStyle name="Обычный 5 13 26 5 3" xfId="47665"/>
    <cellStyle name="Обычный 5 13 26 6" xfId="17793"/>
    <cellStyle name="Обычный 5 13 26 6 2" xfId="47666"/>
    <cellStyle name="Обычный 5 13 26 7" xfId="17794"/>
    <cellStyle name="Обычный 5 13 26 7 2" xfId="47667"/>
    <cellStyle name="Обычный 5 13 26 8" xfId="47668"/>
    <cellStyle name="Обычный 5 13 27" xfId="17795"/>
    <cellStyle name="Обычный 5 13 27 2" xfId="17796"/>
    <cellStyle name="Обычный 5 13 27 2 2" xfId="17797"/>
    <cellStyle name="Обычный 5 13 27 2 2 2" xfId="17798"/>
    <cellStyle name="Обычный 5 13 27 2 2 2 2" xfId="47669"/>
    <cellStyle name="Обычный 5 13 27 2 2 3" xfId="47670"/>
    <cellStyle name="Обычный 5 13 27 2 3" xfId="17799"/>
    <cellStyle name="Обычный 5 13 27 2 3 2" xfId="47671"/>
    <cellStyle name="Обычный 5 13 27 2 4" xfId="47672"/>
    <cellStyle name="Обычный 5 13 27 3" xfId="17800"/>
    <cellStyle name="Обычный 5 13 27 3 2" xfId="17801"/>
    <cellStyle name="Обычный 5 13 27 3 2 2" xfId="17802"/>
    <cellStyle name="Обычный 5 13 27 3 2 2 2" xfId="47673"/>
    <cellStyle name="Обычный 5 13 27 3 2 3" xfId="47674"/>
    <cellStyle name="Обычный 5 13 27 3 3" xfId="17803"/>
    <cellStyle name="Обычный 5 13 27 3 3 2" xfId="47675"/>
    <cellStyle name="Обычный 5 13 27 3 4" xfId="47676"/>
    <cellStyle name="Обычный 5 13 27 4" xfId="17804"/>
    <cellStyle name="Обычный 5 13 27 4 2" xfId="17805"/>
    <cellStyle name="Обычный 5 13 27 4 2 2" xfId="17806"/>
    <cellStyle name="Обычный 5 13 27 4 2 2 2" xfId="47677"/>
    <cellStyle name="Обычный 5 13 27 4 2 3" xfId="47678"/>
    <cellStyle name="Обычный 5 13 27 4 3" xfId="17807"/>
    <cellStyle name="Обычный 5 13 27 4 3 2" xfId="47679"/>
    <cellStyle name="Обычный 5 13 27 4 4" xfId="47680"/>
    <cellStyle name="Обычный 5 13 27 5" xfId="17808"/>
    <cellStyle name="Обычный 5 13 27 5 2" xfId="17809"/>
    <cellStyle name="Обычный 5 13 27 5 2 2" xfId="47681"/>
    <cellStyle name="Обычный 5 13 27 5 3" xfId="47682"/>
    <cellStyle name="Обычный 5 13 27 6" xfId="17810"/>
    <cellStyle name="Обычный 5 13 27 6 2" xfId="47683"/>
    <cellStyle name="Обычный 5 13 27 7" xfId="17811"/>
    <cellStyle name="Обычный 5 13 27 7 2" xfId="47684"/>
    <cellStyle name="Обычный 5 13 27 8" xfId="47685"/>
    <cellStyle name="Обычный 5 13 28" xfId="17812"/>
    <cellStyle name="Обычный 5 13 28 2" xfId="17813"/>
    <cellStyle name="Обычный 5 13 28 2 2" xfId="17814"/>
    <cellStyle name="Обычный 5 13 28 2 2 2" xfId="17815"/>
    <cellStyle name="Обычный 5 13 28 2 2 2 2" xfId="47686"/>
    <cellStyle name="Обычный 5 13 28 2 2 3" xfId="47687"/>
    <cellStyle name="Обычный 5 13 28 2 3" xfId="17816"/>
    <cellStyle name="Обычный 5 13 28 2 3 2" xfId="47688"/>
    <cellStyle name="Обычный 5 13 28 2 4" xfId="47689"/>
    <cellStyle name="Обычный 5 13 28 3" xfId="17817"/>
    <cellStyle name="Обычный 5 13 28 3 2" xfId="17818"/>
    <cellStyle name="Обычный 5 13 28 3 2 2" xfId="17819"/>
    <cellStyle name="Обычный 5 13 28 3 2 2 2" xfId="47690"/>
    <cellStyle name="Обычный 5 13 28 3 2 3" xfId="47691"/>
    <cellStyle name="Обычный 5 13 28 3 3" xfId="17820"/>
    <cellStyle name="Обычный 5 13 28 3 3 2" xfId="47692"/>
    <cellStyle name="Обычный 5 13 28 3 4" xfId="47693"/>
    <cellStyle name="Обычный 5 13 28 4" xfId="17821"/>
    <cellStyle name="Обычный 5 13 28 4 2" xfId="17822"/>
    <cellStyle name="Обычный 5 13 28 4 2 2" xfId="17823"/>
    <cellStyle name="Обычный 5 13 28 4 2 2 2" xfId="47694"/>
    <cellStyle name="Обычный 5 13 28 4 2 3" xfId="47695"/>
    <cellStyle name="Обычный 5 13 28 4 3" xfId="17824"/>
    <cellStyle name="Обычный 5 13 28 4 3 2" xfId="47696"/>
    <cellStyle name="Обычный 5 13 28 4 4" xfId="47697"/>
    <cellStyle name="Обычный 5 13 28 5" xfId="17825"/>
    <cellStyle name="Обычный 5 13 28 5 2" xfId="17826"/>
    <cellStyle name="Обычный 5 13 28 5 2 2" xfId="47698"/>
    <cellStyle name="Обычный 5 13 28 5 3" xfId="47699"/>
    <cellStyle name="Обычный 5 13 28 6" xfId="17827"/>
    <cellStyle name="Обычный 5 13 28 6 2" xfId="47700"/>
    <cellStyle name="Обычный 5 13 28 7" xfId="17828"/>
    <cellStyle name="Обычный 5 13 28 7 2" xfId="47701"/>
    <cellStyle name="Обычный 5 13 28 8" xfId="47702"/>
    <cellStyle name="Обычный 5 13 29" xfId="17829"/>
    <cellStyle name="Обычный 5 13 29 2" xfId="17830"/>
    <cellStyle name="Обычный 5 13 29 2 2" xfId="17831"/>
    <cellStyle name="Обычный 5 13 29 2 2 2" xfId="17832"/>
    <cellStyle name="Обычный 5 13 29 2 2 2 2" xfId="47703"/>
    <cellStyle name="Обычный 5 13 29 2 2 3" xfId="47704"/>
    <cellStyle name="Обычный 5 13 29 2 3" xfId="17833"/>
    <cellStyle name="Обычный 5 13 29 2 3 2" xfId="47705"/>
    <cellStyle name="Обычный 5 13 29 2 4" xfId="47706"/>
    <cellStyle name="Обычный 5 13 29 3" xfId="17834"/>
    <cellStyle name="Обычный 5 13 29 3 2" xfId="17835"/>
    <cellStyle name="Обычный 5 13 29 3 2 2" xfId="17836"/>
    <cellStyle name="Обычный 5 13 29 3 2 2 2" xfId="47707"/>
    <cellStyle name="Обычный 5 13 29 3 2 3" xfId="47708"/>
    <cellStyle name="Обычный 5 13 29 3 3" xfId="17837"/>
    <cellStyle name="Обычный 5 13 29 3 3 2" xfId="47709"/>
    <cellStyle name="Обычный 5 13 29 3 4" xfId="47710"/>
    <cellStyle name="Обычный 5 13 29 4" xfId="17838"/>
    <cellStyle name="Обычный 5 13 29 4 2" xfId="17839"/>
    <cellStyle name="Обычный 5 13 29 4 2 2" xfId="17840"/>
    <cellStyle name="Обычный 5 13 29 4 2 2 2" xfId="47711"/>
    <cellStyle name="Обычный 5 13 29 4 2 3" xfId="47712"/>
    <cellStyle name="Обычный 5 13 29 4 3" xfId="17841"/>
    <cellStyle name="Обычный 5 13 29 4 3 2" xfId="47713"/>
    <cellStyle name="Обычный 5 13 29 4 4" xfId="47714"/>
    <cellStyle name="Обычный 5 13 29 5" xfId="17842"/>
    <cellStyle name="Обычный 5 13 29 5 2" xfId="17843"/>
    <cellStyle name="Обычный 5 13 29 5 2 2" xfId="47715"/>
    <cellStyle name="Обычный 5 13 29 5 3" xfId="47716"/>
    <cellStyle name="Обычный 5 13 29 6" xfId="17844"/>
    <cellStyle name="Обычный 5 13 29 6 2" xfId="47717"/>
    <cellStyle name="Обычный 5 13 29 7" xfId="17845"/>
    <cellStyle name="Обычный 5 13 29 7 2" xfId="47718"/>
    <cellStyle name="Обычный 5 13 29 8" xfId="47719"/>
    <cellStyle name="Обычный 5 13 3" xfId="17846"/>
    <cellStyle name="Обычный 5 13 3 2" xfId="17847"/>
    <cellStyle name="Обычный 5 13 3 2 2" xfId="17848"/>
    <cellStyle name="Обычный 5 13 3 2 2 2" xfId="17849"/>
    <cellStyle name="Обычный 5 13 3 2 2 2 2" xfId="47720"/>
    <cellStyle name="Обычный 5 13 3 2 2 3" xfId="47721"/>
    <cellStyle name="Обычный 5 13 3 2 3" xfId="17850"/>
    <cellStyle name="Обычный 5 13 3 2 3 2" xfId="47722"/>
    <cellStyle name="Обычный 5 13 3 2 4" xfId="47723"/>
    <cellStyle name="Обычный 5 13 3 3" xfId="17851"/>
    <cellStyle name="Обычный 5 13 3 3 2" xfId="17852"/>
    <cellStyle name="Обычный 5 13 3 3 2 2" xfId="17853"/>
    <cellStyle name="Обычный 5 13 3 3 2 2 2" xfId="47724"/>
    <cellStyle name="Обычный 5 13 3 3 2 3" xfId="47725"/>
    <cellStyle name="Обычный 5 13 3 3 3" xfId="17854"/>
    <cellStyle name="Обычный 5 13 3 3 3 2" xfId="47726"/>
    <cellStyle name="Обычный 5 13 3 3 4" xfId="47727"/>
    <cellStyle name="Обычный 5 13 3 4" xfId="17855"/>
    <cellStyle name="Обычный 5 13 3 4 2" xfId="17856"/>
    <cellStyle name="Обычный 5 13 3 4 2 2" xfId="17857"/>
    <cellStyle name="Обычный 5 13 3 4 2 2 2" xfId="47728"/>
    <cellStyle name="Обычный 5 13 3 4 2 3" xfId="47729"/>
    <cellStyle name="Обычный 5 13 3 4 3" xfId="17858"/>
    <cellStyle name="Обычный 5 13 3 4 3 2" xfId="47730"/>
    <cellStyle name="Обычный 5 13 3 4 4" xfId="47731"/>
    <cellStyle name="Обычный 5 13 3 5" xfId="17859"/>
    <cellStyle name="Обычный 5 13 3 5 2" xfId="17860"/>
    <cellStyle name="Обычный 5 13 3 5 2 2" xfId="47732"/>
    <cellStyle name="Обычный 5 13 3 5 3" xfId="47733"/>
    <cellStyle name="Обычный 5 13 3 6" xfId="17861"/>
    <cellStyle name="Обычный 5 13 3 6 2" xfId="47734"/>
    <cellStyle name="Обычный 5 13 3 7" xfId="17862"/>
    <cellStyle name="Обычный 5 13 3 7 2" xfId="47735"/>
    <cellStyle name="Обычный 5 13 3 8" xfId="47736"/>
    <cellStyle name="Обычный 5 13 30" xfId="17863"/>
    <cellStyle name="Обычный 5 13 30 2" xfId="17864"/>
    <cellStyle name="Обычный 5 13 30 2 2" xfId="17865"/>
    <cellStyle name="Обычный 5 13 30 2 2 2" xfId="47737"/>
    <cellStyle name="Обычный 5 13 30 2 3" xfId="47738"/>
    <cellStyle name="Обычный 5 13 30 3" xfId="17866"/>
    <cellStyle name="Обычный 5 13 30 3 2" xfId="47739"/>
    <cellStyle name="Обычный 5 13 30 4" xfId="47740"/>
    <cellStyle name="Обычный 5 13 31" xfId="17867"/>
    <cellStyle name="Обычный 5 13 31 2" xfId="17868"/>
    <cellStyle name="Обычный 5 13 31 2 2" xfId="17869"/>
    <cellStyle name="Обычный 5 13 31 2 2 2" xfId="47741"/>
    <cellStyle name="Обычный 5 13 31 2 3" xfId="47742"/>
    <cellStyle name="Обычный 5 13 31 3" xfId="17870"/>
    <cellStyle name="Обычный 5 13 31 3 2" xfId="47743"/>
    <cellStyle name="Обычный 5 13 31 4" xfId="47744"/>
    <cellStyle name="Обычный 5 13 32" xfId="17871"/>
    <cellStyle name="Обычный 5 13 32 2" xfId="17872"/>
    <cellStyle name="Обычный 5 13 32 2 2" xfId="17873"/>
    <cellStyle name="Обычный 5 13 32 2 2 2" xfId="47745"/>
    <cellStyle name="Обычный 5 13 32 2 3" xfId="47746"/>
    <cellStyle name="Обычный 5 13 32 3" xfId="17874"/>
    <cellStyle name="Обычный 5 13 32 3 2" xfId="47747"/>
    <cellStyle name="Обычный 5 13 32 4" xfId="47748"/>
    <cellStyle name="Обычный 5 13 33" xfId="17875"/>
    <cellStyle name="Обычный 5 13 33 2" xfId="17876"/>
    <cellStyle name="Обычный 5 13 33 2 2" xfId="47749"/>
    <cellStyle name="Обычный 5 13 33 3" xfId="47750"/>
    <cellStyle name="Обычный 5 13 34" xfId="17877"/>
    <cellStyle name="Обычный 5 13 34 2" xfId="47751"/>
    <cellStyle name="Обычный 5 13 35" xfId="17878"/>
    <cellStyle name="Обычный 5 13 35 2" xfId="47752"/>
    <cellStyle name="Обычный 5 13 36" xfId="47753"/>
    <cellStyle name="Обычный 5 13 4" xfId="17879"/>
    <cellStyle name="Обычный 5 13 4 2" xfId="17880"/>
    <cellStyle name="Обычный 5 13 4 2 2" xfId="17881"/>
    <cellStyle name="Обычный 5 13 4 2 2 2" xfId="17882"/>
    <cellStyle name="Обычный 5 13 4 2 2 2 2" xfId="47754"/>
    <cellStyle name="Обычный 5 13 4 2 2 3" xfId="47755"/>
    <cellStyle name="Обычный 5 13 4 2 3" xfId="17883"/>
    <cellStyle name="Обычный 5 13 4 2 3 2" xfId="47756"/>
    <cellStyle name="Обычный 5 13 4 2 4" xfId="47757"/>
    <cellStyle name="Обычный 5 13 4 3" xfId="17884"/>
    <cellStyle name="Обычный 5 13 4 3 2" xfId="17885"/>
    <cellStyle name="Обычный 5 13 4 3 2 2" xfId="17886"/>
    <cellStyle name="Обычный 5 13 4 3 2 2 2" xfId="47758"/>
    <cellStyle name="Обычный 5 13 4 3 2 3" xfId="47759"/>
    <cellStyle name="Обычный 5 13 4 3 3" xfId="17887"/>
    <cellStyle name="Обычный 5 13 4 3 3 2" xfId="47760"/>
    <cellStyle name="Обычный 5 13 4 3 4" xfId="47761"/>
    <cellStyle name="Обычный 5 13 4 4" xfId="17888"/>
    <cellStyle name="Обычный 5 13 4 4 2" xfId="17889"/>
    <cellStyle name="Обычный 5 13 4 4 2 2" xfId="17890"/>
    <cellStyle name="Обычный 5 13 4 4 2 2 2" xfId="47762"/>
    <cellStyle name="Обычный 5 13 4 4 2 3" xfId="47763"/>
    <cellStyle name="Обычный 5 13 4 4 3" xfId="17891"/>
    <cellStyle name="Обычный 5 13 4 4 3 2" xfId="47764"/>
    <cellStyle name="Обычный 5 13 4 4 4" xfId="47765"/>
    <cellStyle name="Обычный 5 13 4 5" xfId="17892"/>
    <cellStyle name="Обычный 5 13 4 5 2" xfId="17893"/>
    <cellStyle name="Обычный 5 13 4 5 2 2" xfId="47766"/>
    <cellStyle name="Обычный 5 13 4 5 3" xfId="47767"/>
    <cellStyle name="Обычный 5 13 4 6" xfId="17894"/>
    <cellStyle name="Обычный 5 13 4 6 2" xfId="47768"/>
    <cellStyle name="Обычный 5 13 4 7" xfId="17895"/>
    <cellStyle name="Обычный 5 13 4 7 2" xfId="47769"/>
    <cellStyle name="Обычный 5 13 4 8" xfId="47770"/>
    <cellStyle name="Обычный 5 13 5" xfId="17896"/>
    <cellStyle name="Обычный 5 13 5 2" xfId="17897"/>
    <cellStyle name="Обычный 5 13 5 2 2" xfId="17898"/>
    <cellStyle name="Обычный 5 13 5 2 2 2" xfId="17899"/>
    <cellStyle name="Обычный 5 13 5 2 2 2 2" xfId="47771"/>
    <cellStyle name="Обычный 5 13 5 2 2 3" xfId="47772"/>
    <cellStyle name="Обычный 5 13 5 2 3" xfId="17900"/>
    <cellStyle name="Обычный 5 13 5 2 3 2" xfId="47773"/>
    <cellStyle name="Обычный 5 13 5 2 4" xfId="47774"/>
    <cellStyle name="Обычный 5 13 5 3" xfId="17901"/>
    <cellStyle name="Обычный 5 13 5 3 2" xfId="17902"/>
    <cellStyle name="Обычный 5 13 5 3 2 2" xfId="17903"/>
    <cellStyle name="Обычный 5 13 5 3 2 2 2" xfId="47775"/>
    <cellStyle name="Обычный 5 13 5 3 2 3" xfId="47776"/>
    <cellStyle name="Обычный 5 13 5 3 3" xfId="17904"/>
    <cellStyle name="Обычный 5 13 5 3 3 2" xfId="47777"/>
    <cellStyle name="Обычный 5 13 5 3 4" xfId="47778"/>
    <cellStyle name="Обычный 5 13 5 4" xfId="17905"/>
    <cellStyle name="Обычный 5 13 5 4 2" xfId="17906"/>
    <cellStyle name="Обычный 5 13 5 4 2 2" xfId="17907"/>
    <cellStyle name="Обычный 5 13 5 4 2 2 2" xfId="47779"/>
    <cellStyle name="Обычный 5 13 5 4 2 3" xfId="47780"/>
    <cellStyle name="Обычный 5 13 5 4 3" xfId="17908"/>
    <cellStyle name="Обычный 5 13 5 4 3 2" xfId="47781"/>
    <cellStyle name="Обычный 5 13 5 4 4" xfId="47782"/>
    <cellStyle name="Обычный 5 13 5 5" xfId="17909"/>
    <cellStyle name="Обычный 5 13 5 5 2" xfId="17910"/>
    <cellStyle name="Обычный 5 13 5 5 2 2" xfId="47783"/>
    <cellStyle name="Обычный 5 13 5 5 3" xfId="47784"/>
    <cellStyle name="Обычный 5 13 5 6" xfId="17911"/>
    <cellStyle name="Обычный 5 13 5 6 2" xfId="47785"/>
    <cellStyle name="Обычный 5 13 5 7" xfId="17912"/>
    <cellStyle name="Обычный 5 13 5 7 2" xfId="47786"/>
    <cellStyle name="Обычный 5 13 5 8" xfId="47787"/>
    <cellStyle name="Обычный 5 13 6" xfId="17913"/>
    <cellStyle name="Обычный 5 13 6 2" xfId="17914"/>
    <cellStyle name="Обычный 5 13 6 2 2" xfId="17915"/>
    <cellStyle name="Обычный 5 13 6 2 2 2" xfId="17916"/>
    <cellStyle name="Обычный 5 13 6 2 2 2 2" xfId="47788"/>
    <cellStyle name="Обычный 5 13 6 2 2 3" xfId="47789"/>
    <cellStyle name="Обычный 5 13 6 2 3" xfId="17917"/>
    <cellStyle name="Обычный 5 13 6 2 3 2" xfId="47790"/>
    <cellStyle name="Обычный 5 13 6 2 4" xfId="47791"/>
    <cellStyle name="Обычный 5 13 6 3" xfId="17918"/>
    <cellStyle name="Обычный 5 13 6 3 2" xfId="17919"/>
    <cellStyle name="Обычный 5 13 6 3 2 2" xfId="17920"/>
    <cellStyle name="Обычный 5 13 6 3 2 2 2" xfId="47792"/>
    <cellStyle name="Обычный 5 13 6 3 2 3" xfId="47793"/>
    <cellStyle name="Обычный 5 13 6 3 3" xfId="17921"/>
    <cellStyle name="Обычный 5 13 6 3 3 2" xfId="47794"/>
    <cellStyle name="Обычный 5 13 6 3 4" xfId="47795"/>
    <cellStyle name="Обычный 5 13 6 4" xfId="17922"/>
    <cellStyle name="Обычный 5 13 6 4 2" xfId="17923"/>
    <cellStyle name="Обычный 5 13 6 4 2 2" xfId="17924"/>
    <cellStyle name="Обычный 5 13 6 4 2 2 2" xfId="47796"/>
    <cellStyle name="Обычный 5 13 6 4 2 3" xfId="47797"/>
    <cellStyle name="Обычный 5 13 6 4 3" xfId="17925"/>
    <cellStyle name="Обычный 5 13 6 4 3 2" xfId="47798"/>
    <cellStyle name="Обычный 5 13 6 4 4" xfId="47799"/>
    <cellStyle name="Обычный 5 13 6 5" xfId="17926"/>
    <cellStyle name="Обычный 5 13 6 5 2" xfId="17927"/>
    <cellStyle name="Обычный 5 13 6 5 2 2" xfId="47800"/>
    <cellStyle name="Обычный 5 13 6 5 3" xfId="47801"/>
    <cellStyle name="Обычный 5 13 6 6" xfId="17928"/>
    <cellStyle name="Обычный 5 13 6 6 2" xfId="47802"/>
    <cellStyle name="Обычный 5 13 6 7" xfId="17929"/>
    <cellStyle name="Обычный 5 13 6 7 2" xfId="47803"/>
    <cellStyle name="Обычный 5 13 6 8" xfId="47804"/>
    <cellStyle name="Обычный 5 13 7" xfId="17930"/>
    <cellStyle name="Обычный 5 13 7 2" xfId="17931"/>
    <cellStyle name="Обычный 5 13 7 2 2" xfId="17932"/>
    <cellStyle name="Обычный 5 13 7 2 2 2" xfId="17933"/>
    <cellStyle name="Обычный 5 13 7 2 2 2 2" xfId="47805"/>
    <cellStyle name="Обычный 5 13 7 2 2 3" xfId="47806"/>
    <cellStyle name="Обычный 5 13 7 2 3" xfId="17934"/>
    <cellStyle name="Обычный 5 13 7 2 3 2" xfId="47807"/>
    <cellStyle name="Обычный 5 13 7 2 4" xfId="47808"/>
    <cellStyle name="Обычный 5 13 7 3" xfId="17935"/>
    <cellStyle name="Обычный 5 13 7 3 2" xfId="17936"/>
    <cellStyle name="Обычный 5 13 7 3 2 2" xfId="17937"/>
    <cellStyle name="Обычный 5 13 7 3 2 2 2" xfId="47809"/>
    <cellStyle name="Обычный 5 13 7 3 2 3" xfId="47810"/>
    <cellStyle name="Обычный 5 13 7 3 3" xfId="17938"/>
    <cellStyle name="Обычный 5 13 7 3 3 2" xfId="47811"/>
    <cellStyle name="Обычный 5 13 7 3 4" xfId="47812"/>
    <cellStyle name="Обычный 5 13 7 4" xfId="17939"/>
    <cellStyle name="Обычный 5 13 7 4 2" xfId="17940"/>
    <cellStyle name="Обычный 5 13 7 4 2 2" xfId="17941"/>
    <cellStyle name="Обычный 5 13 7 4 2 2 2" xfId="47813"/>
    <cellStyle name="Обычный 5 13 7 4 2 3" xfId="47814"/>
    <cellStyle name="Обычный 5 13 7 4 3" xfId="17942"/>
    <cellStyle name="Обычный 5 13 7 4 3 2" xfId="47815"/>
    <cellStyle name="Обычный 5 13 7 4 4" xfId="47816"/>
    <cellStyle name="Обычный 5 13 7 5" xfId="17943"/>
    <cellStyle name="Обычный 5 13 7 5 2" xfId="17944"/>
    <cellStyle name="Обычный 5 13 7 5 2 2" xfId="47817"/>
    <cellStyle name="Обычный 5 13 7 5 3" xfId="47818"/>
    <cellStyle name="Обычный 5 13 7 6" xfId="17945"/>
    <cellStyle name="Обычный 5 13 7 6 2" xfId="47819"/>
    <cellStyle name="Обычный 5 13 7 7" xfId="17946"/>
    <cellStyle name="Обычный 5 13 7 7 2" xfId="47820"/>
    <cellStyle name="Обычный 5 13 7 8" xfId="47821"/>
    <cellStyle name="Обычный 5 13 8" xfId="17947"/>
    <cellStyle name="Обычный 5 13 8 2" xfId="17948"/>
    <cellStyle name="Обычный 5 13 8 2 2" xfId="17949"/>
    <cellStyle name="Обычный 5 13 8 2 2 2" xfId="17950"/>
    <cellStyle name="Обычный 5 13 8 2 2 2 2" xfId="47822"/>
    <cellStyle name="Обычный 5 13 8 2 2 3" xfId="47823"/>
    <cellStyle name="Обычный 5 13 8 2 3" xfId="17951"/>
    <cellStyle name="Обычный 5 13 8 2 3 2" xfId="47824"/>
    <cellStyle name="Обычный 5 13 8 2 4" xfId="47825"/>
    <cellStyle name="Обычный 5 13 8 3" xfId="17952"/>
    <cellStyle name="Обычный 5 13 8 3 2" xfId="17953"/>
    <cellStyle name="Обычный 5 13 8 3 2 2" xfId="17954"/>
    <cellStyle name="Обычный 5 13 8 3 2 2 2" xfId="47826"/>
    <cellStyle name="Обычный 5 13 8 3 2 3" xfId="47827"/>
    <cellStyle name="Обычный 5 13 8 3 3" xfId="17955"/>
    <cellStyle name="Обычный 5 13 8 3 3 2" xfId="47828"/>
    <cellStyle name="Обычный 5 13 8 3 4" xfId="47829"/>
    <cellStyle name="Обычный 5 13 8 4" xfId="17956"/>
    <cellStyle name="Обычный 5 13 8 4 2" xfId="17957"/>
    <cellStyle name="Обычный 5 13 8 4 2 2" xfId="17958"/>
    <cellStyle name="Обычный 5 13 8 4 2 2 2" xfId="47830"/>
    <cellStyle name="Обычный 5 13 8 4 2 3" xfId="47831"/>
    <cellStyle name="Обычный 5 13 8 4 3" xfId="17959"/>
    <cellStyle name="Обычный 5 13 8 4 3 2" xfId="47832"/>
    <cellStyle name="Обычный 5 13 8 4 4" xfId="47833"/>
    <cellStyle name="Обычный 5 13 8 5" xfId="17960"/>
    <cellStyle name="Обычный 5 13 8 5 2" xfId="17961"/>
    <cellStyle name="Обычный 5 13 8 5 2 2" xfId="47834"/>
    <cellStyle name="Обычный 5 13 8 5 3" xfId="47835"/>
    <cellStyle name="Обычный 5 13 8 6" xfId="17962"/>
    <cellStyle name="Обычный 5 13 8 6 2" xfId="47836"/>
    <cellStyle name="Обычный 5 13 8 7" xfId="17963"/>
    <cellStyle name="Обычный 5 13 8 7 2" xfId="47837"/>
    <cellStyle name="Обычный 5 13 8 8" xfId="47838"/>
    <cellStyle name="Обычный 5 13 9" xfId="17964"/>
    <cellStyle name="Обычный 5 13 9 2" xfId="17965"/>
    <cellStyle name="Обычный 5 13 9 2 2" xfId="17966"/>
    <cellStyle name="Обычный 5 13 9 2 2 2" xfId="17967"/>
    <cellStyle name="Обычный 5 13 9 2 2 2 2" xfId="47839"/>
    <cellStyle name="Обычный 5 13 9 2 2 3" xfId="47840"/>
    <cellStyle name="Обычный 5 13 9 2 3" xfId="17968"/>
    <cellStyle name="Обычный 5 13 9 2 3 2" xfId="47841"/>
    <cellStyle name="Обычный 5 13 9 2 4" xfId="47842"/>
    <cellStyle name="Обычный 5 13 9 3" xfId="17969"/>
    <cellStyle name="Обычный 5 13 9 3 2" xfId="17970"/>
    <cellStyle name="Обычный 5 13 9 3 2 2" xfId="17971"/>
    <cellStyle name="Обычный 5 13 9 3 2 2 2" xfId="47843"/>
    <cellStyle name="Обычный 5 13 9 3 2 3" xfId="47844"/>
    <cellStyle name="Обычный 5 13 9 3 3" xfId="17972"/>
    <cellStyle name="Обычный 5 13 9 3 3 2" xfId="47845"/>
    <cellStyle name="Обычный 5 13 9 3 4" xfId="47846"/>
    <cellStyle name="Обычный 5 13 9 4" xfId="17973"/>
    <cellStyle name="Обычный 5 13 9 4 2" xfId="17974"/>
    <cellStyle name="Обычный 5 13 9 4 2 2" xfId="17975"/>
    <cellStyle name="Обычный 5 13 9 4 2 2 2" xfId="47847"/>
    <cellStyle name="Обычный 5 13 9 4 2 3" xfId="47848"/>
    <cellStyle name="Обычный 5 13 9 4 3" xfId="17976"/>
    <cellStyle name="Обычный 5 13 9 4 3 2" xfId="47849"/>
    <cellStyle name="Обычный 5 13 9 4 4" xfId="47850"/>
    <cellStyle name="Обычный 5 13 9 5" xfId="17977"/>
    <cellStyle name="Обычный 5 13 9 5 2" xfId="17978"/>
    <cellStyle name="Обычный 5 13 9 5 2 2" xfId="47851"/>
    <cellStyle name="Обычный 5 13 9 5 3" xfId="47852"/>
    <cellStyle name="Обычный 5 13 9 6" xfId="17979"/>
    <cellStyle name="Обычный 5 13 9 6 2" xfId="47853"/>
    <cellStyle name="Обычный 5 13 9 7" xfId="17980"/>
    <cellStyle name="Обычный 5 13 9 7 2" xfId="47854"/>
    <cellStyle name="Обычный 5 13 9 8" xfId="47855"/>
    <cellStyle name="Обычный 5 130" xfId="47856"/>
    <cellStyle name="Обычный 5 131" xfId="61023"/>
    <cellStyle name="Обычный 5 14" xfId="17981"/>
    <cellStyle name="Обычный 5 14 10" xfId="17982"/>
    <cellStyle name="Обычный 5 14 10 2" xfId="17983"/>
    <cellStyle name="Обычный 5 14 10 2 2" xfId="17984"/>
    <cellStyle name="Обычный 5 14 10 2 2 2" xfId="17985"/>
    <cellStyle name="Обычный 5 14 10 2 2 2 2" xfId="47857"/>
    <cellStyle name="Обычный 5 14 10 2 2 3" xfId="47858"/>
    <cellStyle name="Обычный 5 14 10 2 3" xfId="17986"/>
    <cellStyle name="Обычный 5 14 10 2 3 2" xfId="47859"/>
    <cellStyle name="Обычный 5 14 10 2 4" xfId="47860"/>
    <cellStyle name="Обычный 5 14 10 3" xfId="17987"/>
    <cellStyle name="Обычный 5 14 10 3 2" xfId="17988"/>
    <cellStyle name="Обычный 5 14 10 3 2 2" xfId="17989"/>
    <cellStyle name="Обычный 5 14 10 3 2 2 2" xfId="47861"/>
    <cellStyle name="Обычный 5 14 10 3 2 3" xfId="47862"/>
    <cellStyle name="Обычный 5 14 10 3 3" xfId="17990"/>
    <cellStyle name="Обычный 5 14 10 3 3 2" xfId="47863"/>
    <cellStyle name="Обычный 5 14 10 3 4" xfId="47864"/>
    <cellStyle name="Обычный 5 14 10 4" xfId="17991"/>
    <cellStyle name="Обычный 5 14 10 4 2" xfId="17992"/>
    <cellStyle name="Обычный 5 14 10 4 2 2" xfId="17993"/>
    <cellStyle name="Обычный 5 14 10 4 2 2 2" xfId="47865"/>
    <cellStyle name="Обычный 5 14 10 4 2 3" xfId="47866"/>
    <cellStyle name="Обычный 5 14 10 4 3" xfId="17994"/>
    <cellStyle name="Обычный 5 14 10 4 3 2" xfId="47867"/>
    <cellStyle name="Обычный 5 14 10 4 4" xfId="47868"/>
    <cellStyle name="Обычный 5 14 10 5" xfId="17995"/>
    <cellStyle name="Обычный 5 14 10 5 2" xfId="17996"/>
    <cellStyle name="Обычный 5 14 10 5 2 2" xfId="47869"/>
    <cellStyle name="Обычный 5 14 10 5 3" xfId="47870"/>
    <cellStyle name="Обычный 5 14 10 6" xfId="17997"/>
    <cellStyle name="Обычный 5 14 10 6 2" xfId="47871"/>
    <cellStyle name="Обычный 5 14 10 7" xfId="17998"/>
    <cellStyle name="Обычный 5 14 10 7 2" xfId="47872"/>
    <cellStyle name="Обычный 5 14 10 8" xfId="47873"/>
    <cellStyle name="Обычный 5 14 11" xfId="17999"/>
    <cellStyle name="Обычный 5 14 11 2" xfId="18000"/>
    <cellStyle name="Обычный 5 14 11 2 2" xfId="18001"/>
    <cellStyle name="Обычный 5 14 11 2 2 2" xfId="18002"/>
    <cellStyle name="Обычный 5 14 11 2 2 2 2" xfId="47874"/>
    <cellStyle name="Обычный 5 14 11 2 2 3" xfId="47875"/>
    <cellStyle name="Обычный 5 14 11 2 3" xfId="18003"/>
    <cellStyle name="Обычный 5 14 11 2 3 2" xfId="47876"/>
    <cellStyle name="Обычный 5 14 11 2 4" xfId="47877"/>
    <cellStyle name="Обычный 5 14 11 3" xfId="18004"/>
    <cellStyle name="Обычный 5 14 11 3 2" xfId="18005"/>
    <cellStyle name="Обычный 5 14 11 3 2 2" xfId="18006"/>
    <cellStyle name="Обычный 5 14 11 3 2 2 2" xfId="47878"/>
    <cellStyle name="Обычный 5 14 11 3 2 3" xfId="47879"/>
    <cellStyle name="Обычный 5 14 11 3 3" xfId="18007"/>
    <cellStyle name="Обычный 5 14 11 3 3 2" xfId="47880"/>
    <cellStyle name="Обычный 5 14 11 3 4" xfId="47881"/>
    <cellStyle name="Обычный 5 14 11 4" xfId="18008"/>
    <cellStyle name="Обычный 5 14 11 4 2" xfId="18009"/>
    <cellStyle name="Обычный 5 14 11 4 2 2" xfId="18010"/>
    <cellStyle name="Обычный 5 14 11 4 2 2 2" xfId="47882"/>
    <cellStyle name="Обычный 5 14 11 4 2 3" xfId="47883"/>
    <cellStyle name="Обычный 5 14 11 4 3" xfId="18011"/>
    <cellStyle name="Обычный 5 14 11 4 3 2" xfId="47884"/>
    <cellStyle name="Обычный 5 14 11 4 4" xfId="47885"/>
    <cellStyle name="Обычный 5 14 11 5" xfId="18012"/>
    <cellStyle name="Обычный 5 14 11 5 2" xfId="18013"/>
    <cellStyle name="Обычный 5 14 11 5 2 2" xfId="47886"/>
    <cellStyle name="Обычный 5 14 11 5 3" xfId="47887"/>
    <cellStyle name="Обычный 5 14 11 6" xfId="18014"/>
    <cellStyle name="Обычный 5 14 11 6 2" xfId="47888"/>
    <cellStyle name="Обычный 5 14 11 7" xfId="18015"/>
    <cellStyle name="Обычный 5 14 11 7 2" xfId="47889"/>
    <cellStyle name="Обычный 5 14 11 8" xfId="47890"/>
    <cellStyle name="Обычный 5 14 12" xfId="18016"/>
    <cellStyle name="Обычный 5 14 12 2" xfId="18017"/>
    <cellStyle name="Обычный 5 14 12 2 2" xfId="18018"/>
    <cellStyle name="Обычный 5 14 12 2 2 2" xfId="18019"/>
    <cellStyle name="Обычный 5 14 12 2 2 2 2" xfId="47891"/>
    <cellStyle name="Обычный 5 14 12 2 2 3" xfId="47892"/>
    <cellStyle name="Обычный 5 14 12 2 3" xfId="18020"/>
    <cellStyle name="Обычный 5 14 12 2 3 2" xfId="47893"/>
    <cellStyle name="Обычный 5 14 12 2 4" xfId="47894"/>
    <cellStyle name="Обычный 5 14 12 3" xfId="18021"/>
    <cellStyle name="Обычный 5 14 12 3 2" xfId="18022"/>
    <cellStyle name="Обычный 5 14 12 3 2 2" xfId="18023"/>
    <cellStyle name="Обычный 5 14 12 3 2 2 2" xfId="47895"/>
    <cellStyle name="Обычный 5 14 12 3 2 3" xfId="47896"/>
    <cellStyle name="Обычный 5 14 12 3 3" xfId="18024"/>
    <cellStyle name="Обычный 5 14 12 3 3 2" xfId="47897"/>
    <cellStyle name="Обычный 5 14 12 3 4" xfId="47898"/>
    <cellStyle name="Обычный 5 14 12 4" xfId="18025"/>
    <cellStyle name="Обычный 5 14 12 4 2" xfId="18026"/>
    <cellStyle name="Обычный 5 14 12 4 2 2" xfId="18027"/>
    <cellStyle name="Обычный 5 14 12 4 2 2 2" xfId="47899"/>
    <cellStyle name="Обычный 5 14 12 4 2 3" xfId="47900"/>
    <cellStyle name="Обычный 5 14 12 4 3" xfId="18028"/>
    <cellStyle name="Обычный 5 14 12 4 3 2" xfId="47901"/>
    <cellStyle name="Обычный 5 14 12 4 4" xfId="47902"/>
    <cellStyle name="Обычный 5 14 12 5" xfId="18029"/>
    <cellStyle name="Обычный 5 14 12 5 2" xfId="18030"/>
    <cellStyle name="Обычный 5 14 12 5 2 2" xfId="47903"/>
    <cellStyle name="Обычный 5 14 12 5 3" xfId="47904"/>
    <cellStyle name="Обычный 5 14 12 6" xfId="18031"/>
    <cellStyle name="Обычный 5 14 12 6 2" xfId="47905"/>
    <cellStyle name="Обычный 5 14 12 7" xfId="18032"/>
    <cellStyle name="Обычный 5 14 12 7 2" xfId="47906"/>
    <cellStyle name="Обычный 5 14 12 8" xfId="47907"/>
    <cellStyle name="Обычный 5 14 13" xfId="18033"/>
    <cellStyle name="Обычный 5 14 13 2" xfId="18034"/>
    <cellStyle name="Обычный 5 14 13 2 2" xfId="18035"/>
    <cellStyle name="Обычный 5 14 13 2 2 2" xfId="18036"/>
    <cellStyle name="Обычный 5 14 13 2 2 2 2" xfId="47908"/>
    <cellStyle name="Обычный 5 14 13 2 2 3" xfId="47909"/>
    <cellStyle name="Обычный 5 14 13 2 3" xfId="18037"/>
    <cellStyle name="Обычный 5 14 13 2 3 2" xfId="47910"/>
    <cellStyle name="Обычный 5 14 13 2 4" xfId="47911"/>
    <cellStyle name="Обычный 5 14 13 3" xfId="18038"/>
    <cellStyle name="Обычный 5 14 13 3 2" xfId="18039"/>
    <cellStyle name="Обычный 5 14 13 3 2 2" xfId="18040"/>
    <cellStyle name="Обычный 5 14 13 3 2 2 2" xfId="47912"/>
    <cellStyle name="Обычный 5 14 13 3 2 3" xfId="47913"/>
    <cellStyle name="Обычный 5 14 13 3 3" xfId="18041"/>
    <cellStyle name="Обычный 5 14 13 3 3 2" xfId="47914"/>
    <cellStyle name="Обычный 5 14 13 3 4" xfId="47915"/>
    <cellStyle name="Обычный 5 14 13 4" xfId="18042"/>
    <cellStyle name="Обычный 5 14 13 4 2" xfId="18043"/>
    <cellStyle name="Обычный 5 14 13 4 2 2" xfId="18044"/>
    <cellStyle name="Обычный 5 14 13 4 2 2 2" xfId="47916"/>
    <cellStyle name="Обычный 5 14 13 4 2 3" xfId="47917"/>
    <cellStyle name="Обычный 5 14 13 4 3" xfId="18045"/>
    <cellStyle name="Обычный 5 14 13 4 3 2" xfId="47918"/>
    <cellStyle name="Обычный 5 14 13 4 4" xfId="47919"/>
    <cellStyle name="Обычный 5 14 13 5" xfId="18046"/>
    <cellStyle name="Обычный 5 14 13 5 2" xfId="18047"/>
    <cellStyle name="Обычный 5 14 13 5 2 2" xfId="47920"/>
    <cellStyle name="Обычный 5 14 13 5 3" xfId="47921"/>
    <cellStyle name="Обычный 5 14 13 6" xfId="18048"/>
    <cellStyle name="Обычный 5 14 13 6 2" xfId="47922"/>
    <cellStyle name="Обычный 5 14 13 7" xfId="18049"/>
    <cellStyle name="Обычный 5 14 13 7 2" xfId="47923"/>
    <cellStyle name="Обычный 5 14 13 8" xfId="47924"/>
    <cellStyle name="Обычный 5 14 14" xfId="18050"/>
    <cellStyle name="Обычный 5 14 14 2" xfId="18051"/>
    <cellStyle name="Обычный 5 14 14 2 2" xfId="18052"/>
    <cellStyle name="Обычный 5 14 14 2 2 2" xfId="18053"/>
    <cellStyle name="Обычный 5 14 14 2 2 2 2" xfId="47925"/>
    <cellStyle name="Обычный 5 14 14 2 2 3" xfId="47926"/>
    <cellStyle name="Обычный 5 14 14 2 3" xfId="18054"/>
    <cellStyle name="Обычный 5 14 14 2 3 2" xfId="47927"/>
    <cellStyle name="Обычный 5 14 14 2 4" xfId="47928"/>
    <cellStyle name="Обычный 5 14 14 3" xfId="18055"/>
    <cellStyle name="Обычный 5 14 14 3 2" xfId="18056"/>
    <cellStyle name="Обычный 5 14 14 3 2 2" xfId="18057"/>
    <cellStyle name="Обычный 5 14 14 3 2 2 2" xfId="47929"/>
    <cellStyle name="Обычный 5 14 14 3 2 3" xfId="47930"/>
    <cellStyle name="Обычный 5 14 14 3 3" xfId="18058"/>
    <cellStyle name="Обычный 5 14 14 3 3 2" xfId="47931"/>
    <cellStyle name="Обычный 5 14 14 3 4" xfId="47932"/>
    <cellStyle name="Обычный 5 14 14 4" xfId="18059"/>
    <cellStyle name="Обычный 5 14 14 4 2" xfId="18060"/>
    <cellStyle name="Обычный 5 14 14 4 2 2" xfId="18061"/>
    <cellStyle name="Обычный 5 14 14 4 2 2 2" xfId="47933"/>
    <cellStyle name="Обычный 5 14 14 4 2 3" xfId="47934"/>
    <cellStyle name="Обычный 5 14 14 4 3" xfId="18062"/>
    <cellStyle name="Обычный 5 14 14 4 3 2" xfId="47935"/>
    <cellStyle name="Обычный 5 14 14 4 4" xfId="47936"/>
    <cellStyle name="Обычный 5 14 14 5" xfId="18063"/>
    <cellStyle name="Обычный 5 14 14 5 2" xfId="18064"/>
    <cellStyle name="Обычный 5 14 14 5 2 2" xfId="47937"/>
    <cellStyle name="Обычный 5 14 14 5 3" xfId="47938"/>
    <cellStyle name="Обычный 5 14 14 6" xfId="18065"/>
    <cellStyle name="Обычный 5 14 14 6 2" xfId="47939"/>
    <cellStyle name="Обычный 5 14 14 7" xfId="18066"/>
    <cellStyle name="Обычный 5 14 14 7 2" xfId="47940"/>
    <cellStyle name="Обычный 5 14 14 8" xfId="47941"/>
    <cellStyle name="Обычный 5 14 15" xfId="18067"/>
    <cellStyle name="Обычный 5 14 15 2" xfId="18068"/>
    <cellStyle name="Обычный 5 14 15 2 2" xfId="18069"/>
    <cellStyle name="Обычный 5 14 15 2 2 2" xfId="18070"/>
    <cellStyle name="Обычный 5 14 15 2 2 2 2" xfId="47942"/>
    <cellStyle name="Обычный 5 14 15 2 2 3" xfId="47943"/>
    <cellStyle name="Обычный 5 14 15 2 3" xfId="18071"/>
    <cellStyle name="Обычный 5 14 15 2 3 2" xfId="47944"/>
    <cellStyle name="Обычный 5 14 15 2 4" xfId="47945"/>
    <cellStyle name="Обычный 5 14 15 3" xfId="18072"/>
    <cellStyle name="Обычный 5 14 15 3 2" xfId="18073"/>
    <cellStyle name="Обычный 5 14 15 3 2 2" xfId="18074"/>
    <cellStyle name="Обычный 5 14 15 3 2 2 2" xfId="47946"/>
    <cellStyle name="Обычный 5 14 15 3 2 3" xfId="47947"/>
    <cellStyle name="Обычный 5 14 15 3 3" xfId="18075"/>
    <cellStyle name="Обычный 5 14 15 3 3 2" xfId="47948"/>
    <cellStyle name="Обычный 5 14 15 3 4" xfId="47949"/>
    <cellStyle name="Обычный 5 14 15 4" xfId="18076"/>
    <cellStyle name="Обычный 5 14 15 4 2" xfId="18077"/>
    <cellStyle name="Обычный 5 14 15 4 2 2" xfId="18078"/>
    <cellStyle name="Обычный 5 14 15 4 2 2 2" xfId="47950"/>
    <cellStyle name="Обычный 5 14 15 4 2 3" xfId="47951"/>
    <cellStyle name="Обычный 5 14 15 4 3" xfId="18079"/>
    <cellStyle name="Обычный 5 14 15 4 3 2" xfId="47952"/>
    <cellStyle name="Обычный 5 14 15 4 4" xfId="47953"/>
    <cellStyle name="Обычный 5 14 15 5" xfId="18080"/>
    <cellStyle name="Обычный 5 14 15 5 2" xfId="18081"/>
    <cellStyle name="Обычный 5 14 15 5 2 2" xfId="47954"/>
    <cellStyle name="Обычный 5 14 15 5 3" xfId="47955"/>
    <cellStyle name="Обычный 5 14 15 6" xfId="18082"/>
    <cellStyle name="Обычный 5 14 15 6 2" xfId="47956"/>
    <cellStyle name="Обычный 5 14 15 7" xfId="18083"/>
    <cellStyle name="Обычный 5 14 15 7 2" xfId="47957"/>
    <cellStyle name="Обычный 5 14 15 8" xfId="47958"/>
    <cellStyle name="Обычный 5 14 16" xfId="18084"/>
    <cellStyle name="Обычный 5 14 16 2" xfId="18085"/>
    <cellStyle name="Обычный 5 14 16 2 2" xfId="18086"/>
    <cellStyle name="Обычный 5 14 16 2 2 2" xfId="18087"/>
    <cellStyle name="Обычный 5 14 16 2 2 2 2" xfId="47959"/>
    <cellStyle name="Обычный 5 14 16 2 2 3" xfId="47960"/>
    <cellStyle name="Обычный 5 14 16 2 3" xfId="18088"/>
    <cellStyle name="Обычный 5 14 16 2 3 2" xfId="47961"/>
    <cellStyle name="Обычный 5 14 16 2 4" xfId="47962"/>
    <cellStyle name="Обычный 5 14 16 3" xfId="18089"/>
    <cellStyle name="Обычный 5 14 16 3 2" xfId="18090"/>
    <cellStyle name="Обычный 5 14 16 3 2 2" xfId="18091"/>
    <cellStyle name="Обычный 5 14 16 3 2 2 2" xfId="47963"/>
    <cellStyle name="Обычный 5 14 16 3 2 3" xfId="47964"/>
    <cellStyle name="Обычный 5 14 16 3 3" xfId="18092"/>
    <cellStyle name="Обычный 5 14 16 3 3 2" xfId="47965"/>
    <cellStyle name="Обычный 5 14 16 3 4" xfId="47966"/>
    <cellStyle name="Обычный 5 14 16 4" xfId="18093"/>
    <cellStyle name="Обычный 5 14 16 4 2" xfId="18094"/>
    <cellStyle name="Обычный 5 14 16 4 2 2" xfId="18095"/>
    <cellStyle name="Обычный 5 14 16 4 2 2 2" xfId="47967"/>
    <cellStyle name="Обычный 5 14 16 4 2 3" xfId="47968"/>
    <cellStyle name="Обычный 5 14 16 4 3" xfId="18096"/>
    <cellStyle name="Обычный 5 14 16 4 3 2" xfId="47969"/>
    <cellStyle name="Обычный 5 14 16 4 4" xfId="47970"/>
    <cellStyle name="Обычный 5 14 16 5" xfId="18097"/>
    <cellStyle name="Обычный 5 14 16 5 2" xfId="18098"/>
    <cellStyle name="Обычный 5 14 16 5 2 2" xfId="47971"/>
    <cellStyle name="Обычный 5 14 16 5 3" xfId="47972"/>
    <cellStyle name="Обычный 5 14 16 6" xfId="18099"/>
    <cellStyle name="Обычный 5 14 16 6 2" xfId="47973"/>
    <cellStyle name="Обычный 5 14 16 7" xfId="18100"/>
    <cellStyle name="Обычный 5 14 16 7 2" xfId="47974"/>
    <cellStyle name="Обычный 5 14 16 8" xfId="47975"/>
    <cellStyle name="Обычный 5 14 17" xfId="18101"/>
    <cellStyle name="Обычный 5 14 17 2" xfId="18102"/>
    <cellStyle name="Обычный 5 14 17 2 2" xfId="18103"/>
    <cellStyle name="Обычный 5 14 17 2 2 2" xfId="18104"/>
    <cellStyle name="Обычный 5 14 17 2 2 2 2" xfId="47976"/>
    <cellStyle name="Обычный 5 14 17 2 2 3" xfId="47977"/>
    <cellStyle name="Обычный 5 14 17 2 3" xfId="18105"/>
    <cellStyle name="Обычный 5 14 17 2 3 2" xfId="47978"/>
    <cellStyle name="Обычный 5 14 17 2 4" xfId="47979"/>
    <cellStyle name="Обычный 5 14 17 3" xfId="18106"/>
    <cellStyle name="Обычный 5 14 17 3 2" xfId="18107"/>
    <cellStyle name="Обычный 5 14 17 3 2 2" xfId="18108"/>
    <cellStyle name="Обычный 5 14 17 3 2 2 2" xfId="47980"/>
    <cellStyle name="Обычный 5 14 17 3 2 3" xfId="47981"/>
    <cellStyle name="Обычный 5 14 17 3 3" xfId="18109"/>
    <cellStyle name="Обычный 5 14 17 3 3 2" xfId="47982"/>
    <cellStyle name="Обычный 5 14 17 3 4" xfId="47983"/>
    <cellStyle name="Обычный 5 14 17 4" xfId="18110"/>
    <cellStyle name="Обычный 5 14 17 4 2" xfId="18111"/>
    <cellStyle name="Обычный 5 14 17 4 2 2" xfId="18112"/>
    <cellStyle name="Обычный 5 14 17 4 2 2 2" xfId="47984"/>
    <cellStyle name="Обычный 5 14 17 4 2 3" xfId="47985"/>
    <cellStyle name="Обычный 5 14 17 4 3" xfId="18113"/>
    <cellStyle name="Обычный 5 14 17 4 3 2" xfId="47986"/>
    <cellStyle name="Обычный 5 14 17 4 4" xfId="47987"/>
    <cellStyle name="Обычный 5 14 17 5" xfId="18114"/>
    <cellStyle name="Обычный 5 14 17 5 2" xfId="18115"/>
    <cellStyle name="Обычный 5 14 17 5 2 2" xfId="47988"/>
    <cellStyle name="Обычный 5 14 17 5 3" xfId="47989"/>
    <cellStyle name="Обычный 5 14 17 6" xfId="18116"/>
    <cellStyle name="Обычный 5 14 17 6 2" xfId="47990"/>
    <cellStyle name="Обычный 5 14 17 7" xfId="18117"/>
    <cellStyle name="Обычный 5 14 17 7 2" xfId="47991"/>
    <cellStyle name="Обычный 5 14 17 8" xfId="47992"/>
    <cellStyle name="Обычный 5 14 18" xfId="18118"/>
    <cellStyle name="Обычный 5 14 18 2" xfId="18119"/>
    <cellStyle name="Обычный 5 14 18 2 2" xfId="18120"/>
    <cellStyle name="Обычный 5 14 18 2 2 2" xfId="18121"/>
    <cellStyle name="Обычный 5 14 18 2 2 2 2" xfId="47993"/>
    <cellStyle name="Обычный 5 14 18 2 2 3" xfId="47994"/>
    <cellStyle name="Обычный 5 14 18 2 3" xfId="18122"/>
    <cellStyle name="Обычный 5 14 18 2 3 2" xfId="47995"/>
    <cellStyle name="Обычный 5 14 18 2 4" xfId="47996"/>
    <cellStyle name="Обычный 5 14 18 3" xfId="18123"/>
    <cellStyle name="Обычный 5 14 18 3 2" xfId="18124"/>
    <cellStyle name="Обычный 5 14 18 3 2 2" xfId="18125"/>
    <cellStyle name="Обычный 5 14 18 3 2 2 2" xfId="47997"/>
    <cellStyle name="Обычный 5 14 18 3 2 3" xfId="47998"/>
    <cellStyle name="Обычный 5 14 18 3 3" xfId="18126"/>
    <cellStyle name="Обычный 5 14 18 3 3 2" xfId="47999"/>
    <cellStyle name="Обычный 5 14 18 3 4" xfId="48000"/>
    <cellStyle name="Обычный 5 14 18 4" xfId="18127"/>
    <cellStyle name="Обычный 5 14 18 4 2" xfId="18128"/>
    <cellStyle name="Обычный 5 14 18 4 2 2" xfId="18129"/>
    <cellStyle name="Обычный 5 14 18 4 2 2 2" xfId="48001"/>
    <cellStyle name="Обычный 5 14 18 4 2 3" xfId="48002"/>
    <cellStyle name="Обычный 5 14 18 4 3" xfId="18130"/>
    <cellStyle name="Обычный 5 14 18 4 3 2" xfId="48003"/>
    <cellStyle name="Обычный 5 14 18 4 4" xfId="48004"/>
    <cellStyle name="Обычный 5 14 18 5" xfId="18131"/>
    <cellStyle name="Обычный 5 14 18 5 2" xfId="18132"/>
    <cellStyle name="Обычный 5 14 18 5 2 2" xfId="48005"/>
    <cellStyle name="Обычный 5 14 18 5 3" xfId="48006"/>
    <cellStyle name="Обычный 5 14 18 6" xfId="18133"/>
    <cellStyle name="Обычный 5 14 18 6 2" xfId="48007"/>
    <cellStyle name="Обычный 5 14 18 7" xfId="18134"/>
    <cellStyle name="Обычный 5 14 18 7 2" xfId="48008"/>
    <cellStyle name="Обычный 5 14 18 8" xfId="48009"/>
    <cellStyle name="Обычный 5 14 19" xfId="18135"/>
    <cellStyle name="Обычный 5 14 19 2" xfId="18136"/>
    <cellStyle name="Обычный 5 14 19 2 2" xfId="18137"/>
    <cellStyle name="Обычный 5 14 19 2 2 2" xfId="18138"/>
    <cellStyle name="Обычный 5 14 19 2 2 2 2" xfId="48010"/>
    <cellStyle name="Обычный 5 14 19 2 2 3" xfId="48011"/>
    <cellStyle name="Обычный 5 14 19 2 3" xfId="18139"/>
    <cellStyle name="Обычный 5 14 19 2 3 2" xfId="48012"/>
    <cellStyle name="Обычный 5 14 19 2 4" xfId="48013"/>
    <cellStyle name="Обычный 5 14 19 3" xfId="18140"/>
    <cellStyle name="Обычный 5 14 19 3 2" xfId="18141"/>
    <cellStyle name="Обычный 5 14 19 3 2 2" xfId="18142"/>
    <cellStyle name="Обычный 5 14 19 3 2 2 2" xfId="48014"/>
    <cellStyle name="Обычный 5 14 19 3 2 3" xfId="48015"/>
    <cellStyle name="Обычный 5 14 19 3 3" xfId="18143"/>
    <cellStyle name="Обычный 5 14 19 3 3 2" xfId="48016"/>
    <cellStyle name="Обычный 5 14 19 3 4" xfId="48017"/>
    <cellStyle name="Обычный 5 14 19 4" xfId="18144"/>
    <cellStyle name="Обычный 5 14 19 4 2" xfId="18145"/>
    <cellStyle name="Обычный 5 14 19 4 2 2" xfId="18146"/>
    <cellStyle name="Обычный 5 14 19 4 2 2 2" xfId="48018"/>
    <cellStyle name="Обычный 5 14 19 4 2 3" xfId="48019"/>
    <cellStyle name="Обычный 5 14 19 4 3" xfId="18147"/>
    <cellStyle name="Обычный 5 14 19 4 3 2" xfId="48020"/>
    <cellStyle name="Обычный 5 14 19 4 4" xfId="48021"/>
    <cellStyle name="Обычный 5 14 19 5" xfId="18148"/>
    <cellStyle name="Обычный 5 14 19 5 2" xfId="18149"/>
    <cellStyle name="Обычный 5 14 19 5 2 2" xfId="48022"/>
    <cellStyle name="Обычный 5 14 19 5 3" xfId="48023"/>
    <cellStyle name="Обычный 5 14 19 6" xfId="18150"/>
    <cellStyle name="Обычный 5 14 19 6 2" xfId="48024"/>
    <cellStyle name="Обычный 5 14 19 7" xfId="18151"/>
    <cellStyle name="Обычный 5 14 19 7 2" xfId="48025"/>
    <cellStyle name="Обычный 5 14 19 8" xfId="48026"/>
    <cellStyle name="Обычный 5 14 2" xfId="18152"/>
    <cellStyle name="Обычный 5 14 2 2" xfId="18153"/>
    <cellStyle name="Обычный 5 14 2 2 2" xfId="18154"/>
    <cellStyle name="Обычный 5 14 2 2 2 2" xfId="18155"/>
    <cellStyle name="Обычный 5 14 2 2 2 2 2" xfId="48027"/>
    <cellStyle name="Обычный 5 14 2 2 2 3" xfId="48028"/>
    <cellStyle name="Обычный 5 14 2 2 3" xfId="18156"/>
    <cellStyle name="Обычный 5 14 2 2 3 2" xfId="48029"/>
    <cellStyle name="Обычный 5 14 2 2 4" xfId="48030"/>
    <cellStyle name="Обычный 5 14 2 3" xfId="18157"/>
    <cellStyle name="Обычный 5 14 2 3 2" xfId="18158"/>
    <cellStyle name="Обычный 5 14 2 3 2 2" xfId="18159"/>
    <cellStyle name="Обычный 5 14 2 3 2 2 2" xfId="48031"/>
    <cellStyle name="Обычный 5 14 2 3 2 3" xfId="48032"/>
    <cellStyle name="Обычный 5 14 2 3 3" xfId="18160"/>
    <cellStyle name="Обычный 5 14 2 3 3 2" xfId="48033"/>
    <cellStyle name="Обычный 5 14 2 3 4" xfId="48034"/>
    <cellStyle name="Обычный 5 14 2 4" xfId="18161"/>
    <cellStyle name="Обычный 5 14 2 4 2" xfId="18162"/>
    <cellStyle name="Обычный 5 14 2 4 2 2" xfId="18163"/>
    <cellStyle name="Обычный 5 14 2 4 2 2 2" xfId="48035"/>
    <cellStyle name="Обычный 5 14 2 4 2 3" xfId="48036"/>
    <cellStyle name="Обычный 5 14 2 4 3" xfId="18164"/>
    <cellStyle name="Обычный 5 14 2 4 3 2" xfId="48037"/>
    <cellStyle name="Обычный 5 14 2 4 4" xfId="48038"/>
    <cellStyle name="Обычный 5 14 2 5" xfId="18165"/>
    <cellStyle name="Обычный 5 14 2 5 2" xfId="18166"/>
    <cellStyle name="Обычный 5 14 2 5 2 2" xfId="48039"/>
    <cellStyle name="Обычный 5 14 2 5 3" xfId="48040"/>
    <cellStyle name="Обычный 5 14 2 6" xfId="18167"/>
    <cellStyle name="Обычный 5 14 2 6 2" xfId="48041"/>
    <cellStyle name="Обычный 5 14 2 7" xfId="18168"/>
    <cellStyle name="Обычный 5 14 2 7 2" xfId="48042"/>
    <cellStyle name="Обычный 5 14 2 8" xfId="48043"/>
    <cellStyle name="Обычный 5 14 20" xfId="18169"/>
    <cellStyle name="Обычный 5 14 20 2" xfId="18170"/>
    <cellStyle name="Обычный 5 14 20 2 2" xfId="18171"/>
    <cellStyle name="Обычный 5 14 20 2 2 2" xfId="18172"/>
    <cellStyle name="Обычный 5 14 20 2 2 2 2" xfId="48044"/>
    <cellStyle name="Обычный 5 14 20 2 2 3" xfId="48045"/>
    <cellStyle name="Обычный 5 14 20 2 3" xfId="18173"/>
    <cellStyle name="Обычный 5 14 20 2 3 2" xfId="48046"/>
    <cellStyle name="Обычный 5 14 20 2 4" xfId="48047"/>
    <cellStyle name="Обычный 5 14 20 3" xfId="18174"/>
    <cellStyle name="Обычный 5 14 20 3 2" xfId="18175"/>
    <cellStyle name="Обычный 5 14 20 3 2 2" xfId="18176"/>
    <cellStyle name="Обычный 5 14 20 3 2 2 2" xfId="48048"/>
    <cellStyle name="Обычный 5 14 20 3 2 3" xfId="48049"/>
    <cellStyle name="Обычный 5 14 20 3 3" xfId="18177"/>
    <cellStyle name="Обычный 5 14 20 3 3 2" xfId="48050"/>
    <cellStyle name="Обычный 5 14 20 3 4" xfId="48051"/>
    <cellStyle name="Обычный 5 14 20 4" xfId="18178"/>
    <cellStyle name="Обычный 5 14 20 4 2" xfId="18179"/>
    <cellStyle name="Обычный 5 14 20 4 2 2" xfId="18180"/>
    <cellStyle name="Обычный 5 14 20 4 2 2 2" xfId="48052"/>
    <cellStyle name="Обычный 5 14 20 4 2 3" xfId="48053"/>
    <cellStyle name="Обычный 5 14 20 4 3" xfId="18181"/>
    <cellStyle name="Обычный 5 14 20 4 3 2" xfId="48054"/>
    <cellStyle name="Обычный 5 14 20 4 4" xfId="48055"/>
    <cellStyle name="Обычный 5 14 20 5" xfId="18182"/>
    <cellStyle name="Обычный 5 14 20 5 2" xfId="18183"/>
    <cellStyle name="Обычный 5 14 20 5 2 2" xfId="48056"/>
    <cellStyle name="Обычный 5 14 20 5 3" xfId="48057"/>
    <cellStyle name="Обычный 5 14 20 6" xfId="18184"/>
    <cellStyle name="Обычный 5 14 20 6 2" xfId="48058"/>
    <cellStyle name="Обычный 5 14 20 7" xfId="18185"/>
    <cellStyle name="Обычный 5 14 20 7 2" xfId="48059"/>
    <cellStyle name="Обычный 5 14 20 8" xfId="48060"/>
    <cellStyle name="Обычный 5 14 21" xfId="18186"/>
    <cellStyle name="Обычный 5 14 21 2" xfId="18187"/>
    <cellStyle name="Обычный 5 14 21 2 2" xfId="18188"/>
    <cellStyle name="Обычный 5 14 21 2 2 2" xfId="18189"/>
    <cellStyle name="Обычный 5 14 21 2 2 2 2" xfId="48061"/>
    <cellStyle name="Обычный 5 14 21 2 2 3" xfId="48062"/>
    <cellStyle name="Обычный 5 14 21 2 3" xfId="18190"/>
    <cellStyle name="Обычный 5 14 21 2 3 2" xfId="48063"/>
    <cellStyle name="Обычный 5 14 21 2 4" xfId="48064"/>
    <cellStyle name="Обычный 5 14 21 3" xfId="18191"/>
    <cellStyle name="Обычный 5 14 21 3 2" xfId="18192"/>
    <cellStyle name="Обычный 5 14 21 3 2 2" xfId="18193"/>
    <cellStyle name="Обычный 5 14 21 3 2 2 2" xfId="48065"/>
    <cellStyle name="Обычный 5 14 21 3 2 3" xfId="48066"/>
    <cellStyle name="Обычный 5 14 21 3 3" xfId="18194"/>
    <cellStyle name="Обычный 5 14 21 3 3 2" xfId="48067"/>
    <cellStyle name="Обычный 5 14 21 3 4" xfId="48068"/>
    <cellStyle name="Обычный 5 14 21 4" xfId="18195"/>
    <cellStyle name="Обычный 5 14 21 4 2" xfId="18196"/>
    <cellStyle name="Обычный 5 14 21 4 2 2" xfId="18197"/>
    <cellStyle name="Обычный 5 14 21 4 2 2 2" xfId="48069"/>
    <cellStyle name="Обычный 5 14 21 4 2 3" xfId="48070"/>
    <cellStyle name="Обычный 5 14 21 4 3" xfId="18198"/>
    <cellStyle name="Обычный 5 14 21 4 3 2" xfId="48071"/>
    <cellStyle name="Обычный 5 14 21 4 4" xfId="48072"/>
    <cellStyle name="Обычный 5 14 21 5" xfId="18199"/>
    <cellStyle name="Обычный 5 14 21 5 2" xfId="18200"/>
    <cellStyle name="Обычный 5 14 21 5 2 2" xfId="48073"/>
    <cellStyle name="Обычный 5 14 21 5 3" xfId="48074"/>
    <cellStyle name="Обычный 5 14 21 6" xfId="18201"/>
    <cellStyle name="Обычный 5 14 21 6 2" xfId="48075"/>
    <cellStyle name="Обычный 5 14 21 7" xfId="18202"/>
    <cellStyle name="Обычный 5 14 21 7 2" xfId="48076"/>
    <cellStyle name="Обычный 5 14 21 8" xfId="48077"/>
    <cellStyle name="Обычный 5 14 22" xfId="18203"/>
    <cellStyle name="Обычный 5 14 22 2" xfId="18204"/>
    <cellStyle name="Обычный 5 14 22 2 2" xfId="18205"/>
    <cellStyle name="Обычный 5 14 22 2 2 2" xfId="18206"/>
    <cellStyle name="Обычный 5 14 22 2 2 2 2" xfId="48078"/>
    <cellStyle name="Обычный 5 14 22 2 2 3" xfId="48079"/>
    <cellStyle name="Обычный 5 14 22 2 3" xfId="18207"/>
    <cellStyle name="Обычный 5 14 22 2 3 2" xfId="48080"/>
    <cellStyle name="Обычный 5 14 22 2 4" xfId="48081"/>
    <cellStyle name="Обычный 5 14 22 3" xfId="18208"/>
    <cellStyle name="Обычный 5 14 22 3 2" xfId="18209"/>
    <cellStyle name="Обычный 5 14 22 3 2 2" xfId="18210"/>
    <cellStyle name="Обычный 5 14 22 3 2 2 2" xfId="48082"/>
    <cellStyle name="Обычный 5 14 22 3 2 3" xfId="48083"/>
    <cellStyle name="Обычный 5 14 22 3 3" xfId="18211"/>
    <cellStyle name="Обычный 5 14 22 3 3 2" xfId="48084"/>
    <cellStyle name="Обычный 5 14 22 3 4" xfId="48085"/>
    <cellStyle name="Обычный 5 14 22 4" xfId="18212"/>
    <cellStyle name="Обычный 5 14 22 4 2" xfId="18213"/>
    <cellStyle name="Обычный 5 14 22 4 2 2" xfId="18214"/>
    <cellStyle name="Обычный 5 14 22 4 2 2 2" xfId="48086"/>
    <cellStyle name="Обычный 5 14 22 4 2 3" xfId="48087"/>
    <cellStyle name="Обычный 5 14 22 4 3" xfId="18215"/>
    <cellStyle name="Обычный 5 14 22 4 3 2" xfId="48088"/>
    <cellStyle name="Обычный 5 14 22 4 4" xfId="48089"/>
    <cellStyle name="Обычный 5 14 22 5" xfId="18216"/>
    <cellStyle name="Обычный 5 14 22 5 2" xfId="18217"/>
    <cellStyle name="Обычный 5 14 22 5 2 2" xfId="48090"/>
    <cellStyle name="Обычный 5 14 22 5 3" xfId="48091"/>
    <cellStyle name="Обычный 5 14 22 6" xfId="18218"/>
    <cellStyle name="Обычный 5 14 22 6 2" xfId="48092"/>
    <cellStyle name="Обычный 5 14 22 7" xfId="18219"/>
    <cellStyle name="Обычный 5 14 22 7 2" xfId="48093"/>
    <cellStyle name="Обычный 5 14 22 8" xfId="48094"/>
    <cellStyle name="Обычный 5 14 23" xfId="18220"/>
    <cellStyle name="Обычный 5 14 23 2" xfId="18221"/>
    <cellStyle name="Обычный 5 14 23 2 2" xfId="18222"/>
    <cellStyle name="Обычный 5 14 23 2 2 2" xfId="18223"/>
    <cellStyle name="Обычный 5 14 23 2 2 2 2" xfId="48095"/>
    <cellStyle name="Обычный 5 14 23 2 2 3" xfId="48096"/>
    <cellStyle name="Обычный 5 14 23 2 3" xfId="18224"/>
    <cellStyle name="Обычный 5 14 23 2 3 2" xfId="48097"/>
    <cellStyle name="Обычный 5 14 23 2 4" xfId="48098"/>
    <cellStyle name="Обычный 5 14 23 3" xfId="18225"/>
    <cellStyle name="Обычный 5 14 23 3 2" xfId="18226"/>
    <cellStyle name="Обычный 5 14 23 3 2 2" xfId="18227"/>
    <cellStyle name="Обычный 5 14 23 3 2 2 2" xfId="48099"/>
    <cellStyle name="Обычный 5 14 23 3 2 3" xfId="48100"/>
    <cellStyle name="Обычный 5 14 23 3 3" xfId="18228"/>
    <cellStyle name="Обычный 5 14 23 3 3 2" xfId="48101"/>
    <cellStyle name="Обычный 5 14 23 3 4" xfId="48102"/>
    <cellStyle name="Обычный 5 14 23 4" xfId="18229"/>
    <cellStyle name="Обычный 5 14 23 4 2" xfId="18230"/>
    <cellStyle name="Обычный 5 14 23 4 2 2" xfId="18231"/>
    <cellStyle name="Обычный 5 14 23 4 2 2 2" xfId="48103"/>
    <cellStyle name="Обычный 5 14 23 4 2 3" xfId="48104"/>
    <cellStyle name="Обычный 5 14 23 4 3" xfId="18232"/>
    <cellStyle name="Обычный 5 14 23 4 3 2" xfId="48105"/>
    <cellStyle name="Обычный 5 14 23 4 4" xfId="48106"/>
    <cellStyle name="Обычный 5 14 23 5" xfId="18233"/>
    <cellStyle name="Обычный 5 14 23 5 2" xfId="18234"/>
    <cellStyle name="Обычный 5 14 23 5 2 2" xfId="48107"/>
    <cellStyle name="Обычный 5 14 23 5 3" xfId="48108"/>
    <cellStyle name="Обычный 5 14 23 6" xfId="18235"/>
    <cellStyle name="Обычный 5 14 23 6 2" xfId="48109"/>
    <cellStyle name="Обычный 5 14 23 7" xfId="18236"/>
    <cellStyle name="Обычный 5 14 23 7 2" xfId="48110"/>
    <cellStyle name="Обычный 5 14 23 8" xfId="48111"/>
    <cellStyle name="Обычный 5 14 24" xfId="18237"/>
    <cellStyle name="Обычный 5 14 24 2" xfId="18238"/>
    <cellStyle name="Обычный 5 14 24 2 2" xfId="18239"/>
    <cellStyle name="Обычный 5 14 24 2 2 2" xfId="18240"/>
    <cellStyle name="Обычный 5 14 24 2 2 2 2" xfId="48112"/>
    <cellStyle name="Обычный 5 14 24 2 2 3" xfId="48113"/>
    <cellStyle name="Обычный 5 14 24 2 3" xfId="18241"/>
    <cellStyle name="Обычный 5 14 24 2 3 2" xfId="48114"/>
    <cellStyle name="Обычный 5 14 24 2 4" xfId="48115"/>
    <cellStyle name="Обычный 5 14 24 3" xfId="18242"/>
    <cellStyle name="Обычный 5 14 24 3 2" xfId="18243"/>
    <cellStyle name="Обычный 5 14 24 3 2 2" xfId="18244"/>
    <cellStyle name="Обычный 5 14 24 3 2 2 2" xfId="48116"/>
    <cellStyle name="Обычный 5 14 24 3 2 3" xfId="48117"/>
    <cellStyle name="Обычный 5 14 24 3 3" xfId="18245"/>
    <cellStyle name="Обычный 5 14 24 3 3 2" xfId="48118"/>
    <cellStyle name="Обычный 5 14 24 3 4" xfId="48119"/>
    <cellStyle name="Обычный 5 14 24 4" xfId="18246"/>
    <cellStyle name="Обычный 5 14 24 4 2" xfId="18247"/>
    <cellStyle name="Обычный 5 14 24 4 2 2" xfId="18248"/>
    <cellStyle name="Обычный 5 14 24 4 2 2 2" xfId="48120"/>
    <cellStyle name="Обычный 5 14 24 4 2 3" xfId="48121"/>
    <cellStyle name="Обычный 5 14 24 4 3" xfId="18249"/>
    <cellStyle name="Обычный 5 14 24 4 3 2" xfId="48122"/>
    <cellStyle name="Обычный 5 14 24 4 4" xfId="48123"/>
    <cellStyle name="Обычный 5 14 24 5" xfId="18250"/>
    <cellStyle name="Обычный 5 14 24 5 2" xfId="18251"/>
    <cellStyle name="Обычный 5 14 24 5 2 2" xfId="48124"/>
    <cellStyle name="Обычный 5 14 24 5 3" xfId="48125"/>
    <cellStyle name="Обычный 5 14 24 6" xfId="18252"/>
    <cellStyle name="Обычный 5 14 24 6 2" xfId="48126"/>
    <cellStyle name="Обычный 5 14 24 7" xfId="18253"/>
    <cellStyle name="Обычный 5 14 24 7 2" xfId="48127"/>
    <cellStyle name="Обычный 5 14 24 8" xfId="48128"/>
    <cellStyle name="Обычный 5 14 25" xfId="18254"/>
    <cellStyle name="Обычный 5 14 25 2" xfId="18255"/>
    <cellStyle name="Обычный 5 14 25 2 2" xfId="18256"/>
    <cellStyle name="Обычный 5 14 25 2 2 2" xfId="18257"/>
    <cellStyle name="Обычный 5 14 25 2 2 2 2" xfId="48129"/>
    <cellStyle name="Обычный 5 14 25 2 2 3" xfId="48130"/>
    <cellStyle name="Обычный 5 14 25 2 3" xfId="18258"/>
    <cellStyle name="Обычный 5 14 25 2 3 2" xfId="48131"/>
    <cellStyle name="Обычный 5 14 25 2 4" xfId="48132"/>
    <cellStyle name="Обычный 5 14 25 3" xfId="18259"/>
    <cellStyle name="Обычный 5 14 25 3 2" xfId="18260"/>
    <cellStyle name="Обычный 5 14 25 3 2 2" xfId="18261"/>
    <cellStyle name="Обычный 5 14 25 3 2 2 2" xfId="48133"/>
    <cellStyle name="Обычный 5 14 25 3 2 3" xfId="48134"/>
    <cellStyle name="Обычный 5 14 25 3 3" xfId="18262"/>
    <cellStyle name="Обычный 5 14 25 3 3 2" xfId="48135"/>
    <cellStyle name="Обычный 5 14 25 3 4" xfId="48136"/>
    <cellStyle name="Обычный 5 14 25 4" xfId="18263"/>
    <cellStyle name="Обычный 5 14 25 4 2" xfId="18264"/>
    <cellStyle name="Обычный 5 14 25 4 2 2" xfId="18265"/>
    <cellStyle name="Обычный 5 14 25 4 2 2 2" xfId="48137"/>
    <cellStyle name="Обычный 5 14 25 4 2 3" xfId="48138"/>
    <cellStyle name="Обычный 5 14 25 4 3" xfId="18266"/>
    <cellStyle name="Обычный 5 14 25 4 3 2" xfId="48139"/>
    <cellStyle name="Обычный 5 14 25 4 4" xfId="48140"/>
    <cellStyle name="Обычный 5 14 25 5" xfId="18267"/>
    <cellStyle name="Обычный 5 14 25 5 2" xfId="18268"/>
    <cellStyle name="Обычный 5 14 25 5 2 2" xfId="48141"/>
    <cellStyle name="Обычный 5 14 25 5 3" xfId="48142"/>
    <cellStyle name="Обычный 5 14 25 6" xfId="18269"/>
    <cellStyle name="Обычный 5 14 25 6 2" xfId="48143"/>
    <cellStyle name="Обычный 5 14 25 7" xfId="18270"/>
    <cellStyle name="Обычный 5 14 25 7 2" xfId="48144"/>
    <cellStyle name="Обычный 5 14 25 8" xfId="48145"/>
    <cellStyle name="Обычный 5 14 26" xfId="18271"/>
    <cellStyle name="Обычный 5 14 26 2" xfId="18272"/>
    <cellStyle name="Обычный 5 14 26 2 2" xfId="18273"/>
    <cellStyle name="Обычный 5 14 26 2 2 2" xfId="18274"/>
    <cellStyle name="Обычный 5 14 26 2 2 2 2" xfId="48146"/>
    <cellStyle name="Обычный 5 14 26 2 2 3" xfId="48147"/>
    <cellStyle name="Обычный 5 14 26 2 3" xfId="18275"/>
    <cellStyle name="Обычный 5 14 26 2 3 2" xfId="48148"/>
    <cellStyle name="Обычный 5 14 26 2 4" xfId="48149"/>
    <cellStyle name="Обычный 5 14 26 3" xfId="18276"/>
    <cellStyle name="Обычный 5 14 26 3 2" xfId="18277"/>
    <cellStyle name="Обычный 5 14 26 3 2 2" xfId="18278"/>
    <cellStyle name="Обычный 5 14 26 3 2 2 2" xfId="48150"/>
    <cellStyle name="Обычный 5 14 26 3 2 3" xfId="48151"/>
    <cellStyle name="Обычный 5 14 26 3 3" xfId="18279"/>
    <cellStyle name="Обычный 5 14 26 3 3 2" xfId="48152"/>
    <cellStyle name="Обычный 5 14 26 3 4" xfId="48153"/>
    <cellStyle name="Обычный 5 14 26 4" xfId="18280"/>
    <cellStyle name="Обычный 5 14 26 4 2" xfId="18281"/>
    <cellStyle name="Обычный 5 14 26 4 2 2" xfId="18282"/>
    <cellStyle name="Обычный 5 14 26 4 2 2 2" xfId="48154"/>
    <cellStyle name="Обычный 5 14 26 4 2 3" xfId="48155"/>
    <cellStyle name="Обычный 5 14 26 4 3" xfId="18283"/>
    <cellStyle name="Обычный 5 14 26 4 3 2" xfId="48156"/>
    <cellStyle name="Обычный 5 14 26 4 4" xfId="48157"/>
    <cellStyle name="Обычный 5 14 26 5" xfId="18284"/>
    <cellStyle name="Обычный 5 14 26 5 2" xfId="18285"/>
    <cellStyle name="Обычный 5 14 26 5 2 2" xfId="48158"/>
    <cellStyle name="Обычный 5 14 26 5 3" xfId="48159"/>
    <cellStyle name="Обычный 5 14 26 6" xfId="18286"/>
    <cellStyle name="Обычный 5 14 26 6 2" xfId="48160"/>
    <cellStyle name="Обычный 5 14 26 7" xfId="18287"/>
    <cellStyle name="Обычный 5 14 26 7 2" xfId="48161"/>
    <cellStyle name="Обычный 5 14 26 8" xfId="48162"/>
    <cellStyle name="Обычный 5 14 27" xfId="18288"/>
    <cellStyle name="Обычный 5 14 27 2" xfId="18289"/>
    <cellStyle name="Обычный 5 14 27 2 2" xfId="18290"/>
    <cellStyle name="Обычный 5 14 27 2 2 2" xfId="18291"/>
    <cellStyle name="Обычный 5 14 27 2 2 2 2" xfId="48163"/>
    <cellStyle name="Обычный 5 14 27 2 2 3" xfId="48164"/>
    <cellStyle name="Обычный 5 14 27 2 3" xfId="18292"/>
    <cellStyle name="Обычный 5 14 27 2 3 2" xfId="48165"/>
    <cellStyle name="Обычный 5 14 27 2 4" xfId="48166"/>
    <cellStyle name="Обычный 5 14 27 3" xfId="18293"/>
    <cellStyle name="Обычный 5 14 27 3 2" xfId="18294"/>
    <cellStyle name="Обычный 5 14 27 3 2 2" xfId="18295"/>
    <cellStyle name="Обычный 5 14 27 3 2 2 2" xfId="48167"/>
    <cellStyle name="Обычный 5 14 27 3 2 3" xfId="48168"/>
    <cellStyle name="Обычный 5 14 27 3 3" xfId="18296"/>
    <cellStyle name="Обычный 5 14 27 3 3 2" xfId="48169"/>
    <cellStyle name="Обычный 5 14 27 3 4" xfId="48170"/>
    <cellStyle name="Обычный 5 14 27 4" xfId="18297"/>
    <cellStyle name="Обычный 5 14 27 4 2" xfId="18298"/>
    <cellStyle name="Обычный 5 14 27 4 2 2" xfId="18299"/>
    <cellStyle name="Обычный 5 14 27 4 2 2 2" xfId="48171"/>
    <cellStyle name="Обычный 5 14 27 4 2 3" xfId="48172"/>
    <cellStyle name="Обычный 5 14 27 4 3" xfId="18300"/>
    <cellStyle name="Обычный 5 14 27 4 3 2" xfId="48173"/>
    <cellStyle name="Обычный 5 14 27 4 4" xfId="48174"/>
    <cellStyle name="Обычный 5 14 27 5" xfId="18301"/>
    <cellStyle name="Обычный 5 14 27 5 2" xfId="18302"/>
    <cellStyle name="Обычный 5 14 27 5 2 2" xfId="48175"/>
    <cellStyle name="Обычный 5 14 27 5 3" xfId="48176"/>
    <cellStyle name="Обычный 5 14 27 6" xfId="18303"/>
    <cellStyle name="Обычный 5 14 27 6 2" xfId="48177"/>
    <cellStyle name="Обычный 5 14 27 7" xfId="18304"/>
    <cellStyle name="Обычный 5 14 27 7 2" xfId="48178"/>
    <cellStyle name="Обычный 5 14 27 8" xfId="48179"/>
    <cellStyle name="Обычный 5 14 28" xfId="18305"/>
    <cellStyle name="Обычный 5 14 28 2" xfId="18306"/>
    <cellStyle name="Обычный 5 14 28 2 2" xfId="18307"/>
    <cellStyle name="Обычный 5 14 28 2 2 2" xfId="18308"/>
    <cellStyle name="Обычный 5 14 28 2 2 2 2" xfId="48180"/>
    <cellStyle name="Обычный 5 14 28 2 2 3" xfId="48181"/>
    <cellStyle name="Обычный 5 14 28 2 3" xfId="18309"/>
    <cellStyle name="Обычный 5 14 28 2 3 2" xfId="48182"/>
    <cellStyle name="Обычный 5 14 28 2 4" xfId="48183"/>
    <cellStyle name="Обычный 5 14 28 3" xfId="18310"/>
    <cellStyle name="Обычный 5 14 28 3 2" xfId="18311"/>
    <cellStyle name="Обычный 5 14 28 3 2 2" xfId="18312"/>
    <cellStyle name="Обычный 5 14 28 3 2 2 2" xfId="48184"/>
    <cellStyle name="Обычный 5 14 28 3 2 3" xfId="48185"/>
    <cellStyle name="Обычный 5 14 28 3 3" xfId="18313"/>
    <cellStyle name="Обычный 5 14 28 3 3 2" xfId="48186"/>
    <cellStyle name="Обычный 5 14 28 3 4" xfId="48187"/>
    <cellStyle name="Обычный 5 14 28 4" xfId="18314"/>
    <cellStyle name="Обычный 5 14 28 4 2" xfId="18315"/>
    <cellStyle name="Обычный 5 14 28 4 2 2" xfId="18316"/>
    <cellStyle name="Обычный 5 14 28 4 2 2 2" xfId="48188"/>
    <cellStyle name="Обычный 5 14 28 4 2 3" xfId="48189"/>
    <cellStyle name="Обычный 5 14 28 4 3" xfId="18317"/>
    <cellStyle name="Обычный 5 14 28 4 3 2" xfId="48190"/>
    <cellStyle name="Обычный 5 14 28 4 4" xfId="48191"/>
    <cellStyle name="Обычный 5 14 28 5" xfId="18318"/>
    <cellStyle name="Обычный 5 14 28 5 2" xfId="18319"/>
    <cellStyle name="Обычный 5 14 28 5 2 2" xfId="48192"/>
    <cellStyle name="Обычный 5 14 28 5 3" xfId="48193"/>
    <cellStyle name="Обычный 5 14 28 6" xfId="18320"/>
    <cellStyle name="Обычный 5 14 28 6 2" xfId="48194"/>
    <cellStyle name="Обычный 5 14 28 7" xfId="18321"/>
    <cellStyle name="Обычный 5 14 28 7 2" xfId="48195"/>
    <cellStyle name="Обычный 5 14 28 8" xfId="48196"/>
    <cellStyle name="Обычный 5 14 29" xfId="18322"/>
    <cellStyle name="Обычный 5 14 29 2" xfId="18323"/>
    <cellStyle name="Обычный 5 14 29 2 2" xfId="18324"/>
    <cellStyle name="Обычный 5 14 29 2 2 2" xfId="18325"/>
    <cellStyle name="Обычный 5 14 29 2 2 2 2" xfId="48197"/>
    <cellStyle name="Обычный 5 14 29 2 2 3" xfId="48198"/>
    <cellStyle name="Обычный 5 14 29 2 3" xfId="18326"/>
    <cellStyle name="Обычный 5 14 29 2 3 2" xfId="48199"/>
    <cellStyle name="Обычный 5 14 29 2 4" xfId="48200"/>
    <cellStyle name="Обычный 5 14 29 3" xfId="18327"/>
    <cellStyle name="Обычный 5 14 29 3 2" xfId="18328"/>
    <cellStyle name="Обычный 5 14 29 3 2 2" xfId="18329"/>
    <cellStyle name="Обычный 5 14 29 3 2 2 2" xfId="48201"/>
    <cellStyle name="Обычный 5 14 29 3 2 3" xfId="48202"/>
    <cellStyle name="Обычный 5 14 29 3 3" xfId="18330"/>
    <cellStyle name="Обычный 5 14 29 3 3 2" xfId="48203"/>
    <cellStyle name="Обычный 5 14 29 3 4" xfId="48204"/>
    <cellStyle name="Обычный 5 14 29 4" xfId="18331"/>
    <cellStyle name="Обычный 5 14 29 4 2" xfId="18332"/>
    <cellStyle name="Обычный 5 14 29 4 2 2" xfId="18333"/>
    <cellStyle name="Обычный 5 14 29 4 2 2 2" xfId="48205"/>
    <cellStyle name="Обычный 5 14 29 4 2 3" xfId="48206"/>
    <cellStyle name="Обычный 5 14 29 4 3" xfId="18334"/>
    <cellStyle name="Обычный 5 14 29 4 3 2" xfId="48207"/>
    <cellStyle name="Обычный 5 14 29 4 4" xfId="48208"/>
    <cellStyle name="Обычный 5 14 29 5" xfId="18335"/>
    <cellStyle name="Обычный 5 14 29 5 2" xfId="18336"/>
    <cellStyle name="Обычный 5 14 29 5 2 2" xfId="48209"/>
    <cellStyle name="Обычный 5 14 29 5 3" xfId="48210"/>
    <cellStyle name="Обычный 5 14 29 6" xfId="18337"/>
    <cellStyle name="Обычный 5 14 29 6 2" xfId="48211"/>
    <cellStyle name="Обычный 5 14 29 7" xfId="18338"/>
    <cellStyle name="Обычный 5 14 29 7 2" xfId="48212"/>
    <cellStyle name="Обычный 5 14 29 8" xfId="48213"/>
    <cellStyle name="Обычный 5 14 3" xfId="18339"/>
    <cellStyle name="Обычный 5 14 3 2" xfId="18340"/>
    <cellStyle name="Обычный 5 14 3 2 2" xfId="18341"/>
    <cellStyle name="Обычный 5 14 3 2 2 2" xfId="18342"/>
    <cellStyle name="Обычный 5 14 3 2 2 2 2" xfId="48214"/>
    <cellStyle name="Обычный 5 14 3 2 2 3" xfId="48215"/>
    <cellStyle name="Обычный 5 14 3 2 3" xfId="18343"/>
    <cellStyle name="Обычный 5 14 3 2 3 2" xfId="48216"/>
    <cellStyle name="Обычный 5 14 3 2 4" xfId="48217"/>
    <cellStyle name="Обычный 5 14 3 3" xfId="18344"/>
    <cellStyle name="Обычный 5 14 3 3 2" xfId="18345"/>
    <cellStyle name="Обычный 5 14 3 3 2 2" xfId="18346"/>
    <cellStyle name="Обычный 5 14 3 3 2 2 2" xfId="48218"/>
    <cellStyle name="Обычный 5 14 3 3 2 3" xfId="48219"/>
    <cellStyle name="Обычный 5 14 3 3 3" xfId="18347"/>
    <cellStyle name="Обычный 5 14 3 3 3 2" xfId="48220"/>
    <cellStyle name="Обычный 5 14 3 3 4" xfId="48221"/>
    <cellStyle name="Обычный 5 14 3 4" xfId="18348"/>
    <cellStyle name="Обычный 5 14 3 4 2" xfId="18349"/>
    <cellStyle name="Обычный 5 14 3 4 2 2" xfId="18350"/>
    <cellStyle name="Обычный 5 14 3 4 2 2 2" xfId="48222"/>
    <cellStyle name="Обычный 5 14 3 4 2 3" xfId="48223"/>
    <cellStyle name="Обычный 5 14 3 4 3" xfId="18351"/>
    <cellStyle name="Обычный 5 14 3 4 3 2" xfId="48224"/>
    <cellStyle name="Обычный 5 14 3 4 4" xfId="48225"/>
    <cellStyle name="Обычный 5 14 3 5" xfId="18352"/>
    <cellStyle name="Обычный 5 14 3 5 2" xfId="18353"/>
    <cellStyle name="Обычный 5 14 3 5 2 2" xfId="48226"/>
    <cellStyle name="Обычный 5 14 3 5 3" xfId="48227"/>
    <cellStyle name="Обычный 5 14 3 6" xfId="18354"/>
    <cellStyle name="Обычный 5 14 3 6 2" xfId="48228"/>
    <cellStyle name="Обычный 5 14 3 7" xfId="18355"/>
    <cellStyle name="Обычный 5 14 3 7 2" xfId="48229"/>
    <cellStyle name="Обычный 5 14 3 8" xfId="48230"/>
    <cellStyle name="Обычный 5 14 30" xfId="18356"/>
    <cellStyle name="Обычный 5 14 30 2" xfId="18357"/>
    <cellStyle name="Обычный 5 14 30 2 2" xfId="18358"/>
    <cellStyle name="Обычный 5 14 30 2 2 2" xfId="48231"/>
    <cellStyle name="Обычный 5 14 30 2 3" xfId="48232"/>
    <cellStyle name="Обычный 5 14 30 3" xfId="18359"/>
    <cellStyle name="Обычный 5 14 30 3 2" xfId="48233"/>
    <cellStyle name="Обычный 5 14 30 4" xfId="48234"/>
    <cellStyle name="Обычный 5 14 31" xfId="18360"/>
    <cellStyle name="Обычный 5 14 31 2" xfId="18361"/>
    <cellStyle name="Обычный 5 14 31 2 2" xfId="18362"/>
    <cellStyle name="Обычный 5 14 31 2 2 2" xfId="48235"/>
    <cellStyle name="Обычный 5 14 31 2 3" xfId="48236"/>
    <cellStyle name="Обычный 5 14 31 3" xfId="18363"/>
    <cellStyle name="Обычный 5 14 31 3 2" xfId="48237"/>
    <cellStyle name="Обычный 5 14 31 4" xfId="48238"/>
    <cellStyle name="Обычный 5 14 32" xfId="18364"/>
    <cellStyle name="Обычный 5 14 32 2" xfId="18365"/>
    <cellStyle name="Обычный 5 14 32 2 2" xfId="18366"/>
    <cellStyle name="Обычный 5 14 32 2 2 2" xfId="48239"/>
    <cellStyle name="Обычный 5 14 32 2 3" xfId="48240"/>
    <cellStyle name="Обычный 5 14 32 3" xfId="18367"/>
    <cellStyle name="Обычный 5 14 32 3 2" xfId="48241"/>
    <cellStyle name="Обычный 5 14 32 4" xfId="48242"/>
    <cellStyle name="Обычный 5 14 33" xfId="18368"/>
    <cellStyle name="Обычный 5 14 33 2" xfId="18369"/>
    <cellStyle name="Обычный 5 14 33 2 2" xfId="48243"/>
    <cellStyle name="Обычный 5 14 33 3" xfId="48244"/>
    <cellStyle name="Обычный 5 14 34" xfId="18370"/>
    <cellStyle name="Обычный 5 14 34 2" xfId="48245"/>
    <cellStyle name="Обычный 5 14 35" xfId="18371"/>
    <cellStyle name="Обычный 5 14 35 2" xfId="48246"/>
    <cellStyle name="Обычный 5 14 36" xfId="48247"/>
    <cellStyle name="Обычный 5 14 4" xfId="18372"/>
    <cellStyle name="Обычный 5 14 4 2" xfId="18373"/>
    <cellStyle name="Обычный 5 14 4 2 2" xfId="18374"/>
    <cellStyle name="Обычный 5 14 4 2 2 2" xfId="18375"/>
    <cellStyle name="Обычный 5 14 4 2 2 2 2" xfId="48248"/>
    <cellStyle name="Обычный 5 14 4 2 2 3" xfId="48249"/>
    <cellStyle name="Обычный 5 14 4 2 3" xfId="18376"/>
    <cellStyle name="Обычный 5 14 4 2 3 2" xfId="48250"/>
    <cellStyle name="Обычный 5 14 4 2 4" xfId="48251"/>
    <cellStyle name="Обычный 5 14 4 3" xfId="18377"/>
    <cellStyle name="Обычный 5 14 4 3 2" xfId="18378"/>
    <cellStyle name="Обычный 5 14 4 3 2 2" xfId="18379"/>
    <cellStyle name="Обычный 5 14 4 3 2 2 2" xfId="48252"/>
    <cellStyle name="Обычный 5 14 4 3 2 3" xfId="48253"/>
    <cellStyle name="Обычный 5 14 4 3 3" xfId="18380"/>
    <cellStyle name="Обычный 5 14 4 3 3 2" xfId="48254"/>
    <cellStyle name="Обычный 5 14 4 3 4" xfId="48255"/>
    <cellStyle name="Обычный 5 14 4 4" xfId="18381"/>
    <cellStyle name="Обычный 5 14 4 4 2" xfId="18382"/>
    <cellStyle name="Обычный 5 14 4 4 2 2" xfId="18383"/>
    <cellStyle name="Обычный 5 14 4 4 2 2 2" xfId="48256"/>
    <cellStyle name="Обычный 5 14 4 4 2 3" xfId="48257"/>
    <cellStyle name="Обычный 5 14 4 4 3" xfId="18384"/>
    <cellStyle name="Обычный 5 14 4 4 3 2" xfId="48258"/>
    <cellStyle name="Обычный 5 14 4 4 4" xfId="48259"/>
    <cellStyle name="Обычный 5 14 4 5" xfId="18385"/>
    <cellStyle name="Обычный 5 14 4 5 2" xfId="18386"/>
    <cellStyle name="Обычный 5 14 4 5 2 2" xfId="48260"/>
    <cellStyle name="Обычный 5 14 4 5 3" xfId="48261"/>
    <cellStyle name="Обычный 5 14 4 6" xfId="18387"/>
    <cellStyle name="Обычный 5 14 4 6 2" xfId="48262"/>
    <cellStyle name="Обычный 5 14 4 7" xfId="18388"/>
    <cellStyle name="Обычный 5 14 4 7 2" xfId="48263"/>
    <cellStyle name="Обычный 5 14 4 8" xfId="48264"/>
    <cellStyle name="Обычный 5 14 5" xfId="18389"/>
    <cellStyle name="Обычный 5 14 5 2" xfId="18390"/>
    <cellStyle name="Обычный 5 14 5 2 2" xfId="18391"/>
    <cellStyle name="Обычный 5 14 5 2 2 2" xfId="18392"/>
    <cellStyle name="Обычный 5 14 5 2 2 2 2" xfId="48265"/>
    <cellStyle name="Обычный 5 14 5 2 2 3" xfId="48266"/>
    <cellStyle name="Обычный 5 14 5 2 3" xfId="18393"/>
    <cellStyle name="Обычный 5 14 5 2 3 2" xfId="48267"/>
    <cellStyle name="Обычный 5 14 5 2 4" xfId="48268"/>
    <cellStyle name="Обычный 5 14 5 3" xfId="18394"/>
    <cellStyle name="Обычный 5 14 5 3 2" xfId="18395"/>
    <cellStyle name="Обычный 5 14 5 3 2 2" xfId="18396"/>
    <cellStyle name="Обычный 5 14 5 3 2 2 2" xfId="48269"/>
    <cellStyle name="Обычный 5 14 5 3 2 3" xfId="48270"/>
    <cellStyle name="Обычный 5 14 5 3 3" xfId="18397"/>
    <cellStyle name="Обычный 5 14 5 3 3 2" xfId="48271"/>
    <cellStyle name="Обычный 5 14 5 3 4" xfId="48272"/>
    <cellStyle name="Обычный 5 14 5 4" xfId="18398"/>
    <cellStyle name="Обычный 5 14 5 4 2" xfId="18399"/>
    <cellStyle name="Обычный 5 14 5 4 2 2" xfId="18400"/>
    <cellStyle name="Обычный 5 14 5 4 2 2 2" xfId="48273"/>
    <cellStyle name="Обычный 5 14 5 4 2 3" xfId="48274"/>
    <cellStyle name="Обычный 5 14 5 4 3" xfId="18401"/>
    <cellStyle name="Обычный 5 14 5 4 3 2" xfId="48275"/>
    <cellStyle name="Обычный 5 14 5 4 4" xfId="48276"/>
    <cellStyle name="Обычный 5 14 5 5" xfId="18402"/>
    <cellStyle name="Обычный 5 14 5 5 2" xfId="18403"/>
    <cellStyle name="Обычный 5 14 5 5 2 2" xfId="48277"/>
    <cellStyle name="Обычный 5 14 5 5 3" xfId="48278"/>
    <cellStyle name="Обычный 5 14 5 6" xfId="18404"/>
    <cellStyle name="Обычный 5 14 5 6 2" xfId="48279"/>
    <cellStyle name="Обычный 5 14 5 7" xfId="18405"/>
    <cellStyle name="Обычный 5 14 5 7 2" xfId="48280"/>
    <cellStyle name="Обычный 5 14 5 8" xfId="48281"/>
    <cellStyle name="Обычный 5 14 6" xfId="18406"/>
    <cellStyle name="Обычный 5 14 6 2" xfId="18407"/>
    <cellStyle name="Обычный 5 14 6 2 2" xfId="18408"/>
    <cellStyle name="Обычный 5 14 6 2 2 2" xfId="18409"/>
    <cellStyle name="Обычный 5 14 6 2 2 2 2" xfId="48282"/>
    <cellStyle name="Обычный 5 14 6 2 2 3" xfId="48283"/>
    <cellStyle name="Обычный 5 14 6 2 3" xfId="18410"/>
    <cellStyle name="Обычный 5 14 6 2 3 2" xfId="48284"/>
    <cellStyle name="Обычный 5 14 6 2 4" xfId="48285"/>
    <cellStyle name="Обычный 5 14 6 3" xfId="18411"/>
    <cellStyle name="Обычный 5 14 6 3 2" xfId="18412"/>
    <cellStyle name="Обычный 5 14 6 3 2 2" xfId="18413"/>
    <cellStyle name="Обычный 5 14 6 3 2 2 2" xfId="48286"/>
    <cellStyle name="Обычный 5 14 6 3 2 3" xfId="48287"/>
    <cellStyle name="Обычный 5 14 6 3 3" xfId="18414"/>
    <cellStyle name="Обычный 5 14 6 3 3 2" xfId="48288"/>
    <cellStyle name="Обычный 5 14 6 3 4" xfId="48289"/>
    <cellStyle name="Обычный 5 14 6 4" xfId="18415"/>
    <cellStyle name="Обычный 5 14 6 4 2" xfId="18416"/>
    <cellStyle name="Обычный 5 14 6 4 2 2" xfId="18417"/>
    <cellStyle name="Обычный 5 14 6 4 2 2 2" xfId="48290"/>
    <cellStyle name="Обычный 5 14 6 4 2 3" xfId="48291"/>
    <cellStyle name="Обычный 5 14 6 4 3" xfId="18418"/>
    <cellStyle name="Обычный 5 14 6 4 3 2" xfId="48292"/>
    <cellStyle name="Обычный 5 14 6 4 4" xfId="48293"/>
    <cellStyle name="Обычный 5 14 6 5" xfId="18419"/>
    <cellStyle name="Обычный 5 14 6 5 2" xfId="18420"/>
    <cellStyle name="Обычный 5 14 6 5 2 2" xfId="48294"/>
    <cellStyle name="Обычный 5 14 6 5 3" xfId="48295"/>
    <cellStyle name="Обычный 5 14 6 6" xfId="18421"/>
    <cellStyle name="Обычный 5 14 6 6 2" xfId="48296"/>
    <cellStyle name="Обычный 5 14 6 7" xfId="18422"/>
    <cellStyle name="Обычный 5 14 6 7 2" xfId="48297"/>
    <cellStyle name="Обычный 5 14 6 8" xfId="48298"/>
    <cellStyle name="Обычный 5 14 7" xfId="18423"/>
    <cellStyle name="Обычный 5 14 7 2" xfId="18424"/>
    <cellStyle name="Обычный 5 14 7 2 2" xfId="18425"/>
    <cellStyle name="Обычный 5 14 7 2 2 2" xfId="18426"/>
    <cellStyle name="Обычный 5 14 7 2 2 2 2" xfId="48299"/>
    <cellStyle name="Обычный 5 14 7 2 2 3" xfId="48300"/>
    <cellStyle name="Обычный 5 14 7 2 3" xfId="18427"/>
    <cellStyle name="Обычный 5 14 7 2 3 2" xfId="48301"/>
    <cellStyle name="Обычный 5 14 7 2 4" xfId="48302"/>
    <cellStyle name="Обычный 5 14 7 3" xfId="18428"/>
    <cellStyle name="Обычный 5 14 7 3 2" xfId="18429"/>
    <cellStyle name="Обычный 5 14 7 3 2 2" xfId="18430"/>
    <cellStyle name="Обычный 5 14 7 3 2 2 2" xfId="48303"/>
    <cellStyle name="Обычный 5 14 7 3 2 3" xfId="48304"/>
    <cellStyle name="Обычный 5 14 7 3 3" xfId="18431"/>
    <cellStyle name="Обычный 5 14 7 3 3 2" xfId="48305"/>
    <cellStyle name="Обычный 5 14 7 3 4" xfId="48306"/>
    <cellStyle name="Обычный 5 14 7 4" xfId="18432"/>
    <cellStyle name="Обычный 5 14 7 4 2" xfId="18433"/>
    <cellStyle name="Обычный 5 14 7 4 2 2" xfId="18434"/>
    <cellStyle name="Обычный 5 14 7 4 2 2 2" xfId="48307"/>
    <cellStyle name="Обычный 5 14 7 4 2 3" xfId="48308"/>
    <cellStyle name="Обычный 5 14 7 4 3" xfId="18435"/>
    <cellStyle name="Обычный 5 14 7 4 3 2" xfId="48309"/>
    <cellStyle name="Обычный 5 14 7 4 4" xfId="48310"/>
    <cellStyle name="Обычный 5 14 7 5" xfId="18436"/>
    <cellStyle name="Обычный 5 14 7 5 2" xfId="18437"/>
    <cellStyle name="Обычный 5 14 7 5 2 2" xfId="48311"/>
    <cellStyle name="Обычный 5 14 7 5 3" xfId="48312"/>
    <cellStyle name="Обычный 5 14 7 6" xfId="18438"/>
    <cellStyle name="Обычный 5 14 7 6 2" xfId="48313"/>
    <cellStyle name="Обычный 5 14 7 7" xfId="18439"/>
    <cellStyle name="Обычный 5 14 7 7 2" xfId="48314"/>
    <cellStyle name="Обычный 5 14 7 8" xfId="48315"/>
    <cellStyle name="Обычный 5 14 8" xfId="18440"/>
    <cellStyle name="Обычный 5 14 8 2" xfId="18441"/>
    <cellStyle name="Обычный 5 14 8 2 2" xfId="18442"/>
    <cellStyle name="Обычный 5 14 8 2 2 2" xfId="18443"/>
    <cellStyle name="Обычный 5 14 8 2 2 2 2" xfId="48316"/>
    <cellStyle name="Обычный 5 14 8 2 2 3" xfId="48317"/>
    <cellStyle name="Обычный 5 14 8 2 3" xfId="18444"/>
    <cellStyle name="Обычный 5 14 8 2 3 2" xfId="48318"/>
    <cellStyle name="Обычный 5 14 8 2 4" xfId="48319"/>
    <cellStyle name="Обычный 5 14 8 3" xfId="18445"/>
    <cellStyle name="Обычный 5 14 8 3 2" xfId="18446"/>
    <cellStyle name="Обычный 5 14 8 3 2 2" xfId="18447"/>
    <cellStyle name="Обычный 5 14 8 3 2 2 2" xfId="48320"/>
    <cellStyle name="Обычный 5 14 8 3 2 3" xfId="48321"/>
    <cellStyle name="Обычный 5 14 8 3 3" xfId="18448"/>
    <cellStyle name="Обычный 5 14 8 3 3 2" xfId="48322"/>
    <cellStyle name="Обычный 5 14 8 3 4" xfId="48323"/>
    <cellStyle name="Обычный 5 14 8 4" xfId="18449"/>
    <cellStyle name="Обычный 5 14 8 4 2" xfId="18450"/>
    <cellStyle name="Обычный 5 14 8 4 2 2" xfId="18451"/>
    <cellStyle name="Обычный 5 14 8 4 2 2 2" xfId="48324"/>
    <cellStyle name="Обычный 5 14 8 4 2 3" xfId="48325"/>
    <cellStyle name="Обычный 5 14 8 4 3" xfId="18452"/>
    <cellStyle name="Обычный 5 14 8 4 3 2" xfId="48326"/>
    <cellStyle name="Обычный 5 14 8 4 4" xfId="48327"/>
    <cellStyle name="Обычный 5 14 8 5" xfId="18453"/>
    <cellStyle name="Обычный 5 14 8 5 2" xfId="18454"/>
    <cellStyle name="Обычный 5 14 8 5 2 2" xfId="48328"/>
    <cellStyle name="Обычный 5 14 8 5 3" xfId="48329"/>
    <cellStyle name="Обычный 5 14 8 6" xfId="18455"/>
    <cellStyle name="Обычный 5 14 8 6 2" xfId="48330"/>
    <cellStyle name="Обычный 5 14 8 7" xfId="18456"/>
    <cellStyle name="Обычный 5 14 8 7 2" xfId="48331"/>
    <cellStyle name="Обычный 5 14 8 8" xfId="48332"/>
    <cellStyle name="Обычный 5 14 9" xfId="18457"/>
    <cellStyle name="Обычный 5 14 9 2" xfId="18458"/>
    <cellStyle name="Обычный 5 14 9 2 2" xfId="18459"/>
    <cellStyle name="Обычный 5 14 9 2 2 2" xfId="18460"/>
    <cellStyle name="Обычный 5 14 9 2 2 2 2" xfId="48333"/>
    <cellStyle name="Обычный 5 14 9 2 2 3" xfId="48334"/>
    <cellStyle name="Обычный 5 14 9 2 3" xfId="18461"/>
    <cellStyle name="Обычный 5 14 9 2 3 2" xfId="48335"/>
    <cellStyle name="Обычный 5 14 9 2 4" xfId="48336"/>
    <cellStyle name="Обычный 5 14 9 3" xfId="18462"/>
    <cellStyle name="Обычный 5 14 9 3 2" xfId="18463"/>
    <cellStyle name="Обычный 5 14 9 3 2 2" xfId="18464"/>
    <cellStyle name="Обычный 5 14 9 3 2 2 2" xfId="48337"/>
    <cellStyle name="Обычный 5 14 9 3 2 3" xfId="48338"/>
    <cellStyle name="Обычный 5 14 9 3 3" xfId="18465"/>
    <cellStyle name="Обычный 5 14 9 3 3 2" xfId="48339"/>
    <cellStyle name="Обычный 5 14 9 3 4" xfId="48340"/>
    <cellStyle name="Обычный 5 14 9 4" xfId="18466"/>
    <cellStyle name="Обычный 5 14 9 4 2" xfId="18467"/>
    <cellStyle name="Обычный 5 14 9 4 2 2" xfId="18468"/>
    <cellStyle name="Обычный 5 14 9 4 2 2 2" xfId="48341"/>
    <cellStyle name="Обычный 5 14 9 4 2 3" xfId="48342"/>
    <cellStyle name="Обычный 5 14 9 4 3" xfId="18469"/>
    <cellStyle name="Обычный 5 14 9 4 3 2" xfId="48343"/>
    <cellStyle name="Обычный 5 14 9 4 4" xfId="48344"/>
    <cellStyle name="Обычный 5 14 9 5" xfId="18470"/>
    <cellStyle name="Обычный 5 14 9 5 2" xfId="18471"/>
    <cellStyle name="Обычный 5 14 9 5 2 2" xfId="48345"/>
    <cellStyle name="Обычный 5 14 9 5 3" xfId="48346"/>
    <cellStyle name="Обычный 5 14 9 6" xfId="18472"/>
    <cellStyle name="Обычный 5 14 9 6 2" xfId="48347"/>
    <cellStyle name="Обычный 5 14 9 7" xfId="18473"/>
    <cellStyle name="Обычный 5 14 9 7 2" xfId="48348"/>
    <cellStyle name="Обычный 5 14 9 8" xfId="48349"/>
    <cellStyle name="Обычный 5 15" xfId="18474"/>
    <cellStyle name="Обычный 5 15 10" xfId="18475"/>
    <cellStyle name="Обычный 5 15 10 2" xfId="18476"/>
    <cellStyle name="Обычный 5 15 10 2 2" xfId="18477"/>
    <cellStyle name="Обычный 5 15 10 2 2 2" xfId="18478"/>
    <cellStyle name="Обычный 5 15 10 2 2 2 2" xfId="48350"/>
    <cellStyle name="Обычный 5 15 10 2 2 3" xfId="48351"/>
    <cellStyle name="Обычный 5 15 10 2 3" xfId="18479"/>
    <cellStyle name="Обычный 5 15 10 2 3 2" xfId="48352"/>
    <cellStyle name="Обычный 5 15 10 2 4" xfId="48353"/>
    <cellStyle name="Обычный 5 15 10 3" xfId="18480"/>
    <cellStyle name="Обычный 5 15 10 3 2" xfId="18481"/>
    <cellStyle name="Обычный 5 15 10 3 2 2" xfId="18482"/>
    <cellStyle name="Обычный 5 15 10 3 2 2 2" xfId="48354"/>
    <cellStyle name="Обычный 5 15 10 3 2 3" xfId="48355"/>
    <cellStyle name="Обычный 5 15 10 3 3" xfId="18483"/>
    <cellStyle name="Обычный 5 15 10 3 3 2" xfId="48356"/>
    <cellStyle name="Обычный 5 15 10 3 4" xfId="48357"/>
    <cellStyle name="Обычный 5 15 10 4" xfId="18484"/>
    <cellStyle name="Обычный 5 15 10 4 2" xfId="18485"/>
    <cellStyle name="Обычный 5 15 10 4 2 2" xfId="18486"/>
    <cellStyle name="Обычный 5 15 10 4 2 2 2" xfId="48358"/>
    <cellStyle name="Обычный 5 15 10 4 2 3" xfId="48359"/>
    <cellStyle name="Обычный 5 15 10 4 3" xfId="18487"/>
    <cellStyle name="Обычный 5 15 10 4 3 2" xfId="48360"/>
    <cellStyle name="Обычный 5 15 10 4 4" xfId="48361"/>
    <cellStyle name="Обычный 5 15 10 5" xfId="18488"/>
    <cellStyle name="Обычный 5 15 10 5 2" xfId="18489"/>
    <cellStyle name="Обычный 5 15 10 5 2 2" xfId="48362"/>
    <cellStyle name="Обычный 5 15 10 5 3" xfId="48363"/>
    <cellStyle name="Обычный 5 15 10 6" xfId="18490"/>
    <cellStyle name="Обычный 5 15 10 6 2" xfId="48364"/>
    <cellStyle name="Обычный 5 15 10 7" xfId="18491"/>
    <cellStyle name="Обычный 5 15 10 7 2" xfId="48365"/>
    <cellStyle name="Обычный 5 15 10 8" xfId="48366"/>
    <cellStyle name="Обычный 5 15 11" xfId="18492"/>
    <cellStyle name="Обычный 5 15 11 2" xfId="18493"/>
    <cellStyle name="Обычный 5 15 11 2 2" xfId="18494"/>
    <cellStyle name="Обычный 5 15 11 2 2 2" xfId="18495"/>
    <cellStyle name="Обычный 5 15 11 2 2 2 2" xfId="48367"/>
    <cellStyle name="Обычный 5 15 11 2 2 3" xfId="48368"/>
    <cellStyle name="Обычный 5 15 11 2 3" xfId="18496"/>
    <cellStyle name="Обычный 5 15 11 2 3 2" xfId="48369"/>
    <cellStyle name="Обычный 5 15 11 2 4" xfId="48370"/>
    <cellStyle name="Обычный 5 15 11 3" xfId="18497"/>
    <cellStyle name="Обычный 5 15 11 3 2" xfId="18498"/>
    <cellStyle name="Обычный 5 15 11 3 2 2" xfId="18499"/>
    <cellStyle name="Обычный 5 15 11 3 2 2 2" xfId="48371"/>
    <cellStyle name="Обычный 5 15 11 3 2 3" xfId="48372"/>
    <cellStyle name="Обычный 5 15 11 3 3" xfId="18500"/>
    <cellStyle name="Обычный 5 15 11 3 3 2" xfId="48373"/>
    <cellStyle name="Обычный 5 15 11 3 4" xfId="48374"/>
    <cellStyle name="Обычный 5 15 11 4" xfId="18501"/>
    <cellStyle name="Обычный 5 15 11 4 2" xfId="18502"/>
    <cellStyle name="Обычный 5 15 11 4 2 2" xfId="18503"/>
    <cellStyle name="Обычный 5 15 11 4 2 2 2" xfId="48375"/>
    <cellStyle name="Обычный 5 15 11 4 2 3" xfId="48376"/>
    <cellStyle name="Обычный 5 15 11 4 3" xfId="18504"/>
    <cellStyle name="Обычный 5 15 11 4 3 2" xfId="48377"/>
    <cellStyle name="Обычный 5 15 11 4 4" xfId="48378"/>
    <cellStyle name="Обычный 5 15 11 5" xfId="18505"/>
    <cellStyle name="Обычный 5 15 11 5 2" xfId="18506"/>
    <cellStyle name="Обычный 5 15 11 5 2 2" xfId="48379"/>
    <cellStyle name="Обычный 5 15 11 5 3" xfId="48380"/>
    <cellStyle name="Обычный 5 15 11 6" xfId="18507"/>
    <cellStyle name="Обычный 5 15 11 6 2" xfId="48381"/>
    <cellStyle name="Обычный 5 15 11 7" xfId="18508"/>
    <cellStyle name="Обычный 5 15 11 7 2" xfId="48382"/>
    <cellStyle name="Обычный 5 15 11 8" xfId="48383"/>
    <cellStyle name="Обычный 5 15 12" xfId="18509"/>
    <cellStyle name="Обычный 5 15 12 2" xfId="18510"/>
    <cellStyle name="Обычный 5 15 12 2 2" xfId="18511"/>
    <cellStyle name="Обычный 5 15 12 2 2 2" xfId="18512"/>
    <cellStyle name="Обычный 5 15 12 2 2 2 2" xfId="48384"/>
    <cellStyle name="Обычный 5 15 12 2 2 3" xfId="48385"/>
    <cellStyle name="Обычный 5 15 12 2 3" xfId="18513"/>
    <cellStyle name="Обычный 5 15 12 2 3 2" xfId="48386"/>
    <cellStyle name="Обычный 5 15 12 2 4" xfId="48387"/>
    <cellStyle name="Обычный 5 15 12 3" xfId="18514"/>
    <cellStyle name="Обычный 5 15 12 3 2" xfId="18515"/>
    <cellStyle name="Обычный 5 15 12 3 2 2" xfId="18516"/>
    <cellStyle name="Обычный 5 15 12 3 2 2 2" xfId="48388"/>
    <cellStyle name="Обычный 5 15 12 3 2 3" xfId="48389"/>
    <cellStyle name="Обычный 5 15 12 3 3" xfId="18517"/>
    <cellStyle name="Обычный 5 15 12 3 3 2" xfId="48390"/>
    <cellStyle name="Обычный 5 15 12 3 4" xfId="48391"/>
    <cellStyle name="Обычный 5 15 12 4" xfId="18518"/>
    <cellStyle name="Обычный 5 15 12 4 2" xfId="18519"/>
    <cellStyle name="Обычный 5 15 12 4 2 2" xfId="18520"/>
    <cellStyle name="Обычный 5 15 12 4 2 2 2" xfId="48392"/>
    <cellStyle name="Обычный 5 15 12 4 2 3" xfId="48393"/>
    <cellStyle name="Обычный 5 15 12 4 3" xfId="18521"/>
    <cellStyle name="Обычный 5 15 12 4 3 2" xfId="48394"/>
    <cellStyle name="Обычный 5 15 12 4 4" xfId="48395"/>
    <cellStyle name="Обычный 5 15 12 5" xfId="18522"/>
    <cellStyle name="Обычный 5 15 12 5 2" xfId="18523"/>
    <cellStyle name="Обычный 5 15 12 5 2 2" xfId="48396"/>
    <cellStyle name="Обычный 5 15 12 5 3" xfId="48397"/>
    <cellStyle name="Обычный 5 15 12 6" xfId="18524"/>
    <cellStyle name="Обычный 5 15 12 6 2" xfId="48398"/>
    <cellStyle name="Обычный 5 15 12 7" xfId="18525"/>
    <cellStyle name="Обычный 5 15 12 7 2" xfId="48399"/>
    <cellStyle name="Обычный 5 15 12 8" xfId="48400"/>
    <cellStyle name="Обычный 5 15 13" xfId="18526"/>
    <cellStyle name="Обычный 5 15 13 2" xfId="18527"/>
    <cellStyle name="Обычный 5 15 13 2 2" xfId="18528"/>
    <cellStyle name="Обычный 5 15 13 2 2 2" xfId="18529"/>
    <cellStyle name="Обычный 5 15 13 2 2 2 2" xfId="48401"/>
    <cellStyle name="Обычный 5 15 13 2 2 3" xfId="48402"/>
    <cellStyle name="Обычный 5 15 13 2 3" xfId="18530"/>
    <cellStyle name="Обычный 5 15 13 2 3 2" xfId="48403"/>
    <cellStyle name="Обычный 5 15 13 2 4" xfId="48404"/>
    <cellStyle name="Обычный 5 15 13 3" xfId="18531"/>
    <cellStyle name="Обычный 5 15 13 3 2" xfId="18532"/>
    <cellStyle name="Обычный 5 15 13 3 2 2" xfId="18533"/>
    <cellStyle name="Обычный 5 15 13 3 2 2 2" xfId="48405"/>
    <cellStyle name="Обычный 5 15 13 3 2 3" xfId="48406"/>
    <cellStyle name="Обычный 5 15 13 3 3" xfId="18534"/>
    <cellStyle name="Обычный 5 15 13 3 3 2" xfId="48407"/>
    <cellStyle name="Обычный 5 15 13 3 4" xfId="48408"/>
    <cellStyle name="Обычный 5 15 13 4" xfId="18535"/>
    <cellStyle name="Обычный 5 15 13 4 2" xfId="18536"/>
    <cellStyle name="Обычный 5 15 13 4 2 2" xfId="18537"/>
    <cellStyle name="Обычный 5 15 13 4 2 2 2" xfId="48409"/>
    <cellStyle name="Обычный 5 15 13 4 2 3" xfId="48410"/>
    <cellStyle name="Обычный 5 15 13 4 3" xfId="18538"/>
    <cellStyle name="Обычный 5 15 13 4 3 2" xfId="48411"/>
    <cellStyle name="Обычный 5 15 13 4 4" xfId="48412"/>
    <cellStyle name="Обычный 5 15 13 5" xfId="18539"/>
    <cellStyle name="Обычный 5 15 13 5 2" xfId="18540"/>
    <cellStyle name="Обычный 5 15 13 5 2 2" xfId="48413"/>
    <cellStyle name="Обычный 5 15 13 5 3" xfId="48414"/>
    <cellStyle name="Обычный 5 15 13 6" xfId="18541"/>
    <cellStyle name="Обычный 5 15 13 6 2" xfId="48415"/>
    <cellStyle name="Обычный 5 15 13 7" xfId="18542"/>
    <cellStyle name="Обычный 5 15 13 7 2" xfId="48416"/>
    <cellStyle name="Обычный 5 15 13 8" xfId="48417"/>
    <cellStyle name="Обычный 5 15 14" xfId="18543"/>
    <cellStyle name="Обычный 5 15 14 2" xfId="18544"/>
    <cellStyle name="Обычный 5 15 14 2 2" xfId="18545"/>
    <cellStyle name="Обычный 5 15 14 2 2 2" xfId="18546"/>
    <cellStyle name="Обычный 5 15 14 2 2 2 2" xfId="48418"/>
    <cellStyle name="Обычный 5 15 14 2 2 3" xfId="48419"/>
    <cellStyle name="Обычный 5 15 14 2 3" xfId="18547"/>
    <cellStyle name="Обычный 5 15 14 2 3 2" xfId="48420"/>
    <cellStyle name="Обычный 5 15 14 2 4" xfId="48421"/>
    <cellStyle name="Обычный 5 15 14 3" xfId="18548"/>
    <cellStyle name="Обычный 5 15 14 3 2" xfId="18549"/>
    <cellStyle name="Обычный 5 15 14 3 2 2" xfId="18550"/>
    <cellStyle name="Обычный 5 15 14 3 2 2 2" xfId="48422"/>
    <cellStyle name="Обычный 5 15 14 3 2 3" xfId="48423"/>
    <cellStyle name="Обычный 5 15 14 3 3" xfId="18551"/>
    <cellStyle name="Обычный 5 15 14 3 3 2" xfId="48424"/>
    <cellStyle name="Обычный 5 15 14 3 4" xfId="48425"/>
    <cellStyle name="Обычный 5 15 14 4" xfId="18552"/>
    <cellStyle name="Обычный 5 15 14 4 2" xfId="18553"/>
    <cellStyle name="Обычный 5 15 14 4 2 2" xfId="18554"/>
    <cellStyle name="Обычный 5 15 14 4 2 2 2" xfId="48426"/>
    <cellStyle name="Обычный 5 15 14 4 2 3" xfId="48427"/>
    <cellStyle name="Обычный 5 15 14 4 3" xfId="18555"/>
    <cellStyle name="Обычный 5 15 14 4 3 2" xfId="48428"/>
    <cellStyle name="Обычный 5 15 14 4 4" xfId="48429"/>
    <cellStyle name="Обычный 5 15 14 5" xfId="18556"/>
    <cellStyle name="Обычный 5 15 14 5 2" xfId="18557"/>
    <cellStyle name="Обычный 5 15 14 5 2 2" xfId="48430"/>
    <cellStyle name="Обычный 5 15 14 5 3" xfId="48431"/>
    <cellStyle name="Обычный 5 15 14 6" xfId="18558"/>
    <cellStyle name="Обычный 5 15 14 6 2" xfId="48432"/>
    <cellStyle name="Обычный 5 15 14 7" xfId="18559"/>
    <cellStyle name="Обычный 5 15 14 7 2" xfId="48433"/>
    <cellStyle name="Обычный 5 15 14 8" xfId="48434"/>
    <cellStyle name="Обычный 5 15 15" xfId="18560"/>
    <cellStyle name="Обычный 5 15 15 2" xfId="18561"/>
    <cellStyle name="Обычный 5 15 15 2 2" xfId="18562"/>
    <cellStyle name="Обычный 5 15 15 2 2 2" xfId="18563"/>
    <cellStyle name="Обычный 5 15 15 2 2 2 2" xfId="48435"/>
    <cellStyle name="Обычный 5 15 15 2 2 3" xfId="48436"/>
    <cellStyle name="Обычный 5 15 15 2 3" xfId="18564"/>
    <cellStyle name="Обычный 5 15 15 2 3 2" xfId="48437"/>
    <cellStyle name="Обычный 5 15 15 2 4" xfId="48438"/>
    <cellStyle name="Обычный 5 15 15 3" xfId="18565"/>
    <cellStyle name="Обычный 5 15 15 3 2" xfId="18566"/>
    <cellStyle name="Обычный 5 15 15 3 2 2" xfId="18567"/>
    <cellStyle name="Обычный 5 15 15 3 2 2 2" xfId="48439"/>
    <cellStyle name="Обычный 5 15 15 3 2 3" xfId="48440"/>
    <cellStyle name="Обычный 5 15 15 3 3" xfId="18568"/>
    <cellStyle name="Обычный 5 15 15 3 3 2" xfId="48441"/>
    <cellStyle name="Обычный 5 15 15 3 4" xfId="48442"/>
    <cellStyle name="Обычный 5 15 15 4" xfId="18569"/>
    <cellStyle name="Обычный 5 15 15 4 2" xfId="18570"/>
    <cellStyle name="Обычный 5 15 15 4 2 2" xfId="18571"/>
    <cellStyle name="Обычный 5 15 15 4 2 2 2" xfId="48443"/>
    <cellStyle name="Обычный 5 15 15 4 2 3" xfId="48444"/>
    <cellStyle name="Обычный 5 15 15 4 3" xfId="18572"/>
    <cellStyle name="Обычный 5 15 15 4 3 2" xfId="48445"/>
    <cellStyle name="Обычный 5 15 15 4 4" xfId="48446"/>
    <cellStyle name="Обычный 5 15 15 5" xfId="18573"/>
    <cellStyle name="Обычный 5 15 15 5 2" xfId="18574"/>
    <cellStyle name="Обычный 5 15 15 5 2 2" xfId="48447"/>
    <cellStyle name="Обычный 5 15 15 5 3" xfId="48448"/>
    <cellStyle name="Обычный 5 15 15 6" xfId="18575"/>
    <cellStyle name="Обычный 5 15 15 6 2" xfId="48449"/>
    <cellStyle name="Обычный 5 15 15 7" xfId="18576"/>
    <cellStyle name="Обычный 5 15 15 7 2" xfId="48450"/>
    <cellStyle name="Обычный 5 15 15 8" xfId="48451"/>
    <cellStyle name="Обычный 5 15 16" xfId="18577"/>
    <cellStyle name="Обычный 5 15 16 2" xfId="18578"/>
    <cellStyle name="Обычный 5 15 16 2 2" xfId="18579"/>
    <cellStyle name="Обычный 5 15 16 2 2 2" xfId="18580"/>
    <cellStyle name="Обычный 5 15 16 2 2 2 2" xfId="48452"/>
    <cellStyle name="Обычный 5 15 16 2 2 3" xfId="48453"/>
    <cellStyle name="Обычный 5 15 16 2 3" xfId="18581"/>
    <cellStyle name="Обычный 5 15 16 2 3 2" xfId="48454"/>
    <cellStyle name="Обычный 5 15 16 2 4" xfId="48455"/>
    <cellStyle name="Обычный 5 15 16 3" xfId="18582"/>
    <cellStyle name="Обычный 5 15 16 3 2" xfId="18583"/>
    <cellStyle name="Обычный 5 15 16 3 2 2" xfId="18584"/>
    <cellStyle name="Обычный 5 15 16 3 2 2 2" xfId="48456"/>
    <cellStyle name="Обычный 5 15 16 3 2 3" xfId="48457"/>
    <cellStyle name="Обычный 5 15 16 3 3" xfId="18585"/>
    <cellStyle name="Обычный 5 15 16 3 3 2" xfId="48458"/>
    <cellStyle name="Обычный 5 15 16 3 4" xfId="48459"/>
    <cellStyle name="Обычный 5 15 16 4" xfId="18586"/>
    <cellStyle name="Обычный 5 15 16 4 2" xfId="18587"/>
    <cellStyle name="Обычный 5 15 16 4 2 2" xfId="18588"/>
    <cellStyle name="Обычный 5 15 16 4 2 2 2" xfId="48460"/>
    <cellStyle name="Обычный 5 15 16 4 2 3" xfId="48461"/>
    <cellStyle name="Обычный 5 15 16 4 3" xfId="18589"/>
    <cellStyle name="Обычный 5 15 16 4 3 2" xfId="48462"/>
    <cellStyle name="Обычный 5 15 16 4 4" xfId="48463"/>
    <cellStyle name="Обычный 5 15 16 5" xfId="18590"/>
    <cellStyle name="Обычный 5 15 16 5 2" xfId="18591"/>
    <cellStyle name="Обычный 5 15 16 5 2 2" xfId="48464"/>
    <cellStyle name="Обычный 5 15 16 5 3" xfId="48465"/>
    <cellStyle name="Обычный 5 15 16 6" xfId="18592"/>
    <cellStyle name="Обычный 5 15 16 6 2" xfId="48466"/>
    <cellStyle name="Обычный 5 15 16 7" xfId="18593"/>
    <cellStyle name="Обычный 5 15 16 7 2" xfId="48467"/>
    <cellStyle name="Обычный 5 15 16 8" xfId="48468"/>
    <cellStyle name="Обычный 5 15 17" xfId="18594"/>
    <cellStyle name="Обычный 5 15 17 2" xfId="18595"/>
    <cellStyle name="Обычный 5 15 17 2 2" xfId="18596"/>
    <cellStyle name="Обычный 5 15 17 2 2 2" xfId="18597"/>
    <cellStyle name="Обычный 5 15 17 2 2 2 2" xfId="48469"/>
    <cellStyle name="Обычный 5 15 17 2 2 3" xfId="48470"/>
    <cellStyle name="Обычный 5 15 17 2 3" xfId="18598"/>
    <cellStyle name="Обычный 5 15 17 2 3 2" xfId="48471"/>
    <cellStyle name="Обычный 5 15 17 2 4" xfId="48472"/>
    <cellStyle name="Обычный 5 15 17 3" xfId="18599"/>
    <cellStyle name="Обычный 5 15 17 3 2" xfId="18600"/>
    <cellStyle name="Обычный 5 15 17 3 2 2" xfId="18601"/>
    <cellStyle name="Обычный 5 15 17 3 2 2 2" xfId="48473"/>
    <cellStyle name="Обычный 5 15 17 3 2 3" xfId="48474"/>
    <cellStyle name="Обычный 5 15 17 3 3" xfId="18602"/>
    <cellStyle name="Обычный 5 15 17 3 3 2" xfId="48475"/>
    <cellStyle name="Обычный 5 15 17 3 4" xfId="48476"/>
    <cellStyle name="Обычный 5 15 17 4" xfId="18603"/>
    <cellStyle name="Обычный 5 15 17 4 2" xfId="18604"/>
    <cellStyle name="Обычный 5 15 17 4 2 2" xfId="18605"/>
    <cellStyle name="Обычный 5 15 17 4 2 2 2" xfId="48477"/>
    <cellStyle name="Обычный 5 15 17 4 2 3" xfId="48478"/>
    <cellStyle name="Обычный 5 15 17 4 3" xfId="18606"/>
    <cellStyle name="Обычный 5 15 17 4 3 2" xfId="48479"/>
    <cellStyle name="Обычный 5 15 17 4 4" xfId="48480"/>
    <cellStyle name="Обычный 5 15 17 5" xfId="18607"/>
    <cellStyle name="Обычный 5 15 17 5 2" xfId="18608"/>
    <cellStyle name="Обычный 5 15 17 5 2 2" xfId="48481"/>
    <cellStyle name="Обычный 5 15 17 5 3" xfId="48482"/>
    <cellStyle name="Обычный 5 15 17 6" xfId="18609"/>
    <cellStyle name="Обычный 5 15 17 6 2" xfId="48483"/>
    <cellStyle name="Обычный 5 15 17 7" xfId="18610"/>
    <cellStyle name="Обычный 5 15 17 7 2" xfId="48484"/>
    <cellStyle name="Обычный 5 15 17 8" xfId="48485"/>
    <cellStyle name="Обычный 5 15 18" xfId="18611"/>
    <cellStyle name="Обычный 5 15 18 2" xfId="18612"/>
    <cellStyle name="Обычный 5 15 18 2 2" xfId="18613"/>
    <cellStyle name="Обычный 5 15 18 2 2 2" xfId="18614"/>
    <cellStyle name="Обычный 5 15 18 2 2 2 2" xfId="48486"/>
    <cellStyle name="Обычный 5 15 18 2 2 3" xfId="48487"/>
    <cellStyle name="Обычный 5 15 18 2 3" xfId="18615"/>
    <cellStyle name="Обычный 5 15 18 2 3 2" xfId="48488"/>
    <cellStyle name="Обычный 5 15 18 2 4" xfId="48489"/>
    <cellStyle name="Обычный 5 15 18 3" xfId="18616"/>
    <cellStyle name="Обычный 5 15 18 3 2" xfId="18617"/>
    <cellStyle name="Обычный 5 15 18 3 2 2" xfId="18618"/>
    <cellStyle name="Обычный 5 15 18 3 2 2 2" xfId="48490"/>
    <cellStyle name="Обычный 5 15 18 3 2 3" xfId="48491"/>
    <cellStyle name="Обычный 5 15 18 3 3" xfId="18619"/>
    <cellStyle name="Обычный 5 15 18 3 3 2" xfId="48492"/>
    <cellStyle name="Обычный 5 15 18 3 4" xfId="48493"/>
    <cellStyle name="Обычный 5 15 18 4" xfId="18620"/>
    <cellStyle name="Обычный 5 15 18 4 2" xfId="18621"/>
    <cellStyle name="Обычный 5 15 18 4 2 2" xfId="18622"/>
    <cellStyle name="Обычный 5 15 18 4 2 2 2" xfId="48494"/>
    <cellStyle name="Обычный 5 15 18 4 2 3" xfId="48495"/>
    <cellStyle name="Обычный 5 15 18 4 3" xfId="18623"/>
    <cellStyle name="Обычный 5 15 18 4 3 2" xfId="48496"/>
    <cellStyle name="Обычный 5 15 18 4 4" xfId="48497"/>
    <cellStyle name="Обычный 5 15 18 5" xfId="18624"/>
    <cellStyle name="Обычный 5 15 18 5 2" xfId="18625"/>
    <cellStyle name="Обычный 5 15 18 5 2 2" xfId="48498"/>
    <cellStyle name="Обычный 5 15 18 5 3" xfId="48499"/>
    <cellStyle name="Обычный 5 15 18 6" xfId="18626"/>
    <cellStyle name="Обычный 5 15 18 6 2" xfId="48500"/>
    <cellStyle name="Обычный 5 15 18 7" xfId="18627"/>
    <cellStyle name="Обычный 5 15 18 7 2" xfId="48501"/>
    <cellStyle name="Обычный 5 15 18 8" xfId="48502"/>
    <cellStyle name="Обычный 5 15 19" xfId="18628"/>
    <cellStyle name="Обычный 5 15 19 2" xfId="18629"/>
    <cellStyle name="Обычный 5 15 19 2 2" xfId="18630"/>
    <cellStyle name="Обычный 5 15 19 2 2 2" xfId="18631"/>
    <cellStyle name="Обычный 5 15 19 2 2 2 2" xfId="48503"/>
    <cellStyle name="Обычный 5 15 19 2 2 3" xfId="48504"/>
    <cellStyle name="Обычный 5 15 19 2 3" xfId="18632"/>
    <cellStyle name="Обычный 5 15 19 2 3 2" xfId="48505"/>
    <cellStyle name="Обычный 5 15 19 2 4" xfId="48506"/>
    <cellStyle name="Обычный 5 15 19 3" xfId="18633"/>
    <cellStyle name="Обычный 5 15 19 3 2" xfId="18634"/>
    <cellStyle name="Обычный 5 15 19 3 2 2" xfId="18635"/>
    <cellStyle name="Обычный 5 15 19 3 2 2 2" xfId="48507"/>
    <cellStyle name="Обычный 5 15 19 3 2 3" xfId="48508"/>
    <cellStyle name="Обычный 5 15 19 3 3" xfId="18636"/>
    <cellStyle name="Обычный 5 15 19 3 3 2" xfId="48509"/>
    <cellStyle name="Обычный 5 15 19 3 4" xfId="48510"/>
    <cellStyle name="Обычный 5 15 19 4" xfId="18637"/>
    <cellStyle name="Обычный 5 15 19 4 2" xfId="18638"/>
    <cellStyle name="Обычный 5 15 19 4 2 2" xfId="18639"/>
    <cellStyle name="Обычный 5 15 19 4 2 2 2" xfId="48511"/>
    <cellStyle name="Обычный 5 15 19 4 2 3" xfId="48512"/>
    <cellStyle name="Обычный 5 15 19 4 3" xfId="18640"/>
    <cellStyle name="Обычный 5 15 19 4 3 2" xfId="48513"/>
    <cellStyle name="Обычный 5 15 19 4 4" xfId="48514"/>
    <cellStyle name="Обычный 5 15 19 5" xfId="18641"/>
    <cellStyle name="Обычный 5 15 19 5 2" xfId="18642"/>
    <cellStyle name="Обычный 5 15 19 5 2 2" xfId="48515"/>
    <cellStyle name="Обычный 5 15 19 5 3" xfId="48516"/>
    <cellStyle name="Обычный 5 15 19 6" xfId="18643"/>
    <cellStyle name="Обычный 5 15 19 6 2" xfId="48517"/>
    <cellStyle name="Обычный 5 15 19 7" xfId="18644"/>
    <cellStyle name="Обычный 5 15 19 7 2" xfId="48518"/>
    <cellStyle name="Обычный 5 15 19 8" xfId="48519"/>
    <cellStyle name="Обычный 5 15 2" xfId="18645"/>
    <cellStyle name="Обычный 5 15 2 2" xfId="18646"/>
    <cellStyle name="Обычный 5 15 2 2 2" xfId="18647"/>
    <cellStyle name="Обычный 5 15 2 2 2 2" xfId="18648"/>
    <cellStyle name="Обычный 5 15 2 2 2 2 2" xfId="48520"/>
    <cellStyle name="Обычный 5 15 2 2 2 3" xfId="48521"/>
    <cellStyle name="Обычный 5 15 2 2 3" xfId="18649"/>
    <cellStyle name="Обычный 5 15 2 2 3 2" xfId="48522"/>
    <cellStyle name="Обычный 5 15 2 2 4" xfId="48523"/>
    <cellStyle name="Обычный 5 15 2 3" xfId="18650"/>
    <cellStyle name="Обычный 5 15 2 3 2" xfId="18651"/>
    <cellStyle name="Обычный 5 15 2 3 2 2" xfId="18652"/>
    <cellStyle name="Обычный 5 15 2 3 2 2 2" xfId="48524"/>
    <cellStyle name="Обычный 5 15 2 3 2 3" xfId="48525"/>
    <cellStyle name="Обычный 5 15 2 3 3" xfId="18653"/>
    <cellStyle name="Обычный 5 15 2 3 3 2" xfId="48526"/>
    <cellStyle name="Обычный 5 15 2 3 4" xfId="48527"/>
    <cellStyle name="Обычный 5 15 2 4" xfId="18654"/>
    <cellStyle name="Обычный 5 15 2 4 2" xfId="18655"/>
    <cellStyle name="Обычный 5 15 2 4 2 2" xfId="18656"/>
    <cellStyle name="Обычный 5 15 2 4 2 2 2" xfId="48528"/>
    <cellStyle name="Обычный 5 15 2 4 2 3" xfId="48529"/>
    <cellStyle name="Обычный 5 15 2 4 3" xfId="18657"/>
    <cellStyle name="Обычный 5 15 2 4 3 2" xfId="48530"/>
    <cellStyle name="Обычный 5 15 2 4 4" xfId="48531"/>
    <cellStyle name="Обычный 5 15 2 5" xfId="18658"/>
    <cellStyle name="Обычный 5 15 2 5 2" xfId="18659"/>
    <cellStyle name="Обычный 5 15 2 5 2 2" xfId="48532"/>
    <cellStyle name="Обычный 5 15 2 5 3" xfId="48533"/>
    <cellStyle name="Обычный 5 15 2 6" xfId="18660"/>
    <cellStyle name="Обычный 5 15 2 6 2" xfId="48534"/>
    <cellStyle name="Обычный 5 15 2 7" xfId="18661"/>
    <cellStyle name="Обычный 5 15 2 7 2" xfId="48535"/>
    <cellStyle name="Обычный 5 15 2 8" xfId="48536"/>
    <cellStyle name="Обычный 5 15 20" xfId="18662"/>
    <cellStyle name="Обычный 5 15 20 2" xfId="18663"/>
    <cellStyle name="Обычный 5 15 20 2 2" xfId="18664"/>
    <cellStyle name="Обычный 5 15 20 2 2 2" xfId="18665"/>
    <cellStyle name="Обычный 5 15 20 2 2 2 2" xfId="48537"/>
    <cellStyle name="Обычный 5 15 20 2 2 3" xfId="48538"/>
    <cellStyle name="Обычный 5 15 20 2 3" xfId="18666"/>
    <cellStyle name="Обычный 5 15 20 2 3 2" xfId="48539"/>
    <cellStyle name="Обычный 5 15 20 2 4" xfId="48540"/>
    <cellStyle name="Обычный 5 15 20 3" xfId="18667"/>
    <cellStyle name="Обычный 5 15 20 3 2" xfId="18668"/>
    <cellStyle name="Обычный 5 15 20 3 2 2" xfId="18669"/>
    <cellStyle name="Обычный 5 15 20 3 2 2 2" xfId="48541"/>
    <cellStyle name="Обычный 5 15 20 3 2 3" xfId="48542"/>
    <cellStyle name="Обычный 5 15 20 3 3" xfId="18670"/>
    <cellStyle name="Обычный 5 15 20 3 3 2" xfId="48543"/>
    <cellStyle name="Обычный 5 15 20 3 4" xfId="48544"/>
    <cellStyle name="Обычный 5 15 20 4" xfId="18671"/>
    <cellStyle name="Обычный 5 15 20 4 2" xfId="18672"/>
    <cellStyle name="Обычный 5 15 20 4 2 2" xfId="18673"/>
    <cellStyle name="Обычный 5 15 20 4 2 2 2" xfId="48545"/>
    <cellStyle name="Обычный 5 15 20 4 2 3" xfId="48546"/>
    <cellStyle name="Обычный 5 15 20 4 3" xfId="18674"/>
    <cellStyle name="Обычный 5 15 20 4 3 2" xfId="48547"/>
    <cellStyle name="Обычный 5 15 20 4 4" xfId="48548"/>
    <cellStyle name="Обычный 5 15 20 5" xfId="18675"/>
    <cellStyle name="Обычный 5 15 20 5 2" xfId="18676"/>
    <cellStyle name="Обычный 5 15 20 5 2 2" xfId="48549"/>
    <cellStyle name="Обычный 5 15 20 5 3" xfId="48550"/>
    <cellStyle name="Обычный 5 15 20 6" xfId="18677"/>
    <cellStyle name="Обычный 5 15 20 6 2" xfId="48551"/>
    <cellStyle name="Обычный 5 15 20 7" xfId="18678"/>
    <cellStyle name="Обычный 5 15 20 7 2" xfId="48552"/>
    <cellStyle name="Обычный 5 15 20 8" xfId="48553"/>
    <cellStyle name="Обычный 5 15 21" xfId="18679"/>
    <cellStyle name="Обычный 5 15 21 2" xfId="18680"/>
    <cellStyle name="Обычный 5 15 21 2 2" xfId="18681"/>
    <cellStyle name="Обычный 5 15 21 2 2 2" xfId="18682"/>
    <cellStyle name="Обычный 5 15 21 2 2 2 2" xfId="48554"/>
    <cellStyle name="Обычный 5 15 21 2 2 3" xfId="48555"/>
    <cellStyle name="Обычный 5 15 21 2 3" xfId="18683"/>
    <cellStyle name="Обычный 5 15 21 2 3 2" xfId="48556"/>
    <cellStyle name="Обычный 5 15 21 2 4" xfId="48557"/>
    <cellStyle name="Обычный 5 15 21 3" xfId="18684"/>
    <cellStyle name="Обычный 5 15 21 3 2" xfId="18685"/>
    <cellStyle name="Обычный 5 15 21 3 2 2" xfId="18686"/>
    <cellStyle name="Обычный 5 15 21 3 2 2 2" xfId="48558"/>
    <cellStyle name="Обычный 5 15 21 3 2 3" xfId="48559"/>
    <cellStyle name="Обычный 5 15 21 3 3" xfId="18687"/>
    <cellStyle name="Обычный 5 15 21 3 3 2" xfId="48560"/>
    <cellStyle name="Обычный 5 15 21 3 4" xfId="48561"/>
    <cellStyle name="Обычный 5 15 21 4" xfId="18688"/>
    <cellStyle name="Обычный 5 15 21 4 2" xfId="18689"/>
    <cellStyle name="Обычный 5 15 21 4 2 2" xfId="18690"/>
    <cellStyle name="Обычный 5 15 21 4 2 2 2" xfId="48562"/>
    <cellStyle name="Обычный 5 15 21 4 2 3" xfId="48563"/>
    <cellStyle name="Обычный 5 15 21 4 3" xfId="18691"/>
    <cellStyle name="Обычный 5 15 21 4 3 2" xfId="48564"/>
    <cellStyle name="Обычный 5 15 21 4 4" xfId="48565"/>
    <cellStyle name="Обычный 5 15 21 5" xfId="18692"/>
    <cellStyle name="Обычный 5 15 21 5 2" xfId="18693"/>
    <cellStyle name="Обычный 5 15 21 5 2 2" xfId="48566"/>
    <cellStyle name="Обычный 5 15 21 5 3" xfId="48567"/>
    <cellStyle name="Обычный 5 15 21 6" xfId="18694"/>
    <cellStyle name="Обычный 5 15 21 6 2" xfId="48568"/>
    <cellStyle name="Обычный 5 15 21 7" xfId="18695"/>
    <cellStyle name="Обычный 5 15 21 7 2" xfId="48569"/>
    <cellStyle name="Обычный 5 15 21 8" xfId="48570"/>
    <cellStyle name="Обычный 5 15 22" xfId="18696"/>
    <cellStyle name="Обычный 5 15 22 2" xfId="18697"/>
    <cellStyle name="Обычный 5 15 22 2 2" xfId="18698"/>
    <cellStyle name="Обычный 5 15 22 2 2 2" xfId="18699"/>
    <cellStyle name="Обычный 5 15 22 2 2 2 2" xfId="48571"/>
    <cellStyle name="Обычный 5 15 22 2 2 3" xfId="48572"/>
    <cellStyle name="Обычный 5 15 22 2 3" xfId="18700"/>
    <cellStyle name="Обычный 5 15 22 2 3 2" xfId="48573"/>
    <cellStyle name="Обычный 5 15 22 2 4" xfId="48574"/>
    <cellStyle name="Обычный 5 15 22 3" xfId="18701"/>
    <cellStyle name="Обычный 5 15 22 3 2" xfId="18702"/>
    <cellStyle name="Обычный 5 15 22 3 2 2" xfId="18703"/>
    <cellStyle name="Обычный 5 15 22 3 2 2 2" xfId="48575"/>
    <cellStyle name="Обычный 5 15 22 3 2 3" xfId="48576"/>
    <cellStyle name="Обычный 5 15 22 3 3" xfId="18704"/>
    <cellStyle name="Обычный 5 15 22 3 3 2" xfId="48577"/>
    <cellStyle name="Обычный 5 15 22 3 4" xfId="48578"/>
    <cellStyle name="Обычный 5 15 22 4" xfId="18705"/>
    <cellStyle name="Обычный 5 15 22 4 2" xfId="18706"/>
    <cellStyle name="Обычный 5 15 22 4 2 2" xfId="18707"/>
    <cellStyle name="Обычный 5 15 22 4 2 2 2" xfId="48579"/>
    <cellStyle name="Обычный 5 15 22 4 2 3" xfId="48580"/>
    <cellStyle name="Обычный 5 15 22 4 3" xfId="18708"/>
    <cellStyle name="Обычный 5 15 22 4 3 2" xfId="48581"/>
    <cellStyle name="Обычный 5 15 22 4 4" xfId="48582"/>
    <cellStyle name="Обычный 5 15 22 5" xfId="18709"/>
    <cellStyle name="Обычный 5 15 22 5 2" xfId="18710"/>
    <cellStyle name="Обычный 5 15 22 5 2 2" xfId="48583"/>
    <cellStyle name="Обычный 5 15 22 5 3" xfId="48584"/>
    <cellStyle name="Обычный 5 15 22 6" xfId="18711"/>
    <cellStyle name="Обычный 5 15 22 6 2" xfId="48585"/>
    <cellStyle name="Обычный 5 15 22 7" xfId="18712"/>
    <cellStyle name="Обычный 5 15 22 7 2" xfId="48586"/>
    <cellStyle name="Обычный 5 15 22 8" xfId="48587"/>
    <cellStyle name="Обычный 5 15 23" xfId="18713"/>
    <cellStyle name="Обычный 5 15 23 2" xfId="18714"/>
    <cellStyle name="Обычный 5 15 23 2 2" xfId="18715"/>
    <cellStyle name="Обычный 5 15 23 2 2 2" xfId="18716"/>
    <cellStyle name="Обычный 5 15 23 2 2 2 2" xfId="48588"/>
    <cellStyle name="Обычный 5 15 23 2 2 3" xfId="48589"/>
    <cellStyle name="Обычный 5 15 23 2 3" xfId="18717"/>
    <cellStyle name="Обычный 5 15 23 2 3 2" xfId="48590"/>
    <cellStyle name="Обычный 5 15 23 2 4" xfId="48591"/>
    <cellStyle name="Обычный 5 15 23 3" xfId="18718"/>
    <cellStyle name="Обычный 5 15 23 3 2" xfId="18719"/>
    <cellStyle name="Обычный 5 15 23 3 2 2" xfId="18720"/>
    <cellStyle name="Обычный 5 15 23 3 2 2 2" xfId="48592"/>
    <cellStyle name="Обычный 5 15 23 3 2 3" xfId="48593"/>
    <cellStyle name="Обычный 5 15 23 3 3" xfId="18721"/>
    <cellStyle name="Обычный 5 15 23 3 3 2" xfId="48594"/>
    <cellStyle name="Обычный 5 15 23 3 4" xfId="48595"/>
    <cellStyle name="Обычный 5 15 23 4" xfId="18722"/>
    <cellStyle name="Обычный 5 15 23 4 2" xfId="18723"/>
    <cellStyle name="Обычный 5 15 23 4 2 2" xfId="18724"/>
    <cellStyle name="Обычный 5 15 23 4 2 2 2" xfId="48596"/>
    <cellStyle name="Обычный 5 15 23 4 2 3" xfId="48597"/>
    <cellStyle name="Обычный 5 15 23 4 3" xfId="18725"/>
    <cellStyle name="Обычный 5 15 23 4 3 2" xfId="48598"/>
    <cellStyle name="Обычный 5 15 23 4 4" xfId="48599"/>
    <cellStyle name="Обычный 5 15 23 5" xfId="18726"/>
    <cellStyle name="Обычный 5 15 23 5 2" xfId="18727"/>
    <cellStyle name="Обычный 5 15 23 5 2 2" xfId="48600"/>
    <cellStyle name="Обычный 5 15 23 5 3" xfId="48601"/>
    <cellStyle name="Обычный 5 15 23 6" xfId="18728"/>
    <cellStyle name="Обычный 5 15 23 6 2" xfId="48602"/>
    <cellStyle name="Обычный 5 15 23 7" xfId="18729"/>
    <cellStyle name="Обычный 5 15 23 7 2" xfId="48603"/>
    <cellStyle name="Обычный 5 15 23 8" xfId="48604"/>
    <cellStyle name="Обычный 5 15 24" xfId="18730"/>
    <cellStyle name="Обычный 5 15 24 2" xfId="18731"/>
    <cellStyle name="Обычный 5 15 24 2 2" xfId="18732"/>
    <cellStyle name="Обычный 5 15 24 2 2 2" xfId="18733"/>
    <cellStyle name="Обычный 5 15 24 2 2 2 2" xfId="48605"/>
    <cellStyle name="Обычный 5 15 24 2 2 3" xfId="48606"/>
    <cellStyle name="Обычный 5 15 24 2 3" xfId="18734"/>
    <cellStyle name="Обычный 5 15 24 2 3 2" xfId="48607"/>
    <cellStyle name="Обычный 5 15 24 2 4" xfId="48608"/>
    <cellStyle name="Обычный 5 15 24 3" xfId="18735"/>
    <cellStyle name="Обычный 5 15 24 3 2" xfId="18736"/>
    <cellStyle name="Обычный 5 15 24 3 2 2" xfId="18737"/>
    <cellStyle name="Обычный 5 15 24 3 2 2 2" xfId="48609"/>
    <cellStyle name="Обычный 5 15 24 3 2 3" xfId="48610"/>
    <cellStyle name="Обычный 5 15 24 3 3" xfId="18738"/>
    <cellStyle name="Обычный 5 15 24 3 3 2" xfId="48611"/>
    <cellStyle name="Обычный 5 15 24 3 4" xfId="48612"/>
    <cellStyle name="Обычный 5 15 24 4" xfId="18739"/>
    <cellStyle name="Обычный 5 15 24 4 2" xfId="18740"/>
    <cellStyle name="Обычный 5 15 24 4 2 2" xfId="18741"/>
    <cellStyle name="Обычный 5 15 24 4 2 2 2" xfId="48613"/>
    <cellStyle name="Обычный 5 15 24 4 2 3" xfId="48614"/>
    <cellStyle name="Обычный 5 15 24 4 3" xfId="18742"/>
    <cellStyle name="Обычный 5 15 24 4 3 2" xfId="48615"/>
    <cellStyle name="Обычный 5 15 24 4 4" xfId="48616"/>
    <cellStyle name="Обычный 5 15 24 5" xfId="18743"/>
    <cellStyle name="Обычный 5 15 24 5 2" xfId="18744"/>
    <cellStyle name="Обычный 5 15 24 5 2 2" xfId="48617"/>
    <cellStyle name="Обычный 5 15 24 5 3" xfId="48618"/>
    <cellStyle name="Обычный 5 15 24 6" xfId="18745"/>
    <cellStyle name="Обычный 5 15 24 6 2" xfId="48619"/>
    <cellStyle name="Обычный 5 15 24 7" xfId="18746"/>
    <cellStyle name="Обычный 5 15 24 7 2" xfId="48620"/>
    <cellStyle name="Обычный 5 15 24 8" xfId="48621"/>
    <cellStyle name="Обычный 5 15 25" xfId="18747"/>
    <cellStyle name="Обычный 5 15 25 2" xfId="18748"/>
    <cellStyle name="Обычный 5 15 25 2 2" xfId="18749"/>
    <cellStyle name="Обычный 5 15 25 2 2 2" xfId="18750"/>
    <cellStyle name="Обычный 5 15 25 2 2 2 2" xfId="48622"/>
    <cellStyle name="Обычный 5 15 25 2 2 3" xfId="48623"/>
    <cellStyle name="Обычный 5 15 25 2 3" xfId="18751"/>
    <cellStyle name="Обычный 5 15 25 2 3 2" xfId="48624"/>
    <cellStyle name="Обычный 5 15 25 2 4" xfId="48625"/>
    <cellStyle name="Обычный 5 15 25 3" xfId="18752"/>
    <cellStyle name="Обычный 5 15 25 3 2" xfId="18753"/>
    <cellStyle name="Обычный 5 15 25 3 2 2" xfId="18754"/>
    <cellStyle name="Обычный 5 15 25 3 2 2 2" xfId="48626"/>
    <cellStyle name="Обычный 5 15 25 3 2 3" xfId="48627"/>
    <cellStyle name="Обычный 5 15 25 3 3" xfId="18755"/>
    <cellStyle name="Обычный 5 15 25 3 3 2" xfId="48628"/>
    <cellStyle name="Обычный 5 15 25 3 4" xfId="48629"/>
    <cellStyle name="Обычный 5 15 25 4" xfId="18756"/>
    <cellStyle name="Обычный 5 15 25 4 2" xfId="18757"/>
    <cellStyle name="Обычный 5 15 25 4 2 2" xfId="18758"/>
    <cellStyle name="Обычный 5 15 25 4 2 2 2" xfId="48630"/>
    <cellStyle name="Обычный 5 15 25 4 2 3" xfId="48631"/>
    <cellStyle name="Обычный 5 15 25 4 3" xfId="18759"/>
    <cellStyle name="Обычный 5 15 25 4 3 2" xfId="48632"/>
    <cellStyle name="Обычный 5 15 25 4 4" xfId="48633"/>
    <cellStyle name="Обычный 5 15 25 5" xfId="18760"/>
    <cellStyle name="Обычный 5 15 25 5 2" xfId="18761"/>
    <cellStyle name="Обычный 5 15 25 5 2 2" xfId="48634"/>
    <cellStyle name="Обычный 5 15 25 5 3" xfId="48635"/>
    <cellStyle name="Обычный 5 15 25 6" xfId="18762"/>
    <cellStyle name="Обычный 5 15 25 6 2" xfId="48636"/>
    <cellStyle name="Обычный 5 15 25 7" xfId="18763"/>
    <cellStyle name="Обычный 5 15 25 7 2" xfId="48637"/>
    <cellStyle name="Обычный 5 15 25 8" xfId="48638"/>
    <cellStyle name="Обычный 5 15 26" xfId="18764"/>
    <cellStyle name="Обычный 5 15 26 2" xfId="18765"/>
    <cellStyle name="Обычный 5 15 26 2 2" xfId="18766"/>
    <cellStyle name="Обычный 5 15 26 2 2 2" xfId="18767"/>
    <cellStyle name="Обычный 5 15 26 2 2 2 2" xfId="48639"/>
    <cellStyle name="Обычный 5 15 26 2 2 3" xfId="48640"/>
    <cellStyle name="Обычный 5 15 26 2 3" xfId="18768"/>
    <cellStyle name="Обычный 5 15 26 2 3 2" xfId="48641"/>
    <cellStyle name="Обычный 5 15 26 2 4" xfId="48642"/>
    <cellStyle name="Обычный 5 15 26 3" xfId="18769"/>
    <cellStyle name="Обычный 5 15 26 3 2" xfId="18770"/>
    <cellStyle name="Обычный 5 15 26 3 2 2" xfId="18771"/>
    <cellStyle name="Обычный 5 15 26 3 2 2 2" xfId="48643"/>
    <cellStyle name="Обычный 5 15 26 3 2 3" xfId="48644"/>
    <cellStyle name="Обычный 5 15 26 3 3" xfId="18772"/>
    <cellStyle name="Обычный 5 15 26 3 3 2" xfId="48645"/>
    <cellStyle name="Обычный 5 15 26 3 4" xfId="48646"/>
    <cellStyle name="Обычный 5 15 26 4" xfId="18773"/>
    <cellStyle name="Обычный 5 15 26 4 2" xfId="18774"/>
    <cellStyle name="Обычный 5 15 26 4 2 2" xfId="18775"/>
    <cellStyle name="Обычный 5 15 26 4 2 2 2" xfId="48647"/>
    <cellStyle name="Обычный 5 15 26 4 2 3" xfId="48648"/>
    <cellStyle name="Обычный 5 15 26 4 3" xfId="18776"/>
    <cellStyle name="Обычный 5 15 26 4 3 2" xfId="48649"/>
    <cellStyle name="Обычный 5 15 26 4 4" xfId="48650"/>
    <cellStyle name="Обычный 5 15 26 5" xfId="18777"/>
    <cellStyle name="Обычный 5 15 26 5 2" xfId="18778"/>
    <cellStyle name="Обычный 5 15 26 5 2 2" xfId="48651"/>
    <cellStyle name="Обычный 5 15 26 5 3" xfId="48652"/>
    <cellStyle name="Обычный 5 15 26 6" xfId="18779"/>
    <cellStyle name="Обычный 5 15 26 6 2" xfId="48653"/>
    <cellStyle name="Обычный 5 15 26 7" xfId="18780"/>
    <cellStyle name="Обычный 5 15 26 7 2" xfId="48654"/>
    <cellStyle name="Обычный 5 15 26 8" xfId="48655"/>
    <cellStyle name="Обычный 5 15 27" xfId="18781"/>
    <cellStyle name="Обычный 5 15 27 2" xfId="18782"/>
    <cellStyle name="Обычный 5 15 27 2 2" xfId="18783"/>
    <cellStyle name="Обычный 5 15 27 2 2 2" xfId="18784"/>
    <cellStyle name="Обычный 5 15 27 2 2 2 2" xfId="48656"/>
    <cellStyle name="Обычный 5 15 27 2 2 3" xfId="48657"/>
    <cellStyle name="Обычный 5 15 27 2 3" xfId="18785"/>
    <cellStyle name="Обычный 5 15 27 2 3 2" xfId="48658"/>
    <cellStyle name="Обычный 5 15 27 2 4" xfId="48659"/>
    <cellStyle name="Обычный 5 15 27 3" xfId="18786"/>
    <cellStyle name="Обычный 5 15 27 3 2" xfId="18787"/>
    <cellStyle name="Обычный 5 15 27 3 2 2" xfId="18788"/>
    <cellStyle name="Обычный 5 15 27 3 2 2 2" xfId="48660"/>
    <cellStyle name="Обычный 5 15 27 3 2 3" xfId="48661"/>
    <cellStyle name="Обычный 5 15 27 3 3" xfId="18789"/>
    <cellStyle name="Обычный 5 15 27 3 3 2" xfId="48662"/>
    <cellStyle name="Обычный 5 15 27 3 4" xfId="48663"/>
    <cellStyle name="Обычный 5 15 27 4" xfId="18790"/>
    <cellStyle name="Обычный 5 15 27 4 2" xfId="18791"/>
    <cellStyle name="Обычный 5 15 27 4 2 2" xfId="18792"/>
    <cellStyle name="Обычный 5 15 27 4 2 2 2" xfId="48664"/>
    <cellStyle name="Обычный 5 15 27 4 2 3" xfId="48665"/>
    <cellStyle name="Обычный 5 15 27 4 3" xfId="18793"/>
    <cellStyle name="Обычный 5 15 27 4 3 2" xfId="48666"/>
    <cellStyle name="Обычный 5 15 27 4 4" xfId="48667"/>
    <cellStyle name="Обычный 5 15 27 5" xfId="18794"/>
    <cellStyle name="Обычный 5 15 27 5 2" xfId="18795"/>
    <cellStyle name="Обычный 5 15 27 5 2 2" xfId="48668"/>
    <cellStyle name="Обычный 5 15 27 5 3" xfId="48669"/>
    <cellStyle name="Обычный 5 15 27 6" xfId="18796"/>
    <cellStyle name="Обычный 5 15 27 6 2" xfId="48670"/>
    <cellStyle name="Обычный 5 15 27 7" xfId="18797"/>
    <cellStyle name="Обычный 5 15 27 7 2" xfId="48671"/>
    <cellStyle name="Обычный 5 15 27 8" xfId="48672"/>
    <cellStyle name="Обычный 5 15 28" xfId="18798"/>
    <cellStyle name="Обычный 5 15 28 2" xfId="18799"/>
    <cellStyle name="Обычный 5 15 28 2 2" xfId="18800"/>
    <cellStyle name="Обычный 5 15 28 2 2 2" xfId="18801"/>
    <cellStyle name="Обычный 5 15 28 2 2 2 2" xfId="48673"/>
    <cellStyle name="Обычный 5 15 28 2 2 3" xfId="48674"/>
    <cellStyle name="Обычный 5 15 28 2 3" xfId="18802"/>
    <cellStyle name="Обычный 5 15 28 2 3 2" xfId="48675"/>
    <cellStyle name="Обычный 5 15 28 2 4" xfId="48676"/>
    <cellStyle name="Обычный 5 15 28 3" xfId="18803"/>
    <cellStyle name="Обычный 5 15 28 3 2" xfId="18804"/>
    <cellStyle name="Обычный 5 15 28 3 2 2" xfId="18805"/>
    <cellStyle name="Обычный 5 15 28 3 2 2 2" xfId="48677"/>
    <cellStyle name="Обычный 5 15 28 3 2 3" xfId="48678"/>
    <cellStyle name="Обычный 5 15 28 3 3" xfId="18806"/>
    <cellStyle name="Обычный 5 15 28 3 3 2" xfId="48679"/>
    <cellStyle name="Обычный 5 15 28 3 4" xfId="48680"/>
    <cellStyle name="Обычный 5 15 28 4" xfId="18807"/>
    <cellStyle name="Обычный 5 15 28 4 2" xfId="18808"/>
    <cellStyle name="Обычный 5 15 28 4 2 2" xfId="18809"/>
    <cellStyle name="Обычный 5 15 28 4 2 2 2" xfId="48681"/>
    <cellStyle name="Обычный 5 15 28 4 2 3" xfId="48682"/>
    <cellStyle name="Обычный 5 15 28 4 3" xfId="18810"/>
    <cellStyle name="Обычный 5 15 28 4 3 2" xfId="48683"/>
    <cellStyle name="Обычный 5 15 28 4 4" xfId="48684"/>
    <cellStyle name="Обычный 5 15 28 5" xfId="18811"/>
    <cellStyle name="Обычный 5 15 28 5 2" xfId="18812"/>
    <cellStyle name="Обычный 5 15 28 5 2 2" xfId="48685"/>
    <cellStyle name="Обычный 5 15 28 5 3" xfId="48686"/>
    <cellStyle name="Обычный 5 15 28 6" xfId="18813"/>
    <cellStyle name="Обычный 5 15 28 6 2" xfId="48687"/>
    <cellStyle name="Обычный 5 15 28 7" xfId="18814"/>
    <cellStyle name="Обычный 5 15 28 7 2" xfId="48688"/>
    <cellStyle name="Обычный 5 15 28 8" xfId="48689"/>
    <cellStyle name="Обычный 5 15 29" xfId="18815"/>
    <cellStyle name="Обычный 5 15 29 2" xfId="18816"/>
    <cellStyle name="Обычный 5 15 29 2 2" xfId="18817"/>
    <cellStyle name="Обычный 5 15 29 2 2 2" xfId="18818"/>
    <cellStyle name="Обычный 5 15 29 2 2 2 2" xfId="48690"/>
    <cellStyle name="Обычный 5 15 29 2 2 3" xfId="48691"/>
    <cellStyle name="Обычный 5 15 29 2 3" xfId="18819"/>
    <cellStyle name="Обычный 5 15 29 2 3 2" xfId="48692"/>
    <cellStyle name="Обычный 5 15 29 2 4" xfId="48693"/>
    <cellStyle name="Обычный 5 15 29 3" xfId="18820"/>
    <cellStyle name="Обычный 5 15 29 3 2" xfId="18821"/>
    <cellStyle name="Обычный 5 15 29 3 2 2" xfId="18822"/>
    <cellStyle name="Обычный 5 15 29 3 2 2 2" xfId="48694"/>
    <cellStyle name="Обычный 5 15 29 3 2 3" xfId="48695"/>
    <cellStyle name="Обычный 5 15 29 3 3" xfId="18823"/>
    <cellStyle name="Обычный 5 15 29 3 3 2" xfId="48696"/>
    <cellStyle name="Обычный 5 15 29 3 4" xfId="48697"/>
    <cellStyle name="Обычный 5 15 29 4" xfId="18824"/>
    <cellStyle name="Обычный 5 15 29 4 2" xfId="18825"/>
    <cellStyle name="Обычный 5 15 29 4 2 2" xfId="18826"/>
    <cellStyle name="Обычный 5 15 29 4 2 2 2" xfId="48698"/>
    <cellStyle name="Обычный 5 15 29 4 2 3" xfId="48699"/>
    <cellStyle name="Обычный 5 15 29 4 3" xfId="18827"/>
    <cellStyle name="Обычный 5 15 29 4 3 2" xfId="48700"/>
    <cellStyle name="Обычный 5 15 29 4 4" xfId="48701"/>
    <cellStyle name="Обычный 5 15 29 5" xfId="18828"/>
    <cellStyle name="Обычный 5 15 29 5 2" xfId="18829"/>
    <cellStyle name="Обычный 5 15 29 5 2 2" xfId="48702"/>
    <cellStyle name="Обычный 5 15 29 5 3" xfId="48703"/>
    <cellStyle name="Обычный 5 15 29 6" xfId="18830"/>
    <cellStyle name="Обычный 5 15 29 6 2" xfId="48704"/>
    <cellStyle name="Обычный 5 15 29 7" xfId="18831"/>
    <cellStyle name="Обычный 5 15 29 7 2" xfId="48705"/>
    <cellStyle name="Обычный 5 15 29 8" xfId="48706"/>
    <cellStyle name="Обычный 5 15 3" xfId="18832"/>
    <cellStyle name="Обычный 5 15 3 2" xfId="18833"/>
    <cellStyle name="Обычный 5 15 3 2 2" xfId="18834"/>
    <cellStyle name="Обычный 5 15 3 2 2 2" xfId="18835"/>
    <cellStyle name="Обычный 5 15 3 2 2 2 2" xfId="48707"/>
    <cellStyle name="Обычный 5 15 3 2 2 3" xfId="48708"/>
    <cellStyle name="Обычный 5 15 3 2 3" xfId="18836"/>
    <cellStyle name="Обычный 5 15 3 2 3 2" xfId="48709"/>
    <cellStyle name="Обычный 5 15 3 2 4" xfId="48710"/>
    <cellStyle name="Обычный 5 15 3 3" xfId="18837"/>
    <cellStyle name="Обычный 5 15 3 3 2" xfId="18838"/>
    <cellStyle name="Обычный 5 15 3 3 2 2" xfId="18839"/>
    <cellStyle name="Обычный 5 15 3 3 2 2 2" xfId="48711"/>
    <cellStyle name="Обычный 5 15 3 3 2 3" xfId="48712"/>
    <cellStyle name="Обычный 5 15 3 3 3" xfId="18840"/>
    <cellStyle name="Обычный 5 15 3 3 3 2" xfId="48713"/>
    <cellStyle name="Обычный 5 15 3 3 4" xfId="48714"/>
    <cellStyle name="Обычный 5 15 3 4" xfId="18841"/>
    <cellStyle name="Обычный 5 15 3 4 2" xfId="18842"/>
    <cellStyle name="Обычный 5 15 3 4 2 2" xfId="18843"/>
    <cellStyle name="Обычный 5 15 3 4 2 2 2" xfId="48715"/>
    <cellStyle name="Обычный 5 15 3 4 2 3" xfId="48716"/>
    <cellStyle name="Обычный 5 15 3 4 3" xfId="18844"/>
    <cellStyle name="Обычный 5 15 3 4 3 2" xfId="48717"/>
    <cellStyle name="Обычный 5 15 3 4 4" xfId="48718"/>
    <cellStyle name="Обычный 5 15 3 5" xfId="18845"/>
    <cellStyle name="Обычный 5 15 3 5 2" xfId="18846"/>
    <cellStyle name="Обычный 5 15 3 5 2 2" xfId="48719"/>
    <cellStyle name="Обычный 5 15 3 5 3" xfId="48720"/>
    <cellStyle name="Обычный 5 15 3 6" xfId="18847"/>
    <cellStyle name="Обычный 5 15 3 6 2" xfId="48721"/>
    <cellStyle name="Обычный 5 15 3 7" xfId="18848"/>
    <cellStyle name="Обычный 5 15 3 7 2" xfId="48722"/>
    <cellStyle name="Обычный 5 15 3 8" xfId="48723"/>
    <cellStyle name="Обычный 5 15 30" xfId="18849"/>
    <cellStyle name="Обычный 5 15 30 2" xfId="18850"/>
    <cellStyle name="Обычный 5 15 30 2 2" xfId="18851"/>
    <cellStyle name="Обычный 5 15 30 2 2 2" xfId="48724"/>
    <cellStyle name="Обычный 5 15 30 2 3" xfId="48725"/>
    <cellStyle name="Обычный 5 15 30 3" xfId="18852"/>
    <cellStyle name="Обычный 5 15 30 3 2" xfId="48726"/>
    <cellStyle name="Обычный 5 15 30 4" xfId="48727"/>
    <cellStyle name="Обычный 5 15 31" xfId="18853"/>
    <cellStyle name="Обычный 5 15 31 2" xfId="18854"/>
    <cellStyle name="Обычный 5 15 31 2 2" xfId="18855"/>
    <cellStyle name="Обычный 5 15 31 2 2 2" xfId="48728"/>
    <cellStyle name="Обычный 5 15 31 2 3" xfId="48729"/>
    <cellStyle name="Обычный 5 15 31 3" xfId="18856"/>
    <cellStyle name="Обычный 5 15 31 3 2" xfId="48730"/>
    <cellStyle name="Обычный 5 15 31 4" xfId="48731"/>
    <cellStyle name="Обычный 5 15 32" xfId="18857"/>
    <cellStyle name="Обычный 5 15 32 2" xfId="18858"/>
    <cellStyle name="Обычный 5 15 32 2 2" xfId="18859"/>
    <cellStyle name="Обычный 5 15 32 2 2 2" xfId="48732"/>
    <cellStyle name="Обычный 5 15 32 2 3" xfId="48733"/>
    <cellStyle name="Обычный 5 15 32 3" xfId="18860"/>
    <cellStyle name="Обычный 5 15 32 3 2" xfId="48734"/>
    <cellStyle name="Обычный 5 15 32 4" xfId="48735"/>
    <cellStyle name="Обычный 5 15 33" xfId="18861"/>
    <cellStyle name="Обычный 5 15 33 2" xfId="18862"/>
    <cellStyle name="Обычный 5 15 33 2 2" xfId="48736"/>
    <cellStyle name="Обычный 5 15 33 3" xfId="48737"/>
    <cellStyle name="Обычный 5 15 34" xfId="18863"/>
    <cellStyle name="Обычный 5 15 34 2" xfId="48738"/>
    <cellStyle name="Обычный 5 15 35" xfId="18864"/>
    <cellStyle name="Обычный 5 15 35 2" xfId="48739"/>
    <cellStyle name="Обычный 5 15 36" xfId="48740"/>
    <cellStyle name="Обычный 5 15 4" xfId="18865"/>
    <cellStyle name="Обычный 5 15 4 2" xfId="18866"/>
    <cellStyle name="Обычный 5 15 4 2 2" xfId="18867"/>
    <cellStyle name="Обычный 5 15 4 2 2 2" xfId="18868"/>
    <cellStyle name="Обычный 5 15 4 2 2 2 2" xfId="48741"/>
    <cellStyle name="Обычный 5 15 4 2 2 3" xfId="48742"/>
    <cellStyle name="Обычный 5 15 4 2 3" xfId="18869"/>
    <cellStyle name="Обычный 5 15 4 2 3 2" xfId="48743"/>
    <cellStyle name="Обычный 5 15 4 2 4" xfId="48744"/>
    <cellStyle name="Обычный 5 15 4 3" xfId="18870"/>
    <cellStyle name="Обычный 5 15 4 3 2" xfId="18871"/>
    <cellStyle name="Обычный 5 15 4 3 2 2" xfId="18872"/>
    <cellStyle name="Обычный 5 15 4 3 2 2 2" xfId="48745"/>
    <cellStyle name="Обычный 5 15 4 3 2 3" xfId="48746"/>
    <cellStyle name="Обычный 5 15 4 3 3" xfId="18873"/>
    <cellStyle name="Обычный 5 15 4 3 3 2" xfId="48747"/>
    <cellStyle name="Обычный 5 15 4 3 4" xfId="48748"/>
    <cellStyle name="Обычный 5 15 4 4" xfId="18874"/>
    <cellStyle name="Обычный 5 15 4 4 2" xfId="18875"/>
    <cellStyle name="Обычный 5 15 4 4 2 2" xfId="18876"/>
    <cellStyle name="Обычный 5 15 4 4 2 2 2" xfId="48749"/>
    <cellStyle name="Обычный 5 15 4 4 2 3" xfId="48750"/>
    <cellStyle name="Обычный 5 15 4 4 3" xfId="18877"/>
    <cellStyle name="Обычный 5 15 4 4 3 2" xfId="48751"/>
    <cellStyle name="Обычный 5 15 4 4 4" xfId="48752"/>
    <cellStyle name="Обычный 5 15 4 5" xfId="18878"/>
    <cellStyle name="Обычный 5 15 4 5 2" xfId="18879"/>
    <cellStyle name="Обычный 5 15 4 5 2 2" xfId="48753"/>
    <cellStyle name="Обычный 5 15 4 5 3" xfId="48754"/>
    <cellStyle name="Обычный 5 15 4 6" xfId="18880"/>
    <cellStyle name="Обычный 5 15 4 6 2" xfId="48755"/>
    <cellStyle name="Обычный 5 15 4 7" xfId="18881"/>
    <cellStyle name="Обычный 5 15 4 7 2" xfId="48756"/>
    <cellStyle name="Обычный 5 15 4 8" xfId="48757"/>
    <cellStyle name="Обычный 5 15 5" xfId="18882"/>
    <cellStyle name="Обычный 5 15 5 2" xfId="18883"/>
    <cellStyle name="Обычный 5 15 5 2 2" xfId="18884"/>
    <cellStyle name="Обычный 5 15 5 2 2 2" xfId="18885"/>
    <cellStyle name="Обычный 5 15 5 2 2 2 2" xfId="48758"/>
    <cellStyle name="Обычный 5 15 5 2 2 3" xfId="48759"/>
    <cellStyle name="Обычный 5 15 5 2 3" xfId="18886"/>
    <cellStyle name="Обычный 5 15 5 2 3 2" xfId="48760"/>
    <cellStyle name="Обычный 5 15 5 2 4" xfId="48761"/>
    <cellStyle name="Обычный 5 15 5 3" xfId="18887"/>
    <cellStyle name="Обычный 5 15 5 3 2" xfId="18888"/>
    <cellStyle name="Обычный 5 15 5 3 2 2" xfId="18889"/>
    <cellStyle name="Обычный 5 15 5 3 2 2 2" xfId="48762"/>
    <cellStyle name="Обычный 5 15 5 3 2 3" xfId="48763"/>
    <cellStyle name="Обычный 5 15 5 3 3" xfId="18890"/>
    <cellStyle name="Обычный 5 15 5 3 3 2" xfId="48764"/>
    <cellStyle name="Обычный 5 15 5 3 4" xfId="48765"/>
    <cellStyle name="Обычный 5 15 5 4" xfId="18891"/>
    <cellStyle name="Обычный 5 15 5 4 2" xfId="18892"/>
    <cellStyle name="Обычный 5 15 5 4 2 2" xfId="18893"/>
    <cellStyle name="Обычный 5 15 5 4 2 2 2" xfId="48766"/>
    <cellStyle name="Обычный 5 15 5 4 2 3" xfId="48767"/>
    <cellStyle name="Обычный 5 15 5 4 3" xfId="18894"/>
    <cellStyle name="Обычный 5 15 5 4 3 2" xfId="48768"/>
    <cellStyle name="Обычный 5 15 5 4 4" xfId="48769"/>
    <cellStyle name="Обычный 5 15 5 5" xfId="18895"/>
    <cellStyle name="Обычный 5 15 5 5 2" xfId="18896"/>
    <cellStyle name="Обычный 5 15 5 5 2 2" xfId="48770"/>
    <cellStyle name="Обычный 5 15 5 5 3" xfId="48771"/>
    <cellStyle name="Обычный 5 15 5 6" xfId="18897"/>
    <cellStyle name="Обычный 5 15 5 6 2" xfId="48772"/>
    <cellStyle name="Обычный 5 15 5 7" xfId="18898"/>
    <cellStyle name="Обычный 5 15 5 7 2" xfId="48773"/>
    <cellStyle name="Обычный 5 15 5 8" xfId="48774"/>
    <cellStyle name="Обычный 5 15 6" xfId="18899"/>
    <cellStyle name="Обычный 5 15 6 2" xfId="18900"/>
    <cellStyle name="Обычный 5 15 6 2 2" xfId="18901"/>
    <cellStyle name="Обычный 5 15 6 2 2 2" xfId="18902"/>
    <cellStyle name="Обычный 5 15 6 2 2 2 2" xfId="48775"/>
    <cellStyle name="Обычный 5 15 6 2 2 3" xfId="48776"/>
    <cellStyle name="Обычный 5 15 6 2 3" xfId="18903"/>
    <cellStyle name="Обычный 5 15 6 2 3 2" xfId="48777"/>
    <cellStyle name="Обычный 5 15 6 2 4" xfId="48778"/>
    <cellStyle name="Обычный 5 15 6 3" xfId="18904"/>
    <cellStyle name="Обычный 5 15 6 3 2" xfId="18905"/>
    <cellStyle name="Обычный 5 15 6 3 2 2" xfId="18906"/>
    <cellStyle name="Обычный 5 15 6 3 2 2 2" xfId="48779"/>
    <cellStyle name="Обычный 5 15 6 3 2 3" xfId="48780"/>
    <cellStyle name="Обычный 5 15 6 3 3" xfId="18907"/>
    <cellStyle name="Обычный 5 15 6 3 3 2" xfId="48781"/>
    <cellStyle name="Обычный 5 15 6 3 4" xfId="48782"/>
    <cellStyle name="Обычный 5 15 6 4" xfId="18908"/>
    <cellStyle name="Обычный 5 15 6 4 2" xfId="18909"/>
    <cellStyle name="Обычный 5 15 6 4 2 2" xfId="18910"/>
    <cellStyle name="Обычный 5 15 6 4 2 2 2" xfId="48783"/>
    <cellStyle name="Обычный 5 15 6 4 2 3" xfId="48784"/>
    <cellStyle name="Обычный 5 15 6 4 3" xfId="18911"/>
    <cellStyle name="Обычный 5 15 6 4 3 2" xfId="48785"/>
    <cellStyle name="Обычный 5 15 6 4 4" xfId="48786"/>
    <cellStyle name="Обычный 5 15 6 5" xfId="18912"/>
    <cellStyle name="Обычный 5 15 6 5 2" xfId="18913"/>
    <cellStyle name="Обычный 5 15 6 5 2 2" xfId="48787"/>
    <cellStyle name="Обычный 5 15 6 5 3" xfId="48788"/>
    <cellStyle name="Обычный 5 15 6 6" xfId="18914"/>
    <cellStyle name="Обычный 5 15 6 6 2" xfId="48789"/>
    <cellStyle name="Обычный 5 15 6 7" xfId="18915"/>
    <cellStyle name="Обычный 5 15 6 7 2" xfId="48790"/>
    <cellStyle name="Обычный 5 15 6 8" xfId="48791"/>
    <cellStyle name="Обычный 5 15 7" xfId="18916"/>
    <cellStyle name="Обычный 5 15 7 2" xfId="18917"/>
    <cellStyle name="Обычный 5 15 7 2 2" xfId="18918"/>
    <cellStyle name="Обычный 5 15 7 2 2 2" xfId="18919"/>
    <cellStyle name="Обычный 5 15 7 2 2 2 2" xfId="48792"/>
    <cellStyle name="Обычный 5 15 7 2 2 3" xfId="48793"/>
    <cellStyle name="Обычный 5 15 7 2 3" xfId="18920"/>
    <cellStyle name="Обычный 5 15 7 2 3 2" xfId="48794"/>
    <cellStyle name="Обычный 5 15 7 2 4" xfId="48795"/>
    <cellStyle name="Обычный 5 15 7 3" xfId="18921"/>
    <cellStyle name="Обычный 5 15 7 3 2" xfId="18922"/>
    <cellStyle name="Обычный 5 15 7 3 2 2" xfId="18923"/>
    <cellStyle name="Обычный 5 15 7 3 2 2 2" xfId="48796"/>
    <cellStyle name="Обычный 5 15 7 3 2 3" xfId="48797"/>
    <cellStyle name="Обычный 5 15 7 3 3" xfId="18924"/>
    <cellStyle name="Обычный 5 15 7 3 3 2" xfId="48798"/>
    <cellStyle name="Обычный 5 15 7 3 4" xfId="48799"/>
    <cellStyle name="Обычный 5 15 7 4" xfId="18925"/>
    <cellStyle name="Обычный 5 15 7 4 2" xfId="18926"/>
    <cellStyle name="Обычный 5 15 7 4 2 2" xfId="18927"/>
    <cellStyle name="Обычный 5 15 7 4 2 2 2" xfId="48800"/>
    <cellStyle name="Обычный 5 15 7 4 2 3" xfId="48801"/>
    <cellStyle name="Обычный 5 15 7 4 3" xfId="18928"/>
    <cellStyle name="Обычный 5 15 7 4 3 2" xfId="48802"/>
    <cellStyle name="Обычный 5 15 7 4 4" xfId="48803"/>
    <cellStyle name="Обычный 5 15 7 5" xfId="18929"/>
    <cellStyle name="Обычный 5 15 7 5 2" xfId="18930"/>
    <cellStyle name="Обычный 5 15 7 5 2 2" xfId="48804"/>
    <cellStyle name="Обычный 5 15 7 5 3" xfId="48805"/>
    <cellStyle name="Обычный 5 15 7 6" xfId="18931"/>
    <cellStyle name="Обычный 5 15 7 6 2" xfId="48806"/>
    <cellStyle name="Обычный 5 15 7 7" xfId="18932"/>
    <cellStyle name="Обычный 5 15 7 7 2" xfId="48807"/>
    <cellStyle name="Обычный 5 15 7 8" xfId="48808"/>
    <cellStyle name="Обычный 5 15 8" xfId="18933"/>
    <cellStyle name="Обычный 5 15 8 2" xfId="18934"/>
    <cellStyle name="Обычный 5 15 8 2 2" xfId="18935"/>
    <cellStyle name="Обычный 5 15 8 2 2 2" xfId="18936"/>
    <cellStyle name="Обычный 5 15 8 2 2 2 2" xfId="48809"/>
    <cellStyle name="Обычный 5 15 8 2 2 3" xfId="48810"/>
    <cellStyle name="Обычный 5 15 8 2 3" xfId="18937"/>
    <cellStyle name="Обычный 5 15 8 2 3 2" xfId="48811"/>
    <cellStyle name="Обычный 5 15 8 2 4" xfId="48812"/>
    <cellStyle name="Обычный 5 15 8 3" xfId="18938"/>
    <cellStyle name="Обычный 5 15 8 3 2" xfId="18939"/>
    <cellStyle name="Обычный 5 15 8 3 2 2" xfId="18940"/>
    <cellStyle name="Обычный 5 15 8 3 2 2 2" xfId="48813"/>
    <cellStyle name="Обычный 5 15 8 3 2 3" xfId="48814"/>
    <cellStyle name="Обычный 5 15 8 3 3" xfId="18941"/>
    <cellStyle name="Обычный 5 15 8 3 3 2" xfId="48815"/>
    <cellStyle name="Обычный 5 15 8 3 4" xfId="48816"/>
    <cellStyle name="Обычный 5 15 8 4" xfId="18942"/>
    <cellStyle name="Обычный 5 15 8 4 2" xfId="18943"/>
    <cellStyle name="Обычный 5 15 8 4 2 2" xfId="18944"/>
    <cellStyle name="Обычный 5 15 8 4 2 2 2" xfId="48817"/>
    <cellStyle name="Обычный 5 15 8 4 2 3" xfId="48818"/>
    <cellStyle name="Обычный 5 15 8 4 3" xfId="18945"/>
    <cellStyle name="Обычный 5 15 8 4 3 2" xfId="48819"/>
    <cellStyle name="Обычный 5 15 8 4 4" xfId="48820"/>
    <cellStyle name="Обычный 5 15 8 5" xfId="18946"/>
    <cellStyle name="Обычный 5 15 8 5 2" xfId="18947"/>
    <cellStyle name="Обычный 5 15 8 5 2 2" xfId="48821"/>
    <cellStyle name="Обычный 5 15 8 5 3" xfId="48822"/>
    <cellStyle name="Обычный 5 15 8 6" xfId="18948"/>
    <cellStyle name="Обычный 5 15 8 6 2" xfId="48823"/>
    <cellStyle name="Обычный 5 15 8 7" xfId="18949"/>
    <cellStyle name="Обычный 5 15 8 7 2" xfId="48824"/>
    <cellStyle name="Обычный 5 15 8 8" xfId="48825"/>
    <cellStyle name="Обычный 5 15 9" xfId="18950"/>
    <cellStyle name="Обычный 5 15 9 2" xfId="18951"/>
    <cellStyle name="Обычный 5 15 9 2 2" xfId="18952"/>
    <cellStyle name="Обычный 5 15 9 2 2 2" xfId="18953"/>
    <cellStyle name="Обычный 5 15 9 2 2 2 2" xfId="48826"/>
    <cellStyle name="Обычный 5 15 9 2 2 3" xfId="48827"/>
    <cellStyle name="Обычный 5 15 9 2 3" xfId="18954"/>
    <cellStyle name="Обычный 5 15 9 2 3 2" xfId="48828"/>
    <cellStyle name="Обычный 5 15 9 2 4" xfId="48829"/>
    <cellStyle name="Обычный 5 15 9 3" xfId="18955"/>
    <cellStyle name="Обычный 5 15 9 3 2" xfId="18956"/>
    <cellStyle name="Обычный 5 15 9 3 2 2" xfId="18957"/>
    <cellStyle name="Обычный 5 15 9 3 2 2 2" xfId="48830"/>
    <cellStyle name="Обычный 5 15 9 3 2 3" xfId="48831"/>
    <cellStyle name="Обычный 5 15 9 3 3" xfId="18958"/>
    <cellStyle name="Обычный 5 15 9 3 3 2" xfId="48832"/>
    <cellStyle name="Обычный 5 15 9 3 4" xfId="48833"/>
    <cellStyle name="Обычный 5 15 9 4" xfId="18959"/>
    <cellStyle name="Обычный 5 15 9 4 2" xfId="18960"/>
    <cellStyle name="Обычный 5 15 9 4 2 2" xfId="18961"/>
    <cellStyle name="Обычный 5 15 9 4 2 2 2" xfId="48834"/>
    <cellStyle name="Обычный 5 15 9 4 2 3" xfId="48835"/>
    <cellStyle name="Обычный 5 15 9 4 3" xfId="18962"/>
    <cellStyle name="Обычный 5 15 9 4 3 2" xfId="48836"/>
    <cellStyle name="Обычный 5 15 9 4 4" xfId="48837"/>
    <cellStyle name="Обычный 5 15 9 5" xfId="18963"/>
    <cellStyle name="Обычный 5 15 9 5 2" xfId="18964"/>
    <cellStyle name="Обычный 5 15 9 5 2 2" xfId="48838"/>
    <cellStyle name="Обычный 5 15 9 5 3" xfId="48839"/>
    <cellStyle name="Обычный 5 15 9 6" xfId="18965"/>
    <cellStyle name="Обычный 5 15 9 6 2" xfId="48840"/>
    <cellStyle name="Обычный 5 15 9 7" xfId="18966"/>
    <cellStyle name="Обычный 5 15 9 7 2" xfId="48841"/>
    <cellStyle name="Обычный 5 15 9 8" xfId="48842"/>
    <cellStyle name="Обычный 5 16" xfId="18967"/>
    <cellStyle name="Обычный 5 16 10" xfId="18968"/>
    <cellStyle name="Обычный 5 16 10 2" xfId="18969"/>
    <cellStyle name="Обычный 5 16 10 2 2" xfId="18970"/>
    <cellStyle name="Обычный 5 16 10 2 2 2" xfId="18971"/>
    <cellStyle name="Обычный 5 16 10 2 2 2 2" xfId="48843"/>
    <cellStyle name="Обычный 5 16 10 2 2 3" xfId="48844"/>
    <cellStyle name="Обычный 5 16 10 2 3" xfId="18972"/>
    <cellStyle name="Обычный 5 16 10 2 3 2" xfId="48845"/>
    <cellStyle name="Обычный 5 16 10 2 4" xfId="48846"/>
    <cellStyle name="Обычный 5 16 10 3" xfId="18973"/>
    <cellStyle name="Обычный 5 16 10 3 2" xfId="18974"/>
    <cellStyle name="Обычный 5 16 10 3 2 2" xfId="18975"/>
    <cellStyle name="Обычный 5 16 10 3 2 2 2" xfId="48847"/>
    <cellStyle name="Обычный 5 16 10 3 2 3" xfId="48848"/>
    <cellStyle name="Обычный 5 16 10 3 3" xfId="18976"/>
    <cellStyle name="Обычный 5 16 10 3 3 2" xfId="48849"/>
    <cellStyle name="Обычный 5 16 10 3 4" xfId="48850"/>
    <cellStyle name="Обычный 5 16 10 4" xfId="18977"/>
    <cellStyle name="Обычный 5 16 10 4 2" xfId="18978"/>
    <cellStyle name="Обычный 5 16 10 4 2 2" xfId="18979"/>
    <cellStyle name="Обычный 5 16 10 4 2 2 2" xfId="48851"/>
    <cellStyle name="Обычный 5 16 10 4 2 3" xfId="48852"/>
    <cellStyle name="Обычный 5 16 10 4 3" xfId="18980"/>
    <cellStyle name="Обычный 5 16 10 4 3 2" xfId="48853"/>
    <cellStyle name="Обычный 5 16 10 4 4" xfId="48854"/>
    <cellStyle name="Обычный 5 16 10 5" xfId="18981"/>
    <cellStyle name="Обычный 5 16 10 5 2" xfId="18982"/>
    <cellStyle name="Обычный 5 16 10 5 2 2" xfId="48855"/>
    <cellStyle name="Обычный 5 16 10 5 3" xfId="48856"/>
    <cellStyle name="Обычный 5 16 10 6" xfId="18983"/>
    <cellStyle name="Обычный 5 16 10 6 2" xfId="48857"/>
    <cellStyle name="Обычный 5 16 10 7" xfId="18984"/>
    <cellStyle name="Обычный 5 16 10 7 2" xfId="48858"/>
    <cellStyle name="Обычный 5 16 10 8" xfId="48859"/>
    <cellStyle name="Обычный 5 16 11" xfId="18985"/>
    <cellStyle name="Обычный 5 16 11 2" xfId="18986"/>
    <cellStyle name="Обычный 5 16 11 2 2" xfId="18987"/>
    <cellStyle name="Обычный 5 16 11 2 2 2" xfId="18988"/>
    <cellStyle name="Обычный 5 16 11 2 2 2 2" xfId="48860"/>
    <cellStyle name="Обычный 5 16 11 2 2 3" xfId="48861"/>
    <cellStyle name="Обычный 5 16 11 2 3" xfId="18989"/>
    <cellStyle name="Обычный 5 16 11 2 3 2" xfId="48862"/>
    <cellStyle name="Обычный 5 16 11 2 4" xfId="48863"/>
    <cellStyle name="Обычный 5 16 11 3" xfId="18990"/>
    <cellStyle name="Обычный 5 16 11 3 2" xfId="18991"/>
    <cellStyle name="Обычный 5 16 11 3 2 2" xfId="18992"/>
    <cellStyle name="Обычный 5 16 11 3 2 2 2" xfId="48864"/>
    <cellStyle name="Обычный 5 16 11 3 2 3" xfId="48865"/>
    <cellStyle name="Обычный 5 16 11 3 3" xfId="18993"/>
    <cellStyle name="Обычный 5 16 11 3 3 2" xfId="48866"/>
    <cellStyle name="Обычный 5 16 11 3 4" xfId="48867"/>
    <cellStyle name="Обычный 5 16 11 4" xfId="18994"/>
    <cellStyle name="Обычный 5 16 11 4 2" xfId="18995"/>
    <cellStyle name="Обычный 5 16 11 4 2 2" xfId="18996"/>
    <cellStyle name="Обычный 5 16 11 4 2 2 2" xfId="48868"/>
    <cellStyle name="Обычный 5 16 11 4 2 3" xfId="48869"/>
    <cellStyle name="Обычный 5 16 11 4 3" xfId="18997"/>
    <cellStyle name="Обычный 5 16 11 4 3 2" xfId="48870"/>
    <cellStyle name="Обычный 5 16 11 4 4" xfId="48871"/>
    <cellStyle name="Обычный 5 16 11 5" xfId="18998"/>
    <cellStyle name="Обычный 5 16 11 5 2" xfId="18999"/>
    <cellStyle name="Обычный 5 16 11 5 2 2" xfId="48872"/>
    <cellStyle name="Обычный 5 16 11 5 3" xfId="48873"/>
    <cellStyle name="Обычный 5 16 11 6" xfId="19000"/>
    <cellStyle name="Обычный 5 16 11 6 2" xfId="48874"/>
    <cellStyle name="Обычный 5 16 11 7" xfId="19001"/>
    <cellStyle name="Обычный 5 16 11 7 2" xfId="48875"/>
    <cellStyle name="Обычный 5 16 11 8" xfId="48876"/>
    <cellStyle name="Обычный 5 16 12" xfId="19002"/>
    <cellStyle name="Обычный 5 16 12 2" xfId="19003"/>
    <cellStyle name="Обычный 5 16 12 2 2" xfId="19004"/>
    <cellStyle name="Обычный 5 16 12 2 2 2" xfId="19005"/>
    <cellStyle name="Обычный 5 16 12 2 2 2 2" xfId="48877"/>
    <cellStyle name="Обычный 5 16 12 2 2 3" xfId="48878"/>
    <cellStyle name="Обычный 5 16 12 2 3" xfId="19006"/>
    <cellStyle name="Обычный 5 16 12 2 3 2" xfId="48879"/>
    <cellStyle name="Обычный 5 16 12 2 4" xfId="48880"/>
    <cellStyle name="Обычный 5 16 12 3" xfId="19007"/>
    <cellStyle name="Обычный 5 16 12 3 2" xfId="19008"/>
    <cellStyle name="Обычный 5 16 12 3 2 2" xfId="19009"/>
    <cellStyle name="Обычный 5 16 12 3 2 2 2" xfId="48881"/>
    <cellStyle name="Обычный 5 16 12 3 2 3" xfId="48882"/>
    <cellStyle name="Обычный 5 16 12 3 3" xfId="19010"/>
    <cellStyle name="Обычный 5 16 12 3 3 2" xfId="48883"/>
    <cellStyle name="Обычный 5 16 12 3 4" xfId="48884"/>
    <cellStyle name="Обычный 5 16 12 4" xfId="19011"/>
    <cellStyle name="Обычный 5 16 12 4 2" xfId="19012"/>
    <cellStyle name="Обычный 5 16 12 4 2 2" xfId="19013"/>
    <cellStyle name="Обычный 5 16 12 4 2 2 2" xfId="48885"/>
    <cellStyle name="Обычный 5 16 12 4 2 3" xfId="48886"/>
    <cellStyle name="Обычный 5 16 12 4 3" xfId="19014"/>
    <cellStyle name="Обычный 5 16 12 4 3 2" xfId="48887"/>
    <cellStyle name="Обычный 5 16 12 4 4" xfId="48888"/>
    <cellStyle name="Обычный 5 16 12 5" xfId="19015"/>
    <cellStyle name="Обычный 5 16 12 5 2" xfId="19016"/>
    <cellStyle name="Обычный 5 16 12 5 2 2" xfId="48889"/>
    <cellStyle name="Обычный 5 16 12 5 3" xfId="48890"/>
    <cellStyle name="Обычный 5 16 12 6" xfId="19017"/>
    <cellStyle name="Обычный 5 16 12 6 2" xfId="48891"/>
    <cellStyle name="Обычный 5 16 12 7" xfId="19018"/>
    <cellStyle name="Обычный 5 16 12 7 2" xfId="48892"/>
    <cellStyle name="Обычный 5 16 12 8" xfId="48893"/>
    <cellStyle name="Обычный 5 16 13" xfId="19019"/>
    <cellStyle name="Обычный 5 16 13 2" xfId="19020"/>
    <cellStyle name="Обычный 5 16 13 2 2" xfId="19021"/>
    <cellStyle name="Обычный 5 16 13 2 2 2" xfId="19022"/>
    <cellStyle name="Обычный 5 16 13 2 2 2 2" xfId="48894"/>
    <cellStyle name="Обычный 5 16 13 2 2 3" xfId="48895"/>
    <cellStyle name="Обычный 5 16 13 2 3" xfId="19023"/>
    <cellStyle name="Обычный 5 16 13 2 3 2" xfId="48896"/>
    <cellStyle name="Обычный 5 16 13 2 4" xfId="48897"/>
    <cellStyle name="Обычный 5 16 13 3" xfId="19024"/>
    <cellStyle name="Обычный 5 16 13 3 2" xfId="19025"/>
    <cellStyle name="Обычный 5 16 13 3 2 2" xfId="19026"/>
    <cellStyle name="Обычный 5 16 13 3 2 2 2" xfId="48898"/>
    <cellStyle name="Обычный 5 16 13 3 2 3" xfId="48899"/>
    <cellStyle name="Обычный 5 16 13 3 3" xfId="19027"/>
    <cellStyle name="Обычный 5 16 13 3 3 2" xfId="48900"/>
    <cellStyle name="Обычный 5 16 13 3 4" xfId="48901"/>
    <cellStyle name="Обычный 5 16 13 4" xfId="19028"/>
    <cellStyle name="Обычный 5 16 13 4 2" xfId="19029"/>
    <cellStyle name="Обычный 5 16 13 4 2 2" xfId="19030"/>
    <cellStyle name="Обычный 5 16 13 4 2 2 2" xfId="48902"/>
    <cellStyle name="Обычный 5 16 13 4 2 3" xfId="48903"/>
    <cellStyle name="Обычный 5 16 13 4 3" xfId="19031"/>
    <cellStyle name="Обычный 5 16 13 4 3 2" xfId="48904"/>
    <cellStyle name="Обычный 5 16 13 4 4" xfId="48905"/>
    <cellStyle name="Обычный 5 16 13 5" xfId="19032"/>
    <cellStyle name="Обычный 5 16 13 5 2" xfId="19033"/>
    <cellStyle name="Обычный 5 16 13 5 2 2" xfId="48906"/>
    <cellStyle name="Обычный 5 16 13 5 3" xfId="48907"/>
    <cellStyle name="Обычный 5 16 13 6" xfId="19034"/>
    <cellStyle name="Обычный 5 16 13 6 2" xfId="48908"/>
    <cellStyle name="Обычный 5 16 13 7" xfId="19035"/>
    <cellStyle name="Обычный 5 16 13 7 2" xfId="48909"/>
    <cellStyle name="Обычный 5 16 13 8" xfId="48910"/>
    <cellStyle name="Обычный 5 16 14" xfId="19036"/>
    <cellStyle name="Обычный 5 16 14 2" xfId="19037"/>
    <cellStyle name="Обычный 5 16 14 2 2" xfId="19038"/>
    <cellStyle name="Обычный 5 16 14 2 2 2" xfId="19039"/>
    <cellStyle name="Обычный 5 16 14 2 2 2 2" xfId="48911"/>
    <cellStyle name="Обычный 5 16 14 2 2 3" xfId="48912"/>
    <cellStyle name="Обычный 5 16 14 2 3" xfId="19040"/>
    <cellStyle name="Обычный 5 16 14 2 3 2" xfId="48913"/>
    <cellStyle name="Обычный 5 16 14 2 4" xfId="48914"/>
    <cellStyle name="Обычный 5 16 14 3" xfId="19041"/>
    <cellStyle name="Обычный 5 16 14 3 2" xfId="19042"/>
    <cellStyle name="Обычный 5 16 14 3 2 2" xfId="19043"/>
    <cellStyle name="Обычный 5 16 14 3 2 2 2" xfId="48915"/>
    <cellStyle name="Обычный 5 16 14 3 2 3" xfId="48916"/>
    <cellStyle name="Обычный 5 16 14 3 3" xfId="19044"/>
    <cellStyle name="Обычный 5 16 14 3 3 2" xfId="48917"/>
    <cellStyle name="Обычный 5 16 14 3 4" xfId="48918"/>
    <cellStyle name="Обычный 5 16 14 4" xfId="19045"/>
    <cellStyle name="Обычный 5 16 14 4 2" xfId="19046"/>
    <cellStyle name="Обычный 5 16 14 4 2 2" xfId="19047"/>
    <cellStyle name="Обычный 5 16 14 4 2 2 2" xfId="48919"/>
    <cellStyle name="Обычный 5 16 14 4 2 3" xfId="48920"/>
    <cellStyle name="Обычный 5 16 14 4 3" xfId="19048"/>
    <cellStyle name="Обычный 5 16 14 4 3 2" xfId="48921"/>
    <cellStyle name="Обычный 5 16 14 4 4" xfId="48922"/>
    <cellStyle name="Обычный 5 16 14 5" xfId="19049"/>
    <cellStyle name="Обычный 5 16 14 5 2" xfId="19050"/>
    <cellStyle name="Обычный 5 16 14 5 2 2" xfId="48923"/>
    <cellStyle name="Обычный 5 16 14 5 3" xfId="48924"/>
    <cellStyle name="Обычный 5 16 14 6" xfId="19051"/>
    <cellStyle name="Обычный 5 16 14 6 2" xfId="48925"/>
    <cellStyle name="Обычный 5 16 14 7" xfId="19052"/>
    <cellStyle name="Обычный 5 16 14 7 2" xfId="48926"/>
    <cellStyle name="Обычный 5 16 14 8" xfId="48927"/>
    <cellStyle name="Обычный 5 16 15" xfId="19053"/>
    <cellStyle name="Обычный 5 16 15 2" xfId="19054"/>
    <cellStyle name="Обычный 5 16 15 2 2" xfId="19055"/>
    <cellStyle name="Обычный 5 16 15 2 2 2" xfId="19056"/>
    <cellStyle name="Обычный 5 16 15 2 2 2 2" xfId="48928"/>
    <cellStyle name="Обычный 5 16 15 2 2 3" xfId="48929"/>
    <cellStyle name="Обычный 5 16 15 2 3" xfId="19057"/>
    <cellStyle name="Обычный 5 16 15 2 3 2" xfId="48930"/>
    <cellStyle name="Обычный 5 16 15 2 4" xfId="48931"/>
    <cellStyle name="Обычный 5 16 15 3" xfId="19058"/>
    <cellStyle name="Обычный 5 16 15 3 2" xfId="19059"/>
    <cellStyle name="Обычный 5 16 15 3 2 2" xfId="19060"/>
    <cellStyle name="Обычный 5 16 15 3 2 2 2" xfId="48932"/>
    <cellStyle name="Обычный 5 16 15 3 2 3" xfId="48933"/>
    <cellStyle name="Обычный 5 16 15 3 3" xfId="19061"/>
    <cellStyle name="Обычный 5 16 15 3 3 2" xfId="48934"/>
    <cellStyle name="Обычный 5 16 15 3 4" xfId="48935"/>
    <cellStyle name="Обычный 5 16 15 4" xfId="19062"/>
    <cellStyle name="Обычный 5 16 15 4 2" xfId="19063"/>
    <cellStyle name="Обычный 5 16 15 4 2 2" xfId="19064"/>
    <cellStyle name="Обычный 5 16 15 4 2 2 2" xfId="48936"/>
    <cellStyle name="Обычный 5 16 15 4 2 3" xfId="48937"/>
    <cellStyle name="Обычный 5 16 15 4 3" xfId="19065"/>
    <cellStyle name="Обычный 5 16 15 4 3 2" xfId="48938"/>
    <cellStyle name="Обычный 5 16 15 4 4" xfId="48939"/>
    <cellStyle name="Обычный 5 16 15 5" xfId="19066"/>
    <cellStyle name="Обычный 5 16 15 5 2" xfId="19067"/>
    <cellStyle name="Обычный 5 16 15 5 2 2" xfId="48940"/>
    <cellStyle name="Обычный 5 16 15 5 3" xfId="48941"/>
    <cellStyle name="Обычный 5 16 15 6" xfId="19068"/>
    <cellStyle name="Обычный 5 16 15 6 2" xfId="48942"/>
    <cellStyle name="Обычный 5 16 15 7" xfId="19069"/>
    <cellStyle name="Обычный 5 16 15 7 2" xfId="48943"/>
    <cellStyle name="Обычный 5 16 15 8" xfId="48944"/>
    <cellStyle name="Обычный 5 16 16" xfId="19070"/>
    <cellStyle name="Обычный 5 16 16 2" xfId="19071"/>
    <cellStyle name="Обычный 5 16 16 2 2" xfId="19072"/>
    <cellStyle name="Обычный 5 16 16 2 2 2" xfId="19073"/>
    <cellStyle name="Обычный 5 16 16 2 2 2 2" xfId="48945"/>
    <cellStyle name="Обычный 5 16 16 2 2 3" xfId="48946"/>
    <cellStyle name="Обычный 5 16 16 2 3" xfId="19074"/>
    <cellStyle name="Обычный 5 16 16 2 3 2" xfId="48947"/>
    <cellStyle name="Обычный 5 16 16 2 4" xfId="48948"/>
    <cellStyle name="Обычный 5 16 16 3" xfId="19075"/>
    <cellStyle name="Обычный 5 16 16 3 2" xfId="19076"/>
    <cellStyle name="Обычный 5 16 16 3 2 2" xfId="19077"/>
    <cellStyle name="Обычный 5 16 16 3 2 2 2" xfId="48949"/>
    <cellStyle name="Обычный 5 16 16 3 2 3" xfId="48950"/>
    <cellStyle name="Обычный 5 16 16 3 3" xfId="19078"/>
    <cellStyle name="Обычный 5 16 16 3 3 2" xfId="48951"/>
    <cellStyle name="Обычный 5 16 16 3 4" xfId="48952"/>
    <cellStyle name="Обычный 5 16 16 4" xfId="19079"/>
    <cellStyle name="Обычный 5 16 16 4 2" xfId="19080"/>
    <cellStyle name="Обычный 5 16 16 4 2 2" xfId="19081"/>
    <cellStyle name="Обычный 5 16 16 4 2 2 2" xfId="48953"/>
    <cellStyle name="Обычный 5 16 16 4 2 3" xfId="48954"/>
    <cellStyle name="Обычный 5 16 16 4 3" xfId="19082"/>
    <cellStyle name="Обычный 5 16 16 4 3 2" xfId="48955"/>
    <cellStyle name="Обычный 5 16 16 4 4" xfId="48956"/>
    <cellStyle name="Обычный 5 16 16 5" xfId="19083"/>
    <cellStyle name="Обычный 5 16 16 5 2" xfId="19084"/>
    <cellStyle name="Обычный 5 16 16 5 2 2" xfId="48957"/>
    <cellStyle name="Обычный 5 16 16 5 3" xfId="48958"/>
    <cellStyle name="Обычный 5 16 16 6" xfId="19085"/>
    <cellStyle name="Обычный 5 16 16 6 2" xfId="48959"/>
    <cellStyle name="Обычный 5 16 16 7" xfId="19086"/>
    <cellStyle name="Обычный 5 16 16 7 2" xfId="48960"/>
    <cellStyle name="Обычный 5 16 16 8" xfId="48961"/>
    <cellStyle name="Обычный 5 16 17" xfId="19087"/>
    <cellStyle name="Обычный 5 16 17 2" xfId="19088"/>
    <cellStyle name="Обычный 5 16 17 2 2" xfId="19089"/>
    <cellStyle name="Обычный 5 16 17 2 2 2" xfId="19090"/>
    <cellStyle name="Обычный 5 16 17 2 2 2 2" xfId="48962"/>
    <cellStyle name="Обычный 5 16 17 2 2 3" xfId="48963"/>
    <cellStyle name="Обычный 5 16 17 2 3" xfId="19091"/>
    <cellStyle name="Обычный 5 16 17 2 3 2" xfId="48964"/>
    <cellStyle name="Обычный 5 16 17 2 4" xfId="48965"/>
    <cellStyle name="Обычный 5 16 17 3" xfId="19092"/>
    <cellStyle name="Обычный 5 16 17 3 2" xfId="19093"/>
    <cellStyle name="Обычный 5 16 17 3 2 2" xfId="19094"/>
    <cellStyle name="Обычный 5 16 17 3 2 2 2" xfId="48966"/>
    <cellStyle name="Обычный 5 16 17 3 2 3" xfId="48967"/>
    <cellStyle name="Обычный 5 16 17 3 3" xfId="19095"/>
    <cellStyle name="Обычный 5 16 17 3 3 2" xfId="48968"/>
    <cellStyle name="Обычный 5 16 17 3 4" xfId="48969"/>
    <cellStyle name="Обычный 5 16 17 4" xfId="19096"/>
    <cellStyle name="Обычный 5 16 17 4 2" xfId="19097"/>
    <cellStyle name="Обычный 5 16 17 4 2 2" xfId="19098"/>
    <cellStyle name="Обычный 5 16 17 4 2 2 2" xfId="48970"/>
    <cellStyle name="Обычный 5 16 17 4 2 3" xfId="48971"/>
    <cellStyle name="Обычный 5 16 17 4 3" xfId="19099"/>
    <cellStyle name="Обычный 5 16 17 4 3 2" xfId="48972"/>
    <cellStyle name="Обычный 5 16 17 4 4" xfId="48973"/>
    <cellStyle name="Обычный 5 16 17 5" xfId="19100"/>
    <cellStyle name="Обычный 5 16 17 5 2" xfId="19101"/>
    <cellStyle name="Обычный 5 16 17 5 2 2" xfId="48974"/>
    <cellStyle name="Обычный 5 16 17 5 3" xfId="48975"/>
    <cellStyle name="Обычный 5 16 17 6" xfId="19102"/>
    <cellStyle name="Обычный 5 16 17 6 2" xfId="48976"/>
    <cellStyle name="Обычный 5 16 17 7" xfId="19103"/>
    <cellStyle name="Обычный 5 16 17 7 2" xfId="48977"/>
    <cellStyle name="Обычный 5 16 17 8" xfId="48978"/>
    <cellStyle name="Обычный 5 16 18" xfId="19104"/>
    <cellStyle name="Обычный 5 16 18 2" xfId="19105"/>
    <cellStyle name="Обычный 5 16 18 2 2" xfId="19106"/>
    <cellStyle name="Обычный 5 16 18 2 2 2" xfId="19107"/>
    <cellStyle name="Обычный 5 16 18 2 2 2 2" xfId="48979"/>
    <cellStyle name="Обычный 5 16 18 2 2 3" xfId="48980"/>
    <cellStyle name="Обычный 5 16 18 2 3" xfId="19108"/>
    <cellStyle name="Обычный 5 16 18 2 3 2" xfId="48981"/>
    <cellStyle name="Обычный 5 16 18 2 4" xfId="48982"/>
    <cellStyle name="Обычный 5 16 18 3" xfId="19109"/>
    <cellStyle name="Обычный 5 16 18 3 2" xfId="19110"/>
    <cellStyle name="Обычный 5 16 18 3 2 2" xfId="19111"/>
    <cellStyle name="Обычный 5 16 18 3 2 2 2" xfId="48983"/>
    <cellStyle name="Обычный 5 16 18 3 2 3" xfId="48984"/>
    <cellStyle name="Обычный 5 16 18 3 3" xfId="19112"/>
    <cellStyle name="Обычный 5 16 18 3 3 2" xfId="48985"/>
    <cellStyle name="Обычный 5 16 18 3 4" xfId="48986"/>
    <cellStyle name="Обычный 5 16 18 4" xfId="19113"/>
    <cellStyle name="Обычный 5 16 18 4 2" xfId="19114"/>
    <cellStyle name="Обычный 5 16 18 4 2 2" xfId="19115"/>
    <cellStyle name="Обычный 5 16 18 4 2 2 2" xfId="48987"/>
    <cellStyle name="Обычный 5 16 18 4 2 3" xfId="48988"/>
    <cellStyle name="Обычный 5 16 18 4 3" xfId="19116"/>
    <cellStyle name="Обычный 5 16 18 4 3 2" xfId="48989"/>
    <cellStyle name="Обычный 5 16 18 4 4" xfId="48990"/>
    <cellStyle name="Обычный 5 16 18 5" xfId="19117"/>
    <cellStyle name="Обычный 5 16 18 5 2" xfId="19118"/>
    <cellStyle name="Обычный 5 16 18 5 2 2" xfId="48991"/>
    <cellStyle name="Обычный 5 16 18 5 3" xfId="48992"/>
    <cellStyle name="Обычный 5 16 18 6" xfId="19119"/>
    <cellStyle name="Обычный 5 16 18 6 2" xfId="48993"/>
    <cellStyle name="Обычный 5 16 18 7" xfId="19120"/>
    <cellStyle name="Обычный 5 16 18 7 2" xfId="48994"/>
    <cellStyle name="Обычный 5 16 18 8" xfId="48995"/>
    <cellStyle name="Обычный 5 16 19" xfId="19121"/>
    <cellStyle name="Обычный 5 16 19 2" xfId="19122"/>
    <cellStyle name="Обычный 5 16 19 2 2" xfId="19123"/>
    <cellStyle name="Обычный 5 16 19 2 2 2" xfId="19124"/>
    <cellStyle name="Обычный 5 16 19 2 2 2 2" xfId="48996"/>
    <cellStyle name="Обычный 5 16 19 2 2 3" xfId="48997"/>
    <cellStyle name="Обычный 5 16 19 2 3" xfId="19125"/>
    <cellStyle name="Обычный 5 16 19 2 3 2" xfId="48998"/>
    <cellStyle name="Обычный 5 16 19 2 4" xfId="48999"/>
    <cellStyle name="Обычный 5 16 19 3" xfId="19126"/>
    <cellStyle name="Обычный 5 16 19 3 2" xfId="19127"/>
    <cellStyle name="Обычный 5 16 19 3 2 2" xfId="19128"/>
    <cellStyle name="Обычный 5 16 19 3 2 2 2" xfId="49000"/>
    <cellStyle name="Обычный 5 16 19 3 2 3" xfId="49001"/>
    <cellStyle name="Обычный 5 16 19 3 3" xfId="19129"/>
    <cellStyle name="Обычный 5 16 19 3 3 2" xfId="49002"/>
    <cellStyle name="Обычный 5 16 19 3 4" xfId="49003"/>
    <cellStyle name="Обычный 5 16 19 4" xfId="19130"/>
    <cellStyle name="Обычный 5 16 19 4 2" xfId="19131"/>
    <cellStyle name="Обычный 5 16 19 4 2 2" xfId="19132"/>
    <cellStyle name="Обычный 5 16 19 4 2 2 2" xfId="49004"/>
    <cellStyle name="Обычный 5 16 19 4 2 3" xfId="49005"/>
    <cellStyle name="Обычный 5 16 19 4 3" xfId="19133"/>
    <cellStyle name="Обычный 5 16 19 4 3 2" xfId="49006"/>
    <cellStyle name="Обычный 5 16 19 4 4" xfId="49007"/>
    <cellStyle name="Обычный 5 16 19 5" xfId="19134"/>
    <cellStyle name="Обычный 5 16 19 5 2" xfId="19135"/>
    <cellStyle name="Обычный 5 16 19 5 2 2" xfId="49008"/>
    <cellStyle name="Обычный 5 16 19 5 3" xfId="49009"/>
    <cellStyle name="Обычный 5 16 19 6" xfId="19136"/>
    <cellStyle name="Обычный 5 16 19 6 2" xfId="49010"/>
    <cellStyle name="Обычный 5 16 19 7" xfId="19137"/>
    <cellStyle name="Обычный 5 16 19 7 2" xfId="49011"/>
    <cellStyle name="Обычный 5 16 19 8" xfId="49012"/>
    <cellStyle name="Обычный 5 16 2" xfId="19138"/>
    <cellStyle name="Обычный 5 16 2 2" xfId="19139"/>
    <cellStyle name="Обычный 5 16 2 2 2" xfId="19140"/>
    <cellStyle name="Обычный 5 16 2 2 2 2" xfId="19141"/>
    <cellStyle name="Обычный 5 16 2 2 2 2 2" xfId="49013"/>
    <cellStyle name="Обычный 5 16 2 2 2 3" xfId="49014"/>
    <cellStyle name="Обычный 5 16 2 2 3" xfId="19142"/>
    <cellStyle name="Обычный 5 16 2 2 3 2" xfId="49015"/>
    <cellStyle name="Обычный 5 16 2 2 4" xfId="49016"/>
    <cellStyle name="Обычный 5 16 2 3" xfId="19143"/>
    <cellStyle name="Обычный 5 16 2 3 2" xfId="19144"/>
    <cellStyle name="Обычный 5 16 2 3 2 2" xfId="19145"/>
    <cellStyle name="Обычный 5 16 2 3 2 2 2" xfId="49017"/>
    <cellStyle name="Обычный 5 16 2 3 2 3" xfId="49018"/>
    <cellStyle name="Обычный 5 16 2 3 3" xfId="19146"/>
    <cellStyle name="Обычный 5 16 2 3 3 2" xfId="49019"/>
    <cellStyle name="Обычный 5 16 2 3 4" xfId="49020"/>
    <cellStyle name="Обычный 5 16 2 4" xfId="19147"/>
    <cellStyle name="Обычный 5 16 2 4 2" xfId="19148"/>
    <cellStyle name="Обычный 5 16 2 4 2 2" xfId="19149"/>
    <cellStyle name="Обычный 5 16 2 4 2 2 2" xfId="49021"/>
    <cellStyle name="Обычный 5 16 2 4 2 3" xfId="49022"/>
    <cellStyle name="Обычный 5 16 2 4 3" xfId="19150"/>
    <cellStyle name="Обычный 5 16 2 4 3 2" xfId="49023"/>
    <cellStyle name="Обычный 5 16 2 4 4" xfId="49024"/>
    <cellStyle name="Обычный 5 16 2 5" xfId="19151"/>
    <cellStyle name="Обычный 5 16 2 5 2" xfId="19152"/>
    <cellStyle name="Обычный 5 16 2 5 2 2" xfId="49025"/>
    <cellStyle name="Обычный 5 16 2 5 3" xfId="49026"/>
    <cellStyle name="Обычный 5 16 2 6" xfId="19153"/>
    <cellStyle name="Обычный 5 16 2 6 2" xfId="49027"/>
    <cellStyle name="Обычный 5 16 2 7" xfId="19154"/>
    <cellStyle name="Обычный 5 16 2 7 2" xfId="49028"/>
    <cellStyle name="Обычный 5 16 2 8" xfId="49029"/>
    <cellStyle name="Обычный 5 16 20" xfId="19155"/>
    <cellStyle name="Обычный 5 16 20 2" xfId="19156"/>
    <cellStyle name="Обычный 5 16 20 2 2" xfId="19157"/>
    <cellStyle name="Обычный 5 16 20 2 2 2" xfId="19158"/>
    <cellStyle name="Обычный 5 16 20 2 2 2 2" xfId="49030"/>
    <cellStyle name="Обычный 5 16 20 2 2 3" xfId="49031"/>
    <cellStyle name="Обычный 5 16 20 2 3" xfId="19159"/>
    <cellStyle name="Обычный 5 16 20 2 3 2" xfId="49032"/>
    <cellStyle name="Обычный 5 16 20 2 4" xfId="49033"/>
    <cellStyle name="Обычный 5 16 20 3" xfId="19160"/>
    <cellStyle name="Обычный 5 16 20 3 2" xfId="19161"/>
    <cellStyle name="Обычный 5 16 20 3 2 2" xfId="19162"/>
    <cellStyle name="Обычный 5 16 20 3 2 2 2" xfId="49034"/>
    <cellStyle name="Обычный 5 16 20 3 2 3" xfId="49035"/>
    <cellStyle name="Обычный 5 16 20 3 3" xfId="19163"/>
    <cellStyle name="Обычный 5 16 20 3 3 2" xfId="49036"/>
    <cellStyle name="Обычный 5 16 20 3 4" xfId="49037"/>
    <cellStyle name="Обычный 5 16 20 4" xfId="19164"/>
    <cellStyle name="Обычный 5 16 20 4 2" xfId="19165"/>
    <cellStyle name="Обычный 5 16 20 4 2 2" xfId="19166"/>
    <cellStyle name="Обычный 5 16 20 4 2 2 2" xfId="49038"/>
    <cellStyle name="Обычный 5 16 20 4 2 3" xfId="49039"/>
    <cellStyle name="Обычный 5 16 20 4 3" xfId="19167"/>
    <cellStyle name="Обычный 5 16 20 4 3 2" xfId="49040"/>
    <cellStyle name="Обычный 5 16 20 4 4" xfId="49041"/>
    <cellStyle name="Обычный 5 16 20 5" xfId="19168"/>
    <cellStyle name="Обычный 5 16 20 5 2" xfId="19169"/>
    <cellStyle name="Обычный 5 16 20 5 2 2" xfId="49042"/>
    <cellStyle name="Обычный 5 16 20 5 3" xfId="49043"/>
    <cellStyle name="Обычный 5 16 20 6" xfId="19170"/>
    <cellStyle name="Обычный 5 16 20 6 2" xfId="49044"/>
    <cellStyle name="Обычный 5 16 20 7" xfId="19171"/>
    <cellStyle name="Обычный 5 16 20 7 2" xfId="49045"/>
    <cellStyle name="Обычный 5 16 20 8" xfId="49046"/>
    <cellStyle name="Обычный 5 16 21" xfId="19172"/>
    <cellStyle name="Обычный 5 16 21 2" xfId="19173"/>
    <cellStyle name="Обычный 5 16 21 2 2" xfId="19174"/>
    <cellStyle name="Обычный 5 16 21 2 2 2" xfId="19175"/>
    <cellStyle name="Обычный 5 16 21 2 2 2 2" xfId="49047"/>
    <cellStyle name="Обычный 5 16 21 2 2 3" xfId="49048"/>
    <cellStyle name="Обычный 5 16 21 2 3" xfId="19176"/>
    <cellStyle name="Обычный 5 16 21 2 3 2" xfId="49049"/>
    <cellStyle name="Обычный 5 16 21 2 4" xfId="49050"/>
    <cellStyle name="Обычный 5 16 21 3" xfId="19177"/>
    <cellStyle name="Обычный 5 16 21 3 2" xfId="19178"/>
    <cellStyle name="Обычный 5 16 21 3 2 2" xfId="19179"/>
    <cellStyle name="Обычный 5 16 21 3 2 2 2" xfId="49051"/>
    <cellStyle name="Обычный 5 16 21 3 2 3" xfId="49052"/>
    <cellStyle name="Обычный 5 16 21 3 3" xfId="19180"/>
    <cellStyle name="Обычный 5 16 21 3 3 2" xfId="49053"/>
    <cellStyle name="Обычный 5 16 21 3 4" xfId="49054"/>
    <cellStyle name="Обычный 5 16 21 4" xfId="19181"/>
    <cellStyle name="Обычный 5 16 21 4 2" xfId="19182"/>
    <cellStyle name="Обычный 5 16 21 4 2 2" xfId="19183"/>
    <cellStyle name="Обычный 5 16 21 4 2 2 2" xfId="49055"/>
    <cellStyle name="Обычный 5 16 21 4 2 3" xfId="49056"/>
    <cellStyle name="Обычный 5 16 21 4 3" xfId="19184"/>
    <cellStyle name="Обычный 5 16 21 4 3 2" xfId="49057"/>
    <cellStyle name="Обычный 5 16 21 4 4" xfId="49058"/>
    <cellStyle name="Обычный 5 16 21 5" xfId="19185"/>
    <cellStyle name="Обычный 5 16 21 5 2" xfId="19186"/>
    <cellStyle name="Обычный 5 16 21 5 2 2" xfId="49059"/>
    <cellStyle name="Обычный 5 16 21 5 3" xfId="49060"/>
    <cellStyle name="Обычный 5 16 21 6" xfId="19187"/>
    <cellStyle name="Обычный 5 16 21 6 2" xfId="49061"/>
    <cellStyle name="Обычный 5 16 21 7" xfId="19188"/>
    <cellStyle name="Обычный 5 16 21 7 2" xfId="49062"/>
    <cellStyle name="Обычный 5 16 21 8" xfId="49063"/>
    <cellStyle name="Обычный 5 16 22" xfId="19189"/>
    <cellStyle name="Обычный 5 16 22 2" xfId="19190"/>
    <cellStyle name="Обычный 5 16 22 2 2" xfId="19191"/>
    <cellStyle name="Обычный 5 16 22 2 2 2" xfId="19192"/>
    <cellStyle name="Обычный 5 16 22 2 2 2 2" xfId="49064"/>
    <cellStyle name="Обычный 5 16 22 2 2 3" xfId="49065"/>
    <cellStyle name="Обычный 5 16 22 2 3" xfId="19193"/>
    <cellStyle name="Обычный 5 16 22 2 3 2" xfId="49066"/>
    <cellStyle name="Обычный 5 16 22 2 4" xfId="49067"/>
    <cellStyle name="Обычный 5 16 22 3" xfId="19194"/>
    <cellStyle name="Обычный 5 16 22 3 2" xfId="19195"/>
    <cellStyle name="Обычный 5 16 22 3 2 2" xfId="19196"/>
    <cellStyle name="Обычный 5 16 22 3 2 2 2" xfId="49068"/>
    <cellStyle name="Обычный 5 16 22 3 2 3" xfId="49069"/>
    <cellStyle name="Обычный 5 16 22 3 3" xfId="19197"/>
    <cellStyle name="Обычный 5 16 22 3 3 2" xfId="49070"/>
    <cellStyle name="Обычный 5 16 22 3 4" xfId="49071"/>
    <cellStyle name="Обычный 5 16 22 4" xfId="19198"/>
    <cellStyle name="Обычный 5 16 22 4 2" xfId="19199"/>
    <cellStyle name="Обычный 5 16 22 4 2 2" xfId="19200"/>
    <cellStyle name="Обычный 5 16 22 4 2 2 2" xfId="49072"/>
    <cellStyle name="Обычный 5 16 22 4 2 3" xfId="49073"/>
    <cellStyle name="Обычный 5 16 22 4 3" xfId="19201"/>
    <cellStyle name="Обычный 5 16 22 4 3 2" xfId="49074"/>
    <cellStyle name="Обычный 5 16 22 4 4" xfId="49075"/>
    <cellStyle name="Обычный 5 16 22 5" xfId="19202"/>
    <cellStyle name="Обычный 5 16 22 5 2" xfId="19203"/>
    <cellStyle name="Обычный 5 16 22 5 2 2" xfId="49076"/>
    <cellStyle name="Обычный 5 16 22 5 3" xfId="49077"/>
    <cellStyle name="Обычный 5 16 22 6" xfId="19204"/>
    <cellStyle name="Обычный 5 16 22 6 2" xfId="49078"/>
    <cellStyle name="Обычный 5 16 22 7" xfId="19205"/>
    <cellStyle name="Обычный 5 16 22 7 2" xfId="49079"/>
    <cellStyle name="Обычный 5 16 22 8" xfId="49080"/>
    <cellStyle name="Обычный 5 16 23" xfId="19206"/>
    <cellStyle name="Обычный 5 16 23 2" xfId="19207"/>
    <cellStyle name="Обычный 5 16 23 2 2" xfId="19208"/>
    <cellStyle name="Обычный 5 16 23 2 2 2" xfId="19209"/>
    <cellStyle name="Обычный 5 16 23 2 2 2 2" xfId="49081"/>
    <cellStyle name="Обычный 5 16 23 2 2 3" xfId="49082"/>
    <cellStyle name="Обычный 5 16 23 2 3" xfId="19210"/>
    <cellStyle name="Обычный 5 16 23 2 3 2" xfId="49083"/>
    <cellStyle name="Обычный 5 16 23 2 4" xfId="49084"/>
    <cellStyle name="Обычный 5 16 23 3" xfId="19211"/>
    <cellStyle name="Обычный 5 16 23 3 2" xfId="19212"/>
    <cellStyle name="Обычный 5 16 23 3 2 2" xfId="19213"/>
    <cellStyle name="Обычный 5 16 23 3 2 2 2" xfId="49085"/>
    <cellStyle name="Обычный 5 16 23 3 2 3" xfId="49086"/>
    <cellStyle name="Обычный 5 16 23 3 3" xfId="19214"/>
    <cellStyle name="Обычный 5 16 23 3 3 2" xfId="49087"/>
    <cellStyle name="Обычный 5 16 23 3 4" xfId="49088"/>
    <cellStyle name="Обычный 5 16 23 4" xfId="19215"/>
    <cellStyle name="Обычный 5 16 23 4 2" xfId="19216"/>
    <cellStyle name="Обычный 5 16 23 4 2 2" xfId="19217"/>
    <cellStyle name="Обычный 5 16 23 4 2 2 2" xfId="49089"/>
    <cellStyle name="Обычный 5 16 23 4 2 3" xfId="49090"/>
    <cellStyle name="Обычный 5 16 23 4 3" xfId="19218"/>
    <cellStyle name="Обычный 5 16 23 4 3 2" xfId="49091"/>
    <cellStyle name="Обычный 5 16 23 4 4" xfId="49092"/>
    <cellStyle name="Обычный 5 16 23 5" xfId="19219"/>
    <cellStyle name="Обычный 5 16 23 5 2" xfId="19220"/>
    <cellStyle name="Обычный 5 16 23 5 2 2" xfId="49093"/>
    <cellStyle name="Обычный 5 16 23 5 3" xfId="49094"/>
    <cellStyle name="Обычный 5 16 23 6" xfId="19221"/>
    <cellStyle name="Обычный 5 16 23 6 2" xfId="49095"/>
    <cellStyle name="Обычный 5 16 23 7" xfId="19222"/>
    <cellStyle name="Обычный 5 16 23 7 2" xfId="49096"/>
    <cellStyle name="Обычный 5 16 23 8" xfId="49097"/>
    <cellStyle name="Обычный 5 16 24" xfId="19223"/>
    <cellStyle name="Обычный 5 16 24 2" xfId="19224"/>
    <cellStyle name="Обычный 5 16 24 2 2" xfId="19225"/>
    <cellStyle name="Обычный 5 16 24 2 2 2" xfId="19226"/>
    <cellStyle name="Обычный 5 16 24 2 2 2 2" xfId="49098"/>
    <cellStyle name="Обычный 5 16 24 2 2 3" xfId="49099"/>
    <cellStyle name="Обычный 5 16 24 2 3" xfId="19227"/>
    <cellStyle name="Обычный 5 16 24 2 3 2" xfId="49100"/>
    <cellStyle name="Обычный 5 16 24 2 4" xfId="49101"/>
    <cellStyle name="Обычный 5 16 24 3" xfId="19228"/>
    <cellStyle name="Обычный 5 16 24 3 2" xfId="19229"/>
    <cellStyle name="Обычный 5 16 24 3 2 2" xfId="19230"/>
    <cellStyle name="Обычный 5 16 24 3 2 2 2" xfId="49102"/>
    <cellStyle name="Обычный 5 16 24 3 2 3" xfId="49103"/>
    <cellStyle name="Обычный 5 16 24 3 3" xfId="19231"/>
    <cellStyle name="Обычный 5 16 24 3 3 2" xfId="49104"/>
    <cellStyle name="Обычный 5 16 24 3 4" xfId="49105"/>
    <cellStyle name="Обычный 5 16 24 4" xfId="19232"/>
    <cellStyle name="Обычный 5 16 24 4 2" xfId="19233"/>
    <cellStyle name="Обычный 5 16 24 4 2 2" xfId="19234"/>
    <cellStyle name="Обычный 5 16 24 4 2 2 2" xfId="49106"/>
    <cellStyle name="Обычный 5 16 24 4 2 3" xfId="49107"/>
    <cellStyle name="Обычный 5 16 24 4 3" xfId="19235"/>
    <cellStyle name="Обычный 5 16 24 4 3 2" xfId="49108"/>
    <cellStyle name="Обычный 5 16 24 4 4" xfId="49109"/>
    <cellStyle name="Обычный 5 16 24 5" xfId="19236"/>
    <cellStyle name="Обычный 5 16 24 5 2" xfId="19237"/>
    <cellStyle name="Обычный 5 16 24 5 2 2" xfId="49110"/>
    <cellStyle name="Обычный 5 16 24 5 3" xfId="49111"/>
    <cellStyle name="Обычный 5 16 24 6" xfId="19238"/>
    <cellStyle name="Обычный 5 16 24 6 2" xfId="49112"/>
    <cellStyle name="Обычный 5 16 24 7" xfId="19239"/>
    <cellStyle name="Обычный 5 16 24 7 2" xfId="49113"/>
    <cellStyle name="Обычный 5 16 24 8" xfId="49114"/>
    <cellStyle name="Обычный 5 16 25" xfId="19240"/>
    <cellStyle name="Обычный 5 16 25 2" xfId="19241"/>
    <cellStyle name="Обычный 5 16 25 2 2" xfId="19242"/>
    <cellStyle name="Обычный 5 16 25 2 2 2" xfId="19243"/>
    <cellStyle name="Обычный 5 16 25 2 2 2 2" xfId="49115"/>
    <cellStyle name="Обычный 5 16 25 2 2 3" xfId="49116"/>
    <cellStyle name="Обычный 5 16 25 2 3" xfId="19244"/>
    <cellStyle name="Обычный 5 16 25 2 3 2" xfId="49117"/>
    <cellStyle name="Обычный 5 16 25 2 4" xfId="49118"/>
    <cellStyle name="Обычный 5 16 25 3" xfId="19245"/>
    <cellStyle name="Обычный 5 16 25 3 2" xfId="19246"/>
    <cellStyle name="Обычный 5 16 25 3 2 2" xfId="19247"/>
    <cellStyle name="Обычный 5 16 25 3 2 2 2" xfId="49119"/>
    <cellStyle name="Обычный 5 16 25 3 2 3" xfId="49120"/>
    <cellStyle name="Обычный 5 16 25 3 3" xfId="19248"/>
    <cellStyle name="Обычный 5 16 25 3 3 2" xfId="49121"/>
    <cellStyle name="Обычный 5 16 25 3 4" xfId="49122"/>
    <cellStyle name="Обычный 5 16 25 4" xfId="19249"/>
    <cellStyle name="Обычный 5 16 25 4 2" xfId="19250"/>
    <cellStyle name="Обычный 5 16 25 4 2 2" xfId="19251"/>
    <cellStyle name="Обычный 5 16 25 4 2 2 2" xfId="49123"/>
    <cellStyle name="Обычный 5 16 25 4 2 3" xfId="49124"/>
    <cellStyle name="Обычный 5 16 25 4 3" xfId="19252"/>
    <cellStyle name="Обычный 5 16 25 4 3 2" xfId="49125"/>
    <cellStyle name="Обычный 5 16 25 4 4" xfId="49126"/>
    <cellStyle name="Обычный 5 16 25 5" xfId="19253"/>
    <cellStyle name="Обычный 5 16 25 5 2" xfId="19254"/>
    <cellStyle name="Обычный 5 16 25 5 2 2" xfId="49127"/>
    <cellStyle name="Обычный 5 16 25 5 3" xfId="49128"/>
    <cellStyle name="Обычный 5 16 25 6" xfId="19255"/>
    <cellStyle name="Обычный 5 16 25 6 2" xfId="49129"/>
    <cellStyle name="Обычный 5 16 25 7" xfId="19256"/>
    <cellStyle name="Обычный 5 16 25 7 2" xfId="49130"/>
    <cellStyle name="Обычный 5 16 25 8" xfId="49131"/>
    <cellStyle name="Обычный 5 16 26" xfId="19257"/>
    <cellStyle name="Обычный 5 16 26 2" xfId="19258"/>
    <cellStyle name="Обычный 5 16 26 2 2" xfId="19259"/>
    <cellStyle name="Обычный 5 16 26 2 2 2" xfId="19260"/>
    <cellStyle name="Обычный 5 16 26 2 2 2 2" xfId="49132"/>
    <cellStyle name="Обычный 5 16 26 2 2 3" xfId="49133"/>
    <cellStyle name="Обычный 5 16 26 2 3" xfId="19261"/>
    <cellStyle name="Обычный 5 16 26 2 3 2" xfId="49134"/>
    <cellStyle name="Обычный 5 16 26 2 4" xfId="49135"/>
    <cellStyle name="Обычный 5 16 26 3" xfId="19262"/>
    <cellStyle name="Обычный 5 16 26 3 2" xfId="19263"/>
    <cellStyle name="Обычный 5 16 26 3 2 2" xfId="19264"/>
    <cellStyle name="Обычный 5 16 26 3 2 2 2" xfId="49136"/>
    <cellStyle name="Обычный 5 16 26 3 2 3" xfId="49137"/>
    <cellStyle name="Обычный 5 16 26 3 3" xfId="19265"/>
    <cellStyle name="Обычный 5 16 26 3 3 2" xfId="49138"/>
    <cellStyle name="Обычный 5 16 26 3 4" xfId="49139"/>
    <cellStyle name="Обычный 5 16 26 4" xfId="19266"/>
    <cellStyle name="Обычный 5 16 26 4 2" xfId="19267"/>
    <cellStyle name="Обычный 5 16 26 4 2 2" xfId="19268"/>
    <cellStyle name="Обычный 5 16 26 4 2 2 2" xfId="49140"/>
    <cellStyle name="Обычный 5 16 26 4 2 3" xfId="49141"/>
    <cellStyle name="Обычный 5 16 26 4 3" xfId="19269"/>
    <cellStyle name="Обычный 5 16 26 4 3 2" xfId="49142"/>
    <cellStyle name="Обычный 5 16 26 4 4" xfId="49143"/>
    <cellStyle name="Обычный 5 16 26 5" xfId="19270"/>
    <cellStyle name="Обычный 5 16 26 5 2" xfId="19271"/>
    <cellStyle name="Обычный 5 16 26 5 2 2" xfId="49144"/>
    <cellStyle name="Обычный 5 16 26 5 3" xfId="49145"/>
    <cellStyle name="Обычный 5 16 26 6" xfId="19272"/>
    <cellStyle name="Обычный 5 16 26 6 2" xfId="49146"/>
    <cellStyle name="Обычный 5 16 26 7" xfId="19273"/>
    <cellStyle name="Обычный 5 16 26 7 2" xfId="49147"/>
    <cellStyle name="Обычный 5 16 26 8" xfId="49148"/>
    <cellStyle name="Обычный 5 16 27" xfId="19274"/>
    <cellStyle name="Обычный 5 16 27 2" xfId="19275"/>
    <cellStyle name="Обычный 5 16 27 2 2" xfId="19276"/>
    <cellStyle name="Обычный 5 16 27 2 2 2" xfId="19277"/>
    <cellStyle name="Обычный 5 16 27 2 2 2 2" xfId="49149"/>
    <cellStyle name="Обычный 5 16 27 2 2 3" xfId="49150"/>
    <cellStyle name="Обычный 5 16 27 2 3" xfId="19278"/>
    <cellStyle name="Обычный 5 16 27 2 3 2" xfId="49151"/>
    <cellStyle name="Обычный 5 16 27 2 4" xfId="49152"/>
    <cellStyle name="Обычный 5 16 27 3" xfId="19279"/>
    <cellStyle name="Обычный 5 16 27 3 2" xfId="19280"/>
    <cellStyle name="Обычный 5 16 27 3 2 2" xfId="19281"/>
    <cellStyle name="Обычный 5 16 27 3 2 2 2" xfId="49153"/>
    <cellStyle name="Обычный 5 16 27 3 2 3" xfId="49154"/>
    <cellStyle name="Обычный 5 16 27 3 3" xfId="19282"/>
    <cellStyle name="Обычный 5 16 27 3 3 2" xfId="49155"/>
    <cellStyle name="Обычный 5 16 27 3 4" xfId="49156"/>
    <cellStyle name="Обычный 5 16 27 4" xfId="19283"/>
    <cellStyle name="Обычный 5 16 27 4 2" xfId="19284"/>
    <cellStyle name="Обычный 5 16 27 4 2 2" xfId="19285"/>
    <cellStyle name="Обычный 5 16 27 4 2 2 2" xfId="49157"/>
    <cellStyle name="Обычный 5 16 27 4 2 3" xfId="49158"/>
    <cellStyle name="Обычный 5 16 27 4 3" xfId="19286"/>
    <cellStyle name="Обычный 5 16 27 4 3 2" xfId="49159"/>
    <cellStyle name="Обычный 5 16 27 4 4" xfId="49160"/>
    <cellStyle name="Обычный 5 16 27 5" xfId="19287"/>
    <cellStyle name="Обычный 5 16 27 5 2" xfId="19288"/>
    <cellStyle name="Обычный 5 16 27 5 2 2" xfId="49161"/>
    <cellStyle name="Обычный 5 16 27 5 3" xfId="49162"/>
    <cellStyle name="Обычный 5 16 27 6" xfId="19289"/>
    <cellStyle name="Обычный 5 16 27 6 2" xfId="49163"/>
    <cellStyle name="Обычный 5 16 27 7" xfId="19290"/>
    <cellStyle name="Обычный 5 16 27 7 2" xfId="49164"/>
    <cellStyle name="Обычный 5 16 27 8" xfId="49165"/>
    <cellStyle name="Обычный 5 16 28" xfId="19291"/>
    <cellStyle name="Обычный 5 16 28 2" xfId="19292"/>
    <cellStyle name="Обычный 5 16 28 2 2" xfId="19293"/>
    <cellStyle name="Обычный 5 16 28 2 2 2" xfId="19294"/>
    <cellStyle name="Обычный 5 16 28 2 2 2 2" xfId="49166"/>
    <cellStyle name="Обычный 5 16 28 2 2 3" xfId="49167"/>
    <cellStyle name="Обычный 5 16 28 2 3" xfId="19295"/>
    <cellStyle name="Обычный 5 16 28 2 3 2" xfId="49168"/>
    <cellStyle name="Обычный 5 16 28 2 4" xfId="49169"/>
    <cellStyle name="Обычный 5 16 28 3" xfId="19296"/>
    <cellStyle name="Обычный 5 16 28 3 2" xfId="19297"/>
    <cellStyle name="Обычный 5 16 28 3 2 2" xfId="19298"/>
    <cellStyle name="Обычный 5 16 28 3 2 2 2" xfId="49170"/>
    <cellStyle name="Обычный 5 16 28 3 2 3" xfId="49171"/>
    <cellStyle name="Обычный 5 16 28 3 3" xfId="19299"/>
    <cellStyle name="Обычный 5 16 28 3 3 2" xfId="49172"/>
    <cellStyle name="Обычный 5 16 28 3 4" xfId="49173"/>
    <cellStyle name="Обычный 5 16 28 4" xfId="19300"/>
    <cellStyle name="Обычный 5 16 28 4 2" xfId="19301"/>
    <cellStyle name="Обычный 5 16 28 4 2 2" xfId="19302"/>
    <cellStyle name="Обычный 5 16 28 4 2 2 2" xfId="49174"/>
    <cellStyle name="Обычный 5 16 28 4 2 3" xfId="49175"/>
    <cellStyle name="Обычный 5 16 28 4 3" xfId="19303"/>
    <cellStyle name="Обычный 5 16 28 4 3 2" xfId="49176"/>
    <cellStyle name="Обычный 5 16 28 4 4" xfId="49177"/>
    <cellStyle name="Обычный 5 16 28 5" xfId="19304"/>
    <cellStyle name="Обычный 5 16 28 5 2" xfId="19305"/>
    <cellStyle name="Обычный 5 16 28 5 2 2" xfId="49178"/>
    <cellStyle name="Обычный 5 16 28 5 3" xfId="49179"/>
    <cellStyle name="Обычный 5 16 28 6" xfId="19306"/>
    <cellStyle name="Обычный 5 16 28 6 2" xfId="49180"/>
    <cellStyle name="Обычный 5 16 28 7" xfId="19307"/>
    <cellStyle name="Обычный 5 16 28 7 2" xfId="49181"/>
    <cellStyle name="Обычный 5 16 28 8" xfId="49182"/>
    <cellStyle name="Обычный 5 16 29" xfId="19308"/>
    <cellStyle name="Обычный 5 16 29 2" xfId="19309"/>
    <cellStyle name="Обычный 5 16 29 2 2" xfId="19310"/>
    <cellStyle name="Обычный 5 16 29 2 2 2" xfId="19311"/>
    <cellStyle name="Обычный 5 16 29 2 2 2 2" xfId="49183"/>
    <cellStyle name="Обычный 5 16 29 2 2 3" xfId="49184"/>
    <cellStyle name="Обычный 5 16 29 2 3" xfId="19312"/>
    <cellStyle name="Обычный 5 16 29 2 3 2" xfId="49185"/>
    <cellStyle name="Обычный 5 16 29 2 4" xfId="49186"/>
    <cellStyle name="Обычный 5 16 29 3" xfId="19313"/>
    <cellStyle name="Обычный 5 16 29 3 2" xfId="19314"/>
    <cellStyle name="Обычный 5 16 29 3 2 2" xfId="19315"/>
    <cellStyle name="Обычный 5 16 29 3 2 2 2" xfId="49187"/>
    <cellStyle name="Обычный 5 16 29 3 2 3" xfId="49188"/>
    <cellStyle name="Обычный 5 16 29 3 3" xfId="19316"/>
    <cellStyle name="Обычный 5 16 29 3 3 2" xfId="49189"/>
    <cellStyle name="Обычный 5 16 29 3 4" xfId="49190"/>
    <cellStyle name="Обычный 5 16 29 4" xfId="19317"/>
    <cellStyle name="Обычный 5 16 29 4 2" xfId="19318"/>
    <cellStyle name="Обычный 5 16 29 4 2 2" xfId="19319"/>
    <cellStyle name="Обычный 5 16 29 4 2 2 2" xfId="49191"/>
    <cellStyle name="Обычный 5 16 29 4 2 3" xfId="49192"/>
    <cellStyle name="Обычный 5 16 29 4 3" xfId="19320"/>
    <cellStyle name="Обычный 5 16 29 4 3 2" xfId="49193"/>
    <cellStyle name="Обычный 5 16 29 4 4" xfId="49194"/>
    <cellStyle name="Обычный 5 16 29 5" xfId="19321"/>
    <cellStyle name="Обычный 5 16 29 5 2" xfId="19322"/>
    <cellStyle name="Обычный 5 16 29 5 2 2" xfId="49195"/>
    <cellStyle name="Обычный 5 16 29 5 3" xfId="49196"/>
    <cellStyle name="Обычный 5 16 29 6" xfId="19323"/>
    <cellStyle name="Обычный 5 16 29 6 2" xfId="49197"/>
    <cellStyle name="Обычный 5 16 29 7" xfId="19324"/>
    <cellStyle name="Обычный 5 16 29 7 2" xfId="49198"/>
    <cellStyle name="Обычный 5 16 29 8" xfId="49199"/>
    <cellStyle name="Обычный 5 16 3" xfId="19325"/>
    <cellStyle name="Обычный 5 16 3 2" xfId="19326"/>
    <cellStyle name="Обычный 5 16 3 2 2" xfId="19327"/>
    <cellStyle name="Обычный 5 16 3 2 2 2" xfId="19328"/>
    <cellStyle name="Обычный 5 16 3 2 2 2 2" xfId="49200"/>
    <cellStyle name="Обычный 5 16 3 2 2 3" xfId="49201"/>
    <cellStyle name="Обычный 5 16 3 2 3" xfId="19329"/>
    <cellStyle name="Обычный 5 16 3 2 3 2" xfId="49202"/>
    <cellStyle name="Обычный 5 16 3 2 4" xfId="49203"/>
    <cellStyle name="Обычный 5 16 3 3" xfId="19330"/>
    <cellStyle name="Обычный 5 16 3 3 2" xfId="19331"/>
    <cellStyle name="Обычный 5 16 3 3 2 2" xfId="19332"/>
    <cellStyle name="Обычный 5 16 3 3 2 2 2" xfId="49204"/>
    <cellStyle name="Обычный 5 16 3 3 2 3" xfId="49205"/>
    <cellStyle name="Обычный 5 16 3 3 3" xfId="19333"/>
    <cellStyle name="Обычный 5 16 3 3 3 2" xfId="49206"/>
    <cellStyle name="Обычный 5 16 3 3 4" xfId="49207"/>
    <cellStyle name="Обычный 5 16 3 4" xfId="19334"/>
    <cellStyle name="Обычный 5 16 3 4 2" xfId="19335"/>
    <cellStyle name="Обычный 5 16 3 4 2 2" xfId="19336"/>
    <cellStyle name="Обычный 5 16 3 4 2 2 2" xfId="49208"/>
    <cellStyle name="Обычный 5 16 3 4 2 3" xfId="49209"/>
    <cellStyle name="Обычный 5 16 3 4 3" xfId="19337"/>
    <cellStyle name="Обычный 5 16 3 4 3 2" xfId="49210"/>
    <cellStyle name="Обычный 5 16 3 4 4" xfId="49211"/>
    <cellStyle name="Обычный 5 16 3 5" xfId="19338"/>
    <cellStyle name="Обычный 5 16 3 5 2" xfId="19339"/>
    <cellStyle name="Обычный 5 16 3 5 2 2" xfId="49212"/>
    <cellStyle name="Обычный 5 16 3 5 3" xfId="49213"/>
    <cellStyle name="Обычный 5 16 3 6" xfId="19340"/>
    <cellStyle name="Обычный 5 16 3 6 2" xfId="49214"/>
    <cellStyle name="Обычный 5 16 3 7" xfId="19341"/>
    <cellStyle name="Обычный 5 16 3 7 2" xfId="49215"/>
    <cellStyle name="Обычный 5 16 3 8" xfId="49216"/>
    <cellStyle name="Обычный 5 16 30" xfId="19342"/>
    <cellStyle name="Обычный 5 16 30 2" xfId="19343"/>
    <cellStyle name="Обычный 5 16 30 2 2" xfId="19344"/>
    <cellStyle name="Обычный 5 16 30 2 2 2" xfId="49217"/>
    <cellStyle name="Обычный 5 16 30 2 3" xfId="49218"/>
    <cellStyle name="Обычный 5 16 30 3" xfId="19345"/>
    <cellStyle name="Обычный 5 16 30 3 2" xfId="49219"/>
    <cellStyle name="Обычный 5 16 30 4" xfId="49220"/>
    <cellStyle name="Обычный 5 16 31" xfId="19346"/>
    <cellStyle name="Обычный 5 16 31 2" xfId="19347"/>
    <cellStyle name="Обычный 5 16 31 2 2" xfId="19348"/>
    <cellStyle name="Обычный 5 16 31 2 2 2" xfId="49221"/>
    <cellStyle name="Обычный 5 16 31 2 3" xfId="49222"/>
    <cellStyle name="Обычный 5 16 31 3" xfId="19349"/>
    <cellStyle name="Обычный 5 16 31 3 2" xfId="49223"/>
    <cellStyle name="Обычный 5 16 31 4" xfId="49224"/>
    <cellStyle name="Обычный 5 16 32" xfId="19350"/>
    <cellStyle name="Обычный 5 16 32 2" xfId="19351"/>
    <cellStyle name="Обычный 5 16 32 2 2" xfId="19352"/>
    <cellStyle name="Обычный 5 16 32 2 2 2" xfId="49225"/>
    <cellStyle name="Обычный 5 16 32 2 3" xfId="49226"/>
    <cellStyle name="Обычный 5 16 32 3" xfId="19353"/>
    <cellStyle name="Обычный 5 16 32 3 2" xfId="49227"/>
    <cellStyle name="Обычный 5 16 32 4" xfId="49228"/>
    <cellStyle name="Обычный 5 16 33" xfId="19354"/>
    <cellStyle name="Обычный 5 16 33 2" xfId="19355"/>
    <cellStyle name="Обычный 5 16 33 2 2" xfId="49229"/>
    <cellStyle name="Обычный 5 16 33 3" xfId="49230"/>
    <cellStyle name="Обычный 5 16 34" xfId="19356"/>
    <cellStyle name="Обычный 5 16 34 2" xfId="49231"/>
    <cellStyle name="Обычный 5 16 35" xfId="19357"/>
    <cellStyle name="Обычный 5 16 35 2" xfId="49232"/>
    <cellStyle name="Обычный 5 16 36" xfId="49233"/>
    <cellStyle name="Обычный 5 16 4" xfId="19358"/>
    <cellStyle name="Обычный 5 16 4 2" xfId="19359"/>
    <cellStyle name="Обычный 5 16 4 2 2" xfId="19360"/>
    <cellStyle name="Обычный 5 16 4 2 2 2" xfId="19361"/>
    <cellStyle name="Обычный 5 16 4 2 2 2 2" xfId="49234"/>
    <cellStyle name="Обычный 5 16 4 2 2 3" xfId="49235"/>
    <cellStyle name="Обычный 5 16 4 2 3" xfId="19362"/>
    <cellStyle name="Обычный 5 16 4 2 3 2" xfId="49236"/>
    <cellStyle name="Обычный 5 16 4 2 4" xfId="49237"/>
    <cellStyle name="Обычный 5 16 4 3" xfId="19363"/>
    <cellStyle name="Обычный 5 16 4 3 2" xfId="19364"/>
    <cellStyle name="Обычный 5 16 4 3 2 2" xfId="19365"/>
    <cellStyle name="Обычный 5 16 4 3 2 2 2" xfId="49238"/>
    <cellStyle name="Обычный 5 16 4 3 2 3" xfId="49239"/>
    <cellStyle name="Обычный 5 16 4 3 3" xfId="19366"/>
    <cellStyle name="Обычный 5 16 4 3 3 2" xfId="49240"/>
    <cellStyle name="Обычный 5 16 4 3 4" xfId="49241"/>
    <cellStyle name="Обычный 5 16 4 4" xfId="19367"/>
    <cellStyle name="Обычный 5 16 4 4 2" xfId="19368"/>
    <cellStyle name="Обычный 5 16 4 4 2 2" xfId="19369"/>
    <cellStyle name="Обычный 5 16 4 4 2 2 2" xfId="49242"/>
    <cellStyle name="Обычный 5 16 4 4 2 3" xfId="49243"/>
    <cellStyle name="Обычный 5 16 4 4 3" xfId="19370"/>
    <cellStyle name="Обычный 5 16 4 4 3 2" xfId="49244"/>
    <cellStyle name="Обычный 5 16 4 4 4" xfId="49245"/>
    <cellStyle name="Обычный 5 16 4 5" xfId="19371"/>
    <cellStyle name="Обычный 5 16 4 5 2" xfId="19372"/>
    <cellStyle name="Обычный 5 16 4 5 2 2" xfId="49246"/>
    <cellStyle name="Обычный 5 16 4 5 3" xfId="49247"/>
    <cellStyle name="Обычный 5 16 4 6" xfId="19373"/>
    <cellStyle name="Обычный 5 16 4 6 2" xfId="49248"/>
    <cellStyle name="Обычный 5 16 4 7" xfId="19374"/>
    <cellStyle name="Обычный 5 16 4 7 2" xfId="49249"/>
    <cellStyle name="Обычный 5 16 4 8" xfId="49250"/>
    <cellStyle name="Обычный 5 16 5" xfId="19375"/>
    <cellStyle name="Обычный 5 16 5 2" xfId="19376"/>
    <cellStyle name="Обычный 5 16 5 2 2" xfId="19377"/>
    <cellStyle name="Обычный 5 16 5 2 2 2" xfId="19378"/>
    <cellStyle name="Обычный 5 16 5 2 2 2 2" xfId="49251"/>
    <cellStyle name="Обычный 5 16 5 2 2 3" xfId="49252"/>
    <cellStyle name="Обычный 5 16 5 2 3" xfId="19379"/>
    <cellStyle name="Обычный 5 16 5 2 3 2" xfId="49253"/>
    <cellStyle name="Обычный 5 16 5 2 4" xfId="49254"/>
    <cellStyle name="Обычный 5 16 5 3" xfId="19380"/>
    <cellStyle name="Обычный 5 16 5 3 2" xfId="19381"/>
    <cellStyle name="Обычный 5 16 5 3 2 2" xfId="19382"/>
    <cellStyle name="Обычный 5 16 5 3 2 2 2" xfId="49255"/>
    <cellStyle name="Обычный 5 16 5 3 2 3" xfId="49256"/>
    <cellStyle name="Обычный 5 16 5 3 3" xfId="19383"/>
    <cellStyle name="Обычный 5 16 5 3 3 2" xfId="49257"/>
    <cellStyle name="Обычный 5 16 5 3 4" xfId="49258"/>
    <cellStyle name="Обычный 5 16 5 4" xfId="19384"/>
    <cellStyle name="Обычный 5 16 5 4 2" xfId="19385"/>
    <cellStyle name="Обычный 5 16 5 4 2 2" xfId="19386"/>
    <cellStyle name="Обычный 5 16 5 4 2 2 2" xfId="49259"/>
    <cellStyle name="Обычный 5 16 5 4 2 3" xfId="49260"/>
    <cellStyle name="Обычный 5 16 5 4 3" xfId="19387"/>
    <cellStyle name="Обычный 5 16 5 4 3 2" xfId="49261"/>
    <cellStyle name="Обычный 5 16 5 4 4" xfId="49262"/>
    <cellStyle name="Обычный 5 16 5 5" xfId="19388"/>
    <cellStyle name="Обычный 5 16 5 5 2" xfId="19389"/>
    <cellStyle name="Обычный 5 16 5 5 2 2" xfId="49263"/>
    <cellStyle name="Обычный 5 16 5 5 3" xfId="49264"/>
    <cellStyle name="Обычный 5 16 5 6" xfId="19390"/>
    <cellStyle name="Обычный 5 16 5 6 2" xfId="49265"/>
    <cellStyle name="Обычный 5 16 5 7" xfId="19391"/>
    <cellStyle name="Обычный 5 16 5 7 2" xfId="49266"/>
    <cellStyle name="Обычный 5 16 5 8" xfId="49267"/>
    <cellStyle name="Обычный 5 16 6" xfId="19392"/>
    <cellStyle name="Обычный 5 16 6 2" xfId="19393"/>
    <cellStyle name="Обычный 5 16 6 2 2" xfId="19394"/>
    <cellStyle name="Обычный 5 16 6 2 2 2" xfId="19395"/>
    <cellStyle name="Обычный 5 16 6 2 2 2 2" xfId="49268"/>
    <cellStyle name="Обычный 5 16 6 2 2 3" xfId="49269"/>
    <cellStyle name="Обычный 5 16 6 2 3" xfId="19396"/>
    <cellStyle name="Обычный 5 16 6 2 3 2" xfId="49270"/>
    <cellStyle name="Обычный 5 16 6 2 4" xfId="49271"/>
    <cellStyle name="Обычный 5 16 6 3" xfId="19397"/>
    <cellStyle name="Обычный 5 16 6 3 2" xfId="19398"/>
    <cellStyle name="Обычный 5 16 6 3 2 2" xfId="19399"/>
    <cellStyle name="Обычный 5 16 6 3 2 2 2" xfId="49272"/>
    <cellStyle name="Обычный 5 16 6 3 2 3" xfId="49273"/>
    <cellStyle name="Обычный 5 16 6 3 3" xfId="19400"/>
    <cellStyle name="Обычный 5 16 6 3 3 2" xfId="49274"/>
    <cellStyle name="Обычный 5 16 6 3 4" xfId="49275"/>
    <cellStyle name="Обычный 5 16 6 4" xfId="19401"/>
    <cellStyle name="Обычный 5 16 6 4 2" xfId="19402"/>
    <cellStyle name="Обычный 5 16 6 4 2 2" xfId="19403"/>
    <cellStyle name="Обычный 5 16 6 4 2 2 2" xfId="49276"/>
    <cellStyle name="Обычный 5 16 6 4 2 3" xfId="49277"/>
    <cellStyle name="Обычный 5 16 6 4 3" xfId="19404"/>
    <cellStyle name="Обычный 5 16 6 4 3 2" xfId="49278"/>
    <cellStyle name="Обычный 5 16 6 4 4" xfId="49279"/>
    <cellStyle name="Обычный 5 16 6 5" xfId="19405"/>
    <cellStyle name="Обычный 5 16 6 5 2" xfId="19406"/>
    <cellStyle name="Обычный 5 16 6 5 2 2" xfId="49280"/>
    <cellStyle name="Обычный 5 16 6 5 3" xfId="49281"/>
    <cellStyle name="Обычный 5 16 6 6" xfId="19407"/>
    <cellStyle name="Обычный 5 16 6 6 2" xfId="49282"/>
    <cellStyle name="Обычный 5 16 6 7" xfId="19408"/>
    <cellStyle name="Обычный 5 16 6 7 2" xfId="49283"/>
    <cellStyle name="Обычный 5 16 6 8" xfId="49284"/>
    <cellStyle name="Обычный 5 16 7" xfId="19409"/>
    <cellStyle name="Обычный 5 16 7 2" xfId="19410"/>
    <cellStyle name="Обычный 5 16 7 2 2" xfId="19411"/>
    <cellStyle name="Обычный 5 16 7 2 2 2" xfId="19412"/>
    <cellStyle name="Обычный 5 16 7 2 2 2 2" xfId="49285"/>
    <cellStyle name="Обычный 5 16 7 2 2 3" xfId="49286"/>
    <cellStyle name="Обычный 5 16 7 2 3" xfId="19413"/>
    <cellStyle name="Обычный 5 16 7 2 3 2" xfId="49287"/>
    <cellStyle name="Обычный 5 16 7 2 4" xfId="49288"/>
    <cellStyle name="Обычный 5 16 7 3" xfId="19414"/>
    <cellStyle name="Обычный 5 16 7 3 2" xfId="19415"/>
    <cellStyle name="Обычный 5 16 7 3 2 2" xfId="19416"/>
    <cellStyle name="Обычный 5 16 7 3 2 2 2" xfId="49289"/>
    <cellStyle name="Обычный 5 16 7 3 2 3" xfId="49290"/>
    <cellStyle name="Обычный 5 16 7 3 3" xfId="19417"/>
    <cellStyle name="Обычный 5 16 7 3 3 2" xfId="49291"/>
    <cellStyle name="Обычный 5 16 7 3 4" xfId="49292"/>
    <cellStyle name="Обычный 5 16 7 4" xfId="19418"/>
    <cellStyle name="Обычный 5 16 7 4 2" xfId="19419"/>
    <cellStyle name="Обычный 5 16 7 4 2 2" xfId="19420"/>
    <cellStyle name="Обычный 5 16 7 4 2 2 2" xfId="49293"/>
    <cellStyle name="Обычный 5 16 7 4 2 3" xfId="49294"/>
    <cellStyle name="Обычный 5 16 7 4 3" xfId="19421"/>
    <cellStyle name="Обычный 5 16 7 4 3 2" xfId="49295"/>
    <cellStyle name="Обычный 5 16 7 4 4" xfId="49296"/>
    <cellStyle name="Обычный 5 16 7 5" xfId="19422"/>
    <cellStyle name="Обычный 5 16 7 5 2" xfId="19423"/>
    <cellStyle name="Обычный 5 16 7 5 2 2" xfId="49297"/>
    <cellStyle name="Обычный 5 16 7 5 3" xfId="49298"/>
    <cellStyle name="Обычный 5 16 7 6" xfId="19424"/>
    <cellStyle name="Обычный 5 16 7 6 2" xfId="49299"/>
    <cellStyle name="Обычный 5 16 7 7" xfId="19425"/>
    <cellStyle name="Обычный 5 16 7 7 2" xfId="49300"/>
    <cellStyle name="Обычный 5 16 7 8" xfId="49301"/>
    <cellStyle name="Обычный 5 16 8" xfId="19426"/>
    <cellStyle name="Обычный 5 16 8 2" xfId="19427"/>
    <cellStyle name="Обычный 5 16 8 2 2" xfId="19428"/>
    <cellStyle name="Обычный 5 16 8 2 2 2" xfId="19429"/>
    <cellStyle name="Обычный 5 16 8 2 2 2 2" xfId="49302"/>
    <cellStyle name="Обычный 5 16 8 2 2 3" xfId="49303"/>
    <cellStyle name="Обычный 5 16 8 2 3" xfId="19430"/>
    <cellStyle name="Обычный 5 16 8 2 3 2" xfId="49304"/>
    <cellStyle name="Обычный 5 16 8 2 4" xfId="49305"/>
    <cellStyle name="Обычный 5 16 8 3" xfId="19431"/>
    <cellStyle name="Обычный 5 16 8 3 2" xfId="19432"/>
    <cellStyle name="Обычный 5 16 8 3 2 2" xfId="19433"/>
    <cellStyle name="Обычный 5 16 8 3 2 2 2" xfId="49306"/>
    <cellStyle name="Обычный 5 16 8 3 2 3" xfId="49307"/>
    <cellStyle name="Обычный 5 16 8 3 3" xfId="19434"/>
    <cellStyle name="Обычный 5 16 8 3 3 2" xfId="49308"/>
    <cellStyle name="Обычный 5 16 8 3 4" xfId="49309"/>
    <cellStyle name="Обычный 5 16 8 4" xfId="19435"/>
    <cellStyle name="Обычный 5 16 8 4 2" xfId="19436"/>
    <cellStyle name="Обычный 5 16 8 4 2 2" xfId="19437"/>
    <cellStyle name="Обычный 5 16 8 4 2 2 2" xfId="49310"/>
    <cellStyle name="Обычный 5 16 8 4 2 3" xfId="49311"/>
    <cellStyle name="Обычный 5 16 8 4 3" xfId="19438"/>
    <cellStyle name="Обычный 5 16 8 4 3 2" xfId="49312"/>
    <cellStyle name="Обычный 5 16 8 4 4" xfId="49313"/>
    <cellStyle name="Обычный 5 16 8 5" xfId="19439"/>
    <cellStyle name="Обычный 5 16 8 5 2" xfId="19440"/>
    <cellStyle name="Обычный 5 16 8 5 2 2" xfId="49314"/>
    <cellStyle name="Обычный 5 16 8 5 3" xfId="49315"/>
    <cellStyle name="Обычный 5 16 8 6" xfId="19441"/>
    <cellStyle name="Обычный 5 16 8 6 2" xfId="49316"/>
    <cellStyle name="Обычный 5 16 8 7" xfId="19442"/>
    <cellStyle name="Обычный 5 16 8 7 2" xfId="49317"/>
    <cellStyle name="Обычный 5 16 8 8" xfId="49318"/>
    <cellStyle name="Обычный 5 16 9" xfId="19443"/>
    <cellStyle name="Обычный 5 16 9 2" xfId="19444"/>
    <cellStyle name="Обычный 5 16 9 2 2" xfId="19445"/>
    <cellStyle name="Обычный 5 16 9 2 2 2" xfId="19446"/>
    <cellStyle name="Обычный 5 16 9 2 2 2 2" xfId="49319"/>
    <cellStyle name="Обычный 5 16 9 2 2 3" xfId="49320"/>
    <cellStyle name="Обычный 5 16 9 2 3" xfId="19447"/>
    <cellStyle name="Обычный 5 16 9 2 3 2" xfId="49321"/>
    <cellStyle name="Обычный 5 16 9 2 4" xfId="49322"/>
    <cellStyle name="Обычный 5 16 9 3" xfId="19448"/>
    <cellStyle name="Обычный 5 16 9 3 2" xfId="19449"/>
    <cellStyle name="Обычный 5 16 9 3 2 2" xfId="19450"/>
    <cellStyle name="Обычный 5 16 9 3 2 2 2" xfId="49323"/>
    <cellStyle name="Обычный 5 16 9 3 2 3" xfId="49324"/>
    <cellStyle name="Обычный 5 16 9 3 3" xfId="19451"/>
    <cellStyle name="Обычный 5 16 9 3 3 2" xfId="49325"/>
    <cellStyle name="Обычный 5 16 9 3 4" xfId="49326"/>
    <cellStyle name="Обычный 5 16 9 4" xfId="19452"/>
    <cellStyle name="Обычный 5 16 9 4 2" xfId="19453"/>
    <cellStyle name="Обычный 5 16 9 4 2 2" xfId="19454"/>
    <cellStyle name="Обычный 5 16 9 4 2 2 2" xfId="49327"/>
    <cellStyle name="Обычный 5 16 9 4 2 3" xfId="49328"/>
    <cellStyle name="Обычный 5 16 9 4 3" xfId="19455"/>
    <cellStyle name="Обычный 5 16 9 4 3 2" xfId="49329"/>
    <cellStyle name="Обычный 5 16 9 4 4" xfId="49330"/>
    <cellStyle name="Обычный 5 16 9 5" xfId="19456"/>
    <cellStyle name="Обычный 5 16 9 5 2" xfId="19457"/>
    <cellStyle name="Обычный 5 16 9 5 2 2" xfId="49331"/>
    <cellStyle name="Обычный 5 16 9 5 3" xfId="49332"/>
    <cellStyle name="Обычный 5 16 9 6" xfId="19458"/>
    <cellStyle name="Обычный 5 16 9 6 2" xfId="49333"/>
    <cellStyle name="Обычный 5 16 9 7" xfId="19459"/>
    <cellStyle name="Обычный 5 16 9 7 2" xfId="49334"/>
    <cellStyle name="Обычный 5 16 9 8" xfId="49335"/>
    <cellStyle name="Обычный 5 17" xfId="19460"/>
    <cellStyle name="Обычный 5 17 10" xfId="19461"/>
    <cellStyle name="Обычный 5 17 10 2" xfId="19462"/>
    <cellStyle name="Обычный 5 17 10 2 2" xfId="19463"/>
    <cellStyle name="Обычный 5 17 10 2 2 2" xfId="19464"/>
    <cellStyle name="Обычный 5 17 10 2 2 2 2" xfId="49336"/>
    <cellStyle name="Обычный 5 17 10 2 2 3" xfId="49337"/>
    <cellStyle name="Обычный 5 17 10 2 3" xfId="19465"/>
    <cellStyle name="Обычный 5 17 10 2 3 2" xfId="49338"/>
    <cellStyle name="Обычный 5 17 10 2 4" xfId="49339"/>
    <cellStyle name="Обычный 5 17 10 3" xfId="19466"/>
    <cellStyle name="Обычный 5 17 10 3 2" xfId="19467"/>
    <cellStyle name="Обычный 5 17 10 3 2 2" xfId="19468"/>
    <cellStyle name="Обычный 5 17 10 3 2 2 2" xfId="49340"/>
    <cellStyle name="Обычный 5 17 10 3 2 3" xfId="49341"/>
    <cellStyle name="Обычный 5 17 10 3 3" xfId="19469"/>
    <cellStyle name="Обычный 5 17 10 3 3 2" xfId="49342"/>
    <cellStyle name="Обычный 5 17 10 3 4" xfId="49343"/>
    <cellStyle name="Обычный 5 17 10 4" xfId="19470"/>
    <cellStyle name="Обычный 5 17 10 4 2" xfId="19471"/>
    <cellStyle name="Обычный 5 17 10 4 2 2" xfId="19472"/>
    <cellStyle name="Обычный 5 17 10 4 2 2 2" xfId="49344"/>
    <cellStyle name="Обычный 5 17 10 4 2 3" xfId="49345"/>
    <cellStyle name="Обычный 5 17 10 4 3" xfId="19473"/>
    <cellStyle name="Обычный 5 17 10 4 3 2" xfId="49346"/>
    <cellStyle name="Обычный 5 17 10 4 4" xfId="49347"/>
    <cellStyle name="Обычный 5 17 10 5" xfId="19474"/>
    <cellStyle name="Обычный 5 17 10 5 2" xfId="19475"/>
    <cellStyle name="Обычный 5 17 10 5 2 2" xfId="49348"/>
    <cellStyle name="Обычный 5 17 10 5 3" xfId="49349"/>
    <cellStyle name="Обычный 5 17 10 6" xfId="19476"/>
    <cellStyle name="Обычный 5 17 10 6 2" xfId="49350"/>
    <cellStyle name="Обычный 5 17 10 7" xfId="19477"/>
    <cellStyle name="Обычный 5 17 10 7 2" xfId="49351"/>
    <cellStyle name="Обычный 5 17 10 8" xfId="49352"/>
    <cellStyle name="Обычный 5 17 11" xfId="19478"/>
    <cellStyle name="Обычный 5 17 11 2" xfId="19479"/>
    <cellStyle name="Обычный 5 17 11 2 2" xfId="19480"/>
    <cellStyle name="Обычный 5 17 11 2 2 2" xfId="19481"/>
    <cellStyle name="Обычный 5 17 11 2 2 2 2" xfId="49353"/>
    <cellStyle name="Обычный 5 17 11 2 2 3" xfId="49354"/>
    <cellStyle name="Обычный 5 17 11 2 3" xfId="19482"/>
    <cellStyle name="Обычный 5 17 11 2 3 2" xfId="49355"/>
    <cellStyle name="Обычный 5 17 11 2 4" xfId="49356"/>
    <cellStyle name="Обычный 5 17 11 3" xfId="19483"/>
    <cellStyle name="Обычный 5 17 11 3 2" xfId="19484"/>
    <cellStyle name="Обычный 5 17 11 3 2 2" xfId="19485"/>
    <cellStyle name="Обычный 5 17 11 3 2 2 2" xfId="49357"/>
    <cellStyle name="Обычный 5 17 11 3 2 3" xfId="49358"/>
    <cellStyle name="Обычный 5 17 11 3 3" xfId="19486"/>
    <cellStyle name="Обычный 5 17 11 3 3 2" xfId="49359"/>
    <cellStyle name="Обычный 5 17 11 3 4" xfId="49360"/>
    <cellStyle name="Обычный 5 17 11 4" xfId="19487"/>
    <cellStyle name="Обычный 5 17 11 4 2" xfId="19488"/>
    <cellStyle name="Обычный 5 17 11 4 2 2" xfId="19489"/>
    <cellStyle name="Обычный 5 17 11 4 2 2 2" xfId="49361"/>
    <cellStyle name="Обычный 5 17 11 4 2 3" xfId="49362"/>
    <cellStyle name="Обычный 5 17 11 4 3" xfId="19490"/>
    <cellStyle name="Обычный 5 17 11 4 3 2" xfId="49363"/>
    <cellStyle name="Обычный 5 17 11 4 4" xfId="49364"/>
    <cellStyle name="Обычный 5 17 11 5" xfId="19491"/>
    <cellStyle name="Обычный 5 17 11 5 2" xfId="19492"/>
    <cellStyle name="Обычный 5 17 11 5 2 2" xfId="49365"/>
    <cellStyle name="Обычный 5 17 11 5 3" xfId="49366"/>
    <cellStyle name="Обычный 5 17 11 6" xfId="19493"/>
    <cellStyle name="Обычный 5 17 11 6 2" xfId="49367"/>
    <cellStyle name="Обычный 5 17 11 7" xfId="19494"/>
    <cellStyle name="Обычный 5 17 11 7 2" xfId="49368"/>
    <cellStyle name="Обычный 5 17 11 8" xfId="49369"/>
    <cellStyle name="Обычный 5 17 12" xfId="19495"/>
    <cellStyle name="Обычный 5 17 12 2" xfId="19496"/>
    <cellStyle name="Обычный 5 17 12 2 2" xfId="19497"/>
    <cellStyle name="Обычный 5 17 12 2 2 2" xfId="19498"/>
    <cellStyle name="Обычный 5 17 12 2 2 2 2" xfId="49370"/>
    <cellStyle name="Обычный 5 17 12 2 2 3" xfId="49371"/>
    <cellStyle name="Обычный 5 17 12 2 3" xfId="19499"/>
    <cellStyle name="Обычный 5 17 12 2 3 2" xfId="49372"/>
    <cellStyle name="Обычный 5 17 12 2 4" xfId="49373"/>
    <cellStyle name="Обычный 5 17 12 3" xfId="19500"/>
    <cellStyle name="Обычный 5 17 12 3 2" xfId="19501"/>
    <cellStyle name="Обычный 5 17 12 3 2 2" xfId="19502"/>
    <cellStyle name="Обычный 5 17 12 3 2 2 2" xfId="49374"/>
    <cellStyle name="Обычный 5 17 12 3 2 3" xfId="49375"/>
    <cellStyle name="Обычный 5 17 12 3 3" xfId="19503"/>
    <cellStyle name="Обычный 5 17 12 3 3 2" xfId="49376"/>
    <cellStyle name="Обычный 5 17 12 3 4" xfId="49377"/>
    <cellStyle name="Обычный 5 17 12 4" xfId="19504"/>
    <cellStyle name="Обычный 5 17 12 4 2" xfId="19505"/>
    <cellStyle name="Обычный 5 17 12 4 2 2" xfId="19506"/>
    <cellStyle name="Обычный 5 17 12 4 2 2 2" xfId="49378"/>
    <cellStyle name="Обычный 5 17 12 4 2 3" xfId="49379"/>
    <cellStyle name="Обычный 5 17 12 4 3" xfId="19507"/>
    <cellStyle name="Обычный 5 17 12 4 3 2" xfId="49380"/>
    <cellStyle name="Обычный 5 17 12 4 4" xfId="49381"/>
    <cellStyle name="Обычный 5 17 12 5" xfId="19508"/>
    <cellStyle name="Обычный 5 17 12 5 2" xfId="19509"/>
    <cellStyle name="Обычный 5 17 12 5 2 2" xfId="49382"/>
    <cellStyle name="Обычный 5 17 12 5 3" xfId="49383"/>
    <cellStyle name="Обычный 5 17 12 6" xfId="19510"/>
    <cellStyle name="Обычный 5 17 12 6 2" xfId="49384"/>
    <cellStyle name="Обычный 5 17 12 7" xfId="19511"/>
    <cellStyle name="Обычный 5 17 12 7 2" xfId="49385"/>
    <cellStyle name="Обычный 5 17 12 8" xfId="49386"/>
    <cellStyle name="Обычный 5 17 13" xfId="19512"/>
    <cellStyle name="Обычный 5 17 13 2" xfId="19513"/>
    <cellStyle name="Обычный 5 17 13 2 2" xfId="19514"/>
    <cellStyle name="Обычный 5 17 13 2 2 2" xfId="19515"/>
    <cellStyle name="Обычный 5 17 13 2 2 2 2" xfId="49387"/>
    <cellStyle name="Обычный 5 17 13 2 2 3" xfId="49388"/>
    <cellStyle name="Обычный 5 17 13 2 3" xfId="19516"/>
    <cellStyle name="Обычный 5 17 13 2 3 2" xfId="49389"/>
    <cellStyle name="Обычный 5 17 13 2 4" xfId="49390"/>
    <cellStyle name="Обычный 5 17 13 3" xfId="19517"/>
    <cellStyle name="Обычный 5 17 13 3 2" xfId="19518"/>
    <cellStyle name="Обычный 5 17 13 3 2 2" xfId="19519"/>
    <cellStyle name="Обычный 5 17 13 3 2 2 2" xfId="49391"/>
    <cellStyle name="Обычный 5 17 13 3 2 3" xfId="49392"/>
    <cellStyle name="Обычный 5 17 13 3 3" xfId="19520"/>
    <cellStyle name="Обычный 5 17 13 3 3 2" xfId="49393"/>
    <cellStyle name="Обычный 5 17 13 3 4" xfId="49394"/>
    <cellStyle name="Обычный 5 17 13 4" xfId="19521"/>
    <cellStyle name="Обычный 5 17 13 4 2" xfId="19522"/>
    <cellStyle name="Обычный 5 17 13 4 2 2" xfId="19523"/>
    <cellStyle name="Обычный 5 17 13 4 2 2 2" xfId="49395"/>
    <cellStyle name="Обычный 5 17 13 4 2 3" xfId="49396"/>
    <cellStyle name="Обычный 5 17 13 4 3" xfId="19524"/>
    <cellStyle name="Обычный 5 17 13 4 3 2" xfId="49397"/>
    <cellStyle name="Обычный 5 17 13 4 4" xfId="49398"/>
    <cellStyle name="Обычный 5 17 13 5" xfId="19525"/>
    <cellStyle name="Обычный 5 17 13 5 2" xfId="19526"/>
    <cellStyle name="Обычный 5 17 13 5 2 2" xfId="49399"/>
    <cellStyle name="Обычный 5 17 13 5 3" xfId="49400"/>
    <cellStyle name="Обычный 5 17 13 6" xfId="19527"/>
    <cellStyle name="Обычный 5 17 13 6 2" xfId="49401"/>
    <cellStyle name="Обычный 5 17 13 7" xfId="19528"/>
    <cellStyle name="Обычный 5 17 13 7 2" xfId="49402"/>
    <cellStyle name="Обычный 5 17 13 8" xfId="49403"/>
    <cellStyle name="Обычный 5 17 14" xfId="19529"/>
    <cellStyle name="Обычный 5 17 14 2" xfId="19530"/>
    <cellStyle name="Обычный 5 17 14 2 2" xfId="19531"/>
    <cellStyle name="Обычный 5 17 14 2 2 2" xfId="19532"/>
    <cellStyle name="Обычный 5 17 14 2 2 2 2" xfId="49404"/>
    <cellStyle name="Обычный 5 17 14 2 2 3" xfId="49405"/>
    <cellStyle name="Обычный 5 17 14 2 3" xfId="19533"/>
    <cellStyle name="Обычный 5 17 14 2 3 2" xfId="49406"/>
    <cellStyle name="Обычный 5 17 14 2 4" xfId="49407"/>
    <cellStyle name="Обычный 5 17 14 3" xfId="19534"/>
    <cellStyle name="Обычный 5 17 14 3 2" xfId="19535"/>
    <cellStyle name="Обычный 5 17 14 3 2 2" xfId="19536"/>
    <cellStyle name="Обычный 5 17 14 3 2 2 2" xfId="49408"/>
    <cellStyle name="Обычный 5 17 14 3 2 3" xfId="49409"/>
    <cellStyle name="Обычный 5 17 14 3 3" xfId="19537"/>
    <cellStyle name="Обычный 5 17 14 3 3 2" xfId="49410"/>
    <cellStyle name="Обычный 5 17 14 3 4" xfId="49411"/>
    <cellStyle name="Обычный 5 17 14 4" xfId="19538"/>
    <cellStyle name="Обычный 5 17 14 4 2" xfId="19539"/>
    <cellStyle name="Обычный 5 17 14 4 2 2" xfId="19540"/>
    <cellStyle name="Обычный 5 17 14 4 2 2 2" xfId="49412"/>
    <cellStyle name="Обычный 5 17 14 4 2 3" xfId="49413"/>
    <cellStyle name="Обычный 5 17 14 4 3" xfId="19541"/>
    <cellStyle name="Обычный 5 17 14 4 3 2" xfId="49414"/>
    <cellStyle name="Обычный 5 17 14 4 4" xfId="49415"/>
    <cellStyle name="Обычный 5 17 14 5" xfId="19542"/>
    <cellStyle name="Обычный 5 17 14 5 2" xfId="19543"/>
    <cellStyle name="Обычный 5 17 14 5 2 2" xfId="49416"/>
    <cellStyle name="Обычный 5 17 14 5 3" xfId="49417"/>
    <cellStyle name="Обычный 5 17 14 6" xfId="19544"/>
    <cellStyle name="Обычный 5 17 14 6 2" xfId="49418"/>
    <cellStyle name="Обычный 5 17 14 7" xfId="19545"/>
    <cellStyle name="Обычный 5 17 14 7 2" xfId="49419"/>
    <cellStyle name="Обычный 5 17 14 8" xfId="49420"/>
    <cellStyle name="Обычный 5 17 15" xfId="19546"/>
    <cellStyle name="Обычный 5 17 15 2" xfId="19547"/>
    <cellStyle name="Обычный 5 17 15 2 2" xfId="19548"/>
    <cellStyle name="Обычный 5 17 15 2 2 2" xfId="19549"/>
    <cellStyle name="Обычный 5 17 15 2 2 2 2" xfId="49421"/>
    <cellStyle name="Обычный 5 17 15 2 2 3" xfId="49422"/>
    <cellStyle name="Обычный 5 17 15 2 3" xfId="19550"/>
    <cellStyle name="Обычный 5 17 15 2 3 2" xfId="49423"/>
    <cellStyle name="Обычный 5 17 15 2 4" xfId="49424"/>
    <cellStyle name="Обычный 5 17 15 3" xfId="19551"/>
    <cellStyle name="Обычный 5 17 15 3 2" xfId="19552"/>
    <cellStyle name="Обычный 5 17 15 3 2 2" xfId="19553"/>
    <cellStyle name="Обычный 5 17 15 3 2 2 2" xfId="49425"/>
    <cellStyle name="Обычный 5 17 15 3 2 3" xfId="49426"/>
    <cellStyle name="Обычный 5 17 15 3 3" xfId="19554"/>
    <cellStyle name="Обычный 5 17 15 3 3 2" xfId="49427"/>
    <cellStyle name="Обычный 5 17 15 3 4" xfId="49428"/>
    <cellStyle name="Обычный 5 17 15 4" xfId="19555"/>
    <cellStyle name="Обычный 5 17 15 4 2" xfId="19556"/>
    <cellStyle name="Обычный 5 17 15 4 2 2" xfId="19557"/>
    <cellStyle name="Обычный 5 17 15 4 2 2 2" xfId="49429"/>
    <cellStyle name="Обычный 5 17 15 4 2 3" xfId="49430"/>
    <cellStyle name="Обычный 5 17 15 4 3" xfId="19558"/>
    <cellStyle name="Обычный 5 17 15 4 3 2" xfId="49431"/>
    <cellStyle name="Обычный 5 17 15 4 4" xfId="49432"/>
    <cellStyle name="Обычный 5 17 15 5" xfId="19559"/>
    <cellStyle name="Обычный 5 17 15 5 2" xfId="19560"/>
    <cellStyle name="Обычный 5 17 15 5 2 2" xfId="49433"/>
    <cellStyle name="Обычный 5 17 15 5 3" xfId="49434"/>
    <cellStyle name="Обычный 5 17 15 6" xfId="19561"/>
    <cellStyle name="Обычный 5 17 15 6 2" xfId="49435"/>
    <cellStyle name="Обычный 5 17 15 7" xfId="19562"/>
    <cellStyle name="Обычный 5 17 15 7 2" xfId="49436"/>
    <cellStyle name="Обычный 5 17 15 8" xfId="49437"/>
    <cellStyle name="Обычный 5 17 16" xfId="19563"/>
    <cellStyle name="Обычный 5 17 16 2" xfId="19564"/>
    <cellStyle name="Обычный 5 17 16 2 2" xfId="19565"/>
    <cellStyle name="Обычный 5 17 16 2 2 2" xfId="19566"/>
    <cellStyle name="Обычный 5 17 16 2 2 2 2" xfId="49438"/>
    <cellStyle name="Обычный 5 17 16 2 2 3" xfId="49439"/>
    <cellStyle name="Обычный 5 17 16 2 3" xfId="19567"/>
    <cellStyle name="Обычный 5 17 16 2 3 2" xfId="49440"/>
    <cellStyle name="Обычный 5 17 16 2 4" xfId="49441"/>
    <cellStyle name="Обычный 5 17 16 3" xfId="19568"/>
    <cellStyle name="Обычный 5 17 16 3 2" xfId="19569"/>
    <cellStyle name="Обычный 5 17 16 3 2 2" xfId="19570"/>
    <cellStyle name="Обычный 5 17 16 3 2 2 2" xfId="49442"/>
    <cellStyle name="Обычный 5 17 16 3 2 3" xfId="49443"/>
    <cellStyle name="Обычный 5 17 16 3 3" xfId="19571"/>
    <cellStyle name="Обычный 5 17 16 3 3 2" xfId="49444"/>
    <cellStyle name="Обычный 5 17 16 3 4" xfId="49445"/>
    <cellStyle name="Обычный 5 17 16 4" xfId="19572"/>
    <cellStyle name="Обычный 5 17 16 4 2" xfId="19573"/>
    <cellStyle name="Обычный 5 17 16 4 2 2" xfId="19574"/>
    <cellStyle name="Обычный 5 17 16 4 2 2 2" xfId="49446"/>
    <cellStyle name="Обычный 5 17 16 4 2 3" xfId="49447"/>
    <cellStyle name="Обычный 5 17 16 4 3" xfId="19575"/>
    <cellStyle name="Обычный 5 17 16 4 3 2" xfId="49448"/>
    <cellStyle name="Обычный 5 17 16 4 4" xfId="49449"/>
    <cellStyle name="Обычный 5 17 16 5" xfId="19576"/>
    <cellStyle name="Обычный 5 17 16 5 2" xfId="19577"/>
    <cellStyle name="Обычный 5 17 16 5 2 2" xfId="49450"/>
    <cellStyle name="Обычный 5 17 16 5 3" xfId="49451"/>
    <cellStyle name="Обычный 5 17 16 6" xfId="19578"/>
    <cellStyle name="Обычный 5 17 16 6 2" xfId="49452"/>
    <cellStyle name="Обычный 5 17 16 7" xfId="19579"/>
    <cellStyle name="Обычный 5 17 16 7 2" xfId="49453"/>
    <cellStyle name="Обычный 5 17 16 8" xfId="49454"/>
    <cellStyle name="Обычный 5 17 17" xfId="19580"/>
    <cellStyle name="Обычный 5 17 17 2" xfId="19581"/>
    <cellStyle name="Обычный 5 17 17 2 2" xfId="19582"/>
    <cellStyle name="Обычный 5 17 17 2 2 2" xfId="19583"/>
    <cellStyle name="Обычный 5 17 17 2 2 2 2" xfId="49455"/>
    <cellStyle name="Обычный 5 17 17 2 2 3" xfId="49456"/>
    <cellStyle name="Обычный 5 17 17 2 3" xfId="19584"/>
    <cellStyle name="Обычный 5 17 17 2 3 2" xfId="49457"/>
    <cellStyle name="Обычный 5 17 17 2 4" xfId="49458"/>
    <cellStyle name="Обычный 5 17 17 3" xfId="19585"/>
    <cellStyle name="Обычный 5 17 17 3 2" xfId="19586"/>
    <cellStyle name="Обычный 5 17 17 3 2 2" xfId="19587"/>
    <cellStyle name="Обычный 5 17 17 3 2 2 2" xfId="49459"/>
    <cellStyle name="Обычный 5 17 17 3 2 3" xfId="49460"/>
    <cellStyle name="Обычный 5 17 17 3 3" xfId="19588"/>
    <cellStyle name="Обычный 5 17 17 3 3 2" xfId="49461"/>
    <cellStyle name="Обычный 5 17 17 3 4" xfId="49462"/>
    <cellStyle name="Обычный 5 17 17 4" xfId="19589"/>
    <cellStyle name="Обычный 5 17 17 4 2" xfId="19590"/>
    <cellStyle name="Обычный 5 17 17 4 2 2" xfId="19591"/>
    <cellStyle name="Обычный 5 17 17 4 2 2 2" xfId="49463"/>
    <cellStyle name="Обычный 5 17 17 4 2 3" xfId="49464"/>
    <cellStyle name="Обычный 5 17 17 4 3" xfId="19592"/>
    <cellStyle name="Обычный 5 17 17 4 3 2" xfId="49465"/>
    <cellStyle name="Обычный 5 17 17 4 4" xfId="49466"/>
    <cellStyle name="Обычный 5 17 17 5" xfId="19593"/>
    <cellStyle name="Обычный 5 17 17 5 2" xfId="19594"/>
    <cellStyle name="Обычный 5 17 17 5 2 2" xfId="49467"/>
    <cellStyle name="Обычный 5 17 17 5 3" xfId="49468"/>
    <cellStyle name="Обычный 5 17 17 6" xfId="19595"/>
    <cellStyle name="Обычный 5 17 17 6 2" xfId="49469"/>
    <cellStyle name="Обычный 5 17 17 7" xfId="19596"/>
    <cellStyle name="Обычный 5 17 17 7 2" xfId="49470"/>
    <cellStyle name="Обычный 5 17 17 8" xfId="49471"/>
    <cellStyle name="Обычный 5 17 18" xfId="19597"/>
    <cellStyle name="Обычный 5 17 18 2" xfId="19598"/>
    <cellStyle name="Обычный 5 17 18 2 2" xfId="19599"/>
    <cellStyle name="Обычный 5 17 18 2 2 2" xfId="19600"/>
    <cellStyle name="Обычный 5 17 18 2 2 2 2" xfId="49472"/>
    <cellStyle name="Обычный 5 17 18 2 2 3" xfId="49473"/>
    <cellStyle name="Обычный 5 17 18 2 3" xfId="19601"/>
    <cellStyle name="Обычный 5 17 18 2 3 2" xfId="49474"/>
    <cellStyle name="Обычный 5 17 18 2 4" xfId="49475"/>
    <cellStyle name="Обычный 5 17 18 3" xfId="19602"/>
    <cellStyle name="Обычный 5 17 18 3 2" xfId="19603"/>
    <cellStyle name="Обычный 5 17 18 3 2 2" xfId="19604"/>
    <cellStyle name="Обычный 5 17 18 3 2 2 2" xfId="49476"/>
    <cellStyle name="Обычный 5 17 18 3 2 3" xfId="49477"/>
    <cellStyle name="Обычный 5 17 18 3 3" xfId="19605"/>
    <cellStyle name="Обычный 5 17 18 3 3 2" xfId="49478"/>
    <cellStyle name="Обычный 5 17 18 3 4" xfId="49479"/>
    <cellStyle name="Обычный 5 17 18 4" xfId="19606"/>
    <cellStyle name="Обычный 5 17 18 4 2" xfId="19607"/>
    <cellStyle name="Обычный 5 17 18 4 2 2" xfId="19608"/>
    <cellStyle name="Обычный 5 17 18 4 2 2 2" xfId="49480"/>
    <cellStyle name="Обычный 5 17 18 4 2 3" xfId="49481"/>
    <cellStyle name="Обычный 5 17 18 4 3" xfId="19609"/>
    <cellStyle name="Обычный 5 17 18 4 3 2" xfId="49482"/>
    <cellStyle name="Обычный 5 17 18 4 4" xfId="49483"/>
    <cellStyle name="Обычный 5 17 18 5" xfId="19610"/>
    <cellStyle name="Обычный 5 17 18 5 2" xfId="19611"/>
    <cellStyle name="Обычный 5 17 18 5 2 2" xfId="49484"/>
    <cellStyle name="Обычный 5 17 18 5 3" xfId="49485"/>
    <cellStyle name="Обычный 5 17 18 6" xfId="19612"/>
    <cellStyle name="Обычный 5 17 18 6 2" xfId="49486"/>
    <cellStyle name="Обычный 5 17 18 7" xfId="19613"/>
    <cellStyle name="Обычный 5 17 18 7 2" xfId="49487"/>
    <cellStyle name="Обычный 5 17 18 8" xfId="49488"/>
    <cellStyle name="Обычный 5 17 19" xfId="19614"/>
    <cellStyle name="Обычный 5 17 19 2" xfId="19615"/>
    <cellStyle name="Обычный 5 17 19 2 2" xfId="19616"/>
    <cellStyle name="Обычный 5 17 19 2 2 2" xfId="19617"/>
    <cellStyle name="Обычный 5 17 19 2 2 2 2" xfId="49489"/>
    <cellStyle name="Обычный 5 17 19 2 2 3" xfId="49490"/>
    <cellStyle name="Обычный 5 17 19 2 3" xfId="19618"/>
    <cellStyle name="Обычный 5 17 19 2 3 2" xfId="49491"/>
    <cellStyle name="Обычный 5 17 19 2 4" xfId="49492"/>
    <cellStyle name="Обычный 5 17 19 3" xfId="19619"/>
    <cellStyle name="Обычный 5 17 19 3 2" xfId="19620"/>
    <cellStyle name="Обычный 5 17 19 3 2 2" xfId="19621"/>
    <cellStyle name="Обычный 5 17 19 3 2 2 2" xfId="49493"/>
    <cellStyle name="Обычный 5 17 19 3 2 3" xfId="49494"/>
    <cellStyle name="Обычный 5 17 19 3 3" xfId="19622"/>
    <cellStyle name="Обычный 5 17 19 3 3 2" xfId="49495"/>
    <cellStyle name="Обычный 5 17 19 3 4" xfId="49496"/>
    <cellStyle name="Обычный 5 17 19 4" xfId="19623"/>
    <cellStyle name="Обычный 5 17 19 4 2" xfId="19624"/>
    <cellStyle name="Обычный 5 17 19 4 2 2" xfId="19625"/>
    <cellStyle name="Обычный 5 17 19 4 2 2 2" xfId="49497"/>
    <cellStyle name="Обычный 5 17 19 4 2 3" xfId="49498"/>
    <cellStyle name="Обычный 5 17 19 4 3" xfId="19626"/>
    <cellStyle name="Обычный 5 17 19 4 3 2" xfId="49499"/>
    <cellStyle name="Обычный 5 17 19 4 4" xfId="49500"/>
    <cellStyle name="Обычный 5 17 19 5" xfId="19627"/>
    <cellStyle name="Обычный 5 17 19 5 2" xfId="19628"/>
    <cellStyle name="Обычный 5 17 19 5 2 2" xfId="49501"/>
    <cellStyle name="Обычный 5 17 19 5 3" xfId="49502"/>
    <cellStyle name="Обычный 5 17 19 6" xfId="19629"/>
    <cellStyle name="Обычный 5 17 19 6 2" xfId="49503"/>
    <cellStyle name="Обычный 5 17 19 7" xfId="19630"/>
    <cellStyle name="Обычный 5 17 19 7 2" xfId="49504"/>
    <cellStyle name="Обычный 5 17 19 8" xfId="49505"/>
    <cellStyle name="Обычный 5 17 2" xfId="19631"/>
    <cellStyle name="Обычный 5 17 2 2" xfId="19632"/>
    <cellStyle name="Обычный 5 17 2 2 2" xfId="19633"/>
    <cellStyle name="Обычный 5 17 2 2 2 2" xfId="19634"/>
    <cellStyle name="Обычный 5 17 2 2 2 2 2" xfId="49506"/>
    <cellStyle name="Обычный 5 17 2 2 2 3" xfId="49507"/>
    <cellStyle name="Обычный 5 17 2 2 3" xfId="19635"/>
    <cellStyle name="Обычный 5 17 2 2 3 2" xfId="49508"/>
    <cellStyle name="Обычный 5 17 2 2 4" xfId="49509"/>
    <cellStyle name="Обычный 5 17 2 3" xfId="19636"/>
    <cellStyle name="Обычный 5 17 2 3 2" xfId="19637"/>
    <cellStyle name="Обычный 5 17 2 3 2 2" xfId="19638"/>
    <cellStyle name="Обычный 5 17 2 3 2 2 2" xfId="49510"/>
    <cellStyle name="Обычный 5 17 2 3 2 3" xfId="49511"/>
    <cellStyle name="Обычный 5 17 2 3 3" xfId="19639"/>
    <cellStyle name="Обычный 5 17 2 3 3 2" xfId="49512"/>
    <cellStyle name="Обычный 5 17 2 3 4" xfId="49513"/>
    <cellStyle name="Обычный 5 17 2 4" xfId="19640"/>
    <cellStyle name="Обычный 5 17 2 4 2" xfId="19641"/>
    <cellStyle name="Обычный 5 17 2 4 2 2" xfId="19642"/>
    <cellStyle name="Обычный 5 17 2 4 2 2 2" xfId="49514"/>
    <cellStyle name="Обычный 5 17 2 4 2 3" xfId="49515"/>
    <cellStyle name="Обычный 5 17 2 4 3" xfId="19643"/>
    <cellStyle name="Обычный 5 17 2 4 3 2" xfId="49516"/>
    <cellStyle name="Обычный 5 17 2 4 4" xfId="49517"/>
    <cellStyle name="Обычный 5 17 2 5" xfId="19644"/>
    <cellStyle name="Обычный 5 17 2 5 2" xfId="19645"/>
    <cellStyle name="Обычный 5 17 2 5 2 2" xfId="49518"/>
    <cellStyle name="Обычный 5 17 2 5 3" xfId="49519"/>
    <cellStyle name="Обычный 5 17 2 6" xfId="19646"/>
    <cellStyle name="Обычный 5 17 2 6 2" xfId="49520"/>
    <cellStyle name="Обычный 5 17 2 7" xfId="19647"/>
    <cellStyle name="Обычный 5 17 2 7 2" xfId="49521"/>
    <cellStyle name="Обычный 5 17 2 8" xfId="49522"/>
    <cellStyle name="Обычный 5 17 20" xfId="19648"/>
    <cellStyle name="Обычный 5 17 20 2" xfId="19649"/>
    <cellStyle name="Обычный 5 17 20 2 2" xfId="19650"/>
    <cellStyle name="Обычный 5 17 20 2 2 2" xfId="19651"/>
    <cellStyle name="Обычный 5 17 20 2 2 2 2" xfId="49523"/>
    <cellStyle name="Обычный 5 17 20 2 2 3" xfId="49524"/>
    <cellStyle name="Обычный 5 17 20 2 3" xfId="19652"/>
    <cellStyle name="Обычный 5 17 20 2 3 2" xfId="49525"/>
    <cellStyle name="Обычный 5 17 20 2 4" xfId="49526"/>
    <cellStyle name="Обычный 5 17 20 3" xfId="19653"/>
    <cellStyle name="Обычный 5 17 20 3 2" xfId="19654"/>
    <cellStyle name="Обычный 5 17 20 3 2 2" xfId="19655"/>
    <cellStyle name="Обычный 5 17 20 3 2 2 2" xfId="49527"/>
    <cellStyle name="Обычный 5 17 20 3 2 3" xfId="49528"/>
    <cellStyle name="Обычный 5 17 20 3 3" xfId="19656"/>
    <cellStyle name="Обычный 5 17 20 3 3 2" xfId="49529"/>
    <cellStyle name="Обычный 5 17 20 3 4" xfId="49530"/>
    <cellStyle name="Обычный 5 17 20 4" xfId="19657"/>
    <cellStyle name="Обычный 5 17 20 4 2" xfId="19658"/>
    <cellStyle name="Обычный 5 17 20 4 2 2" xfId="19659"/>
    <cellStyle name="Обычный 5 17 20 4 2 2 2" xfId="49531"/>
    <cellStyle name="Обычный 5 17 20 4 2 3" xfId="49532"/>
    <cellStyle name="Обычный 5 17 20 4 3" xfId="19660"/>
    <cellStyle name="Обычный 5 17 20 4 3 2" xfId="49533"/>
    <cellStyle name="Обычный 5 17 20 4 4" xfId="49534"/>
    <cellStyle name="Обычный 5 17 20 5" xfId="19661"/>
    <cellStyle name="Обычный 5 17 20 5 2" xfId="19662"/>
    <cellStyle name="Обычный 5 17 20 5 2 2" xfId="49535"/>
    <cellStyle name="Обычный 5 17 20 5 3" xfId="49536"/>
    <cellStyle name="Обычный 5 17 20 6" xfId="19663"/>
    <cellStyle name="Обычный 5 17 20 6 2" xfId="49537"/>
    <cellStyle name="Обычный 5 17 20 7" xfId="19664"/>
    <cellStyle name="Обычный 5 17 20 7 2" xfId="49538"/>
    <cellStyle name="Обычный 5 17 20 8" xfId="49539"/>
    <cellStyle name="Обычный 5 17 21" xfId="19665"/>
    <cellStyle name="Обычный 5 17 21 2" xfId="19666"/>
    <cellStyle name="Обычный 5 17 21 2 2" xfId="19667"/>
    <cellStyle name="Обычный 5 17 21 2 2 2" xfId="19668"/>
    <cellStyle name="Обычный 5 17 21 2 2 2 2" xfId="49540"/>
    <cellStyle name="Обычный 5 17 21 2 2 3" xfId="49541"/>
    <cellStyle name="Обычный 5 17 21 2 3" xfId="19669"/>
    <cellStyle name="Обычный 5 17 21 2 3 2" xfId="49542"/>
    <cellStyle name="Обычный 5 17 21 2 4" xfId="49543"/>
    <cellStyle name="Обычный 5 17 21 3" xfId="19670"/>
    <cellStyle name="Обычный 5 17 21 3 2" xfId="19671"/>
    <cellStyle name="Обычный 5 17 21 3 2 2" xfId="19672"/>
    <cellStyle name="Обычный 5 17 21 3 2 2 2" xfId="49544"/>
    <cellStyle name="Обычный 5 17 21 3 2 3" xfId="49545"/>
    <cellStyle name="Обычный 5 17 21 3 3" xfId="19673"/>
    <cellStyle name="Обычный 5 17 21 3 3 2" xfId="49546"/>
    <cellStyle name="Обычный 5 17 21 3 4" xfId="49547"/>
    <cellStyle name="Обычный 5 17 21 4" xfId="19674"/>
    <cellStyle name="Обычный 5 17 21 4 2" xfId="19675"/>
    <cellStyle name="Обычный 5 17 21 4 2 2" xfId="19676"/>
    <cellStyle name="Обычный 5 17 21 4 2 2 2" xfId="49548"/>
    <cellStyle name="Обычный 5 17 21 4 2 3" xfId="49549"/>
    <cellStyle name="Обычный 5 17 21 4 3" xfId="19677"/>
    <cellStyle name="Обычный 5 17 21 4 3 2" xfId="49550"/>
    <cellStyle name="Обычный 5 17 21 4 4" xfId="49551"/>
    <cellStyle name="Обычный 5 17 21 5" xfId="19678"/>
    <cellStyle name="Обычный 5 17 21 5 2" xfId="19679"/>
    <cellStyle name="Обычный 5 17 21 5 2 2" xfId="49552"/>
    <cellStyle name="Обычный 5 17 21 5 3" xfId="49553"/>
    <cellStyle name="Обычный 5 17 21 6" xfId="19680"/>
    <cellStyle name="Обычный 5 17 21 6 2" xfId="49554"/>
    <cellStyle name="Обычный 5 17 21 7" xfId="19681"/>
    <cellStyle name="Обычный 5 17 21 7 2" xfId="49555"/>
    <cellStyle name="Обычный 5 17 21 8" xfId="49556"/>
    <cellStyle name="Обычный 5 17 22" xfId="19682"/>
    <cellStyle name="Обычный 5 17 22 2" xfId="19683"/>
    <cellStyle name="Обычный 5 17 22 2 2" xfId="19684"/>
    <cellStyle name="Обычный 5 17 22 2 2 2" xfId="19685"/>
    <cellStyle name="Обычный 5 17 22 2 2 2 2" xfId="49557"/>
    <cellStyle name="Обычный 5 17 22 2 2 3" xfId="49558"/>
    <cellStyle name="Обычный 5 17 22 2 3" xfId="19686"/>
    <cellStyle name="Обычный 5 17 22 2 3 2" xfId="49559"/>
    <cellStyle name="Обычный 5 17 22 2 4" xfId="49560"/>
    <cellStyle name="Обычный 5 17 22 3" xfId="19687"/>
    <cellStyle name="Обычный 5 17 22 3 2" xfId="19688"/>
    <cellStyle name="Обычный 5 17 22 3 2 2" xfId="19689"/>
    <cellStyle name="Обычный 5 17 22 3 2 2 2" xfId="49561"/>
    <cellStyle name="Обычный 5 17 22 3 2 3" xfId="49562"/>
    <cellStyle name="Обычный 5 17 22 3 3" xfId="19690"/>
    <cellStyle name="Обычный 5 17 22 3 3 2" xfId="49563"/>
    <cellStyle name="Обычный 5 17 22 3 4" xfId="49564"/>
    <cellStyle name="Обычный 5 17 22 4" xfId="19691"/>
    <cellStyle name="Обычный 5 17 22 4 2" xfId="19692"/>
    <cellStyle name="Обычный 5 17 22 4 2 2" xfId="19693"/>
    <cellStyle name="Обычный 5 17 22 4 2 2 2" xfId="49565"/>
    <cellStyle name="Обычный 5 17 22 4 2 3" xfId="49566"/>
    <cellStyle name="Обычный 5 17 22 4 3" xfId="19694"/>
    <cellStyle name="Обычный 5 17 22 4 3 2" xfId="49567"/>
    <cellStyle name="Обычный 5 17 22 4 4" xfId="49568"/>
    <cellStyle name="Обычный 5 17 22 5" xfId="19695"/>
    <cellStyle name="Обычный 5 17 22 5 2" xfId="19696"/>
    <cellStyle name="Обычный 5 17 22 5 2 2" xfId="49569"/>
    <cellStyle name="Обычный 5 17 22 5 3" xfId="49570"/>
    <cellStyle name="Обычный 5 17 22 6" xfId="19697"/>
    <cellStyle name="Обычный 5 17 22 6 2" xfId="49571"/>
    <cellStyle name="Обычный 5 17 22 7" xfId="19698"/>
    <cellStyle name="Обычный 5 17 22 7 2" xfId="49572"/>
    <cellStyle name="Обычный 5 17 22 8" xfId="49573"/>
    <cellStyle name="Обычный 5 17 23" xfId="19699"/>
    <cellStyle name="Обычный 5 17 23 2" xfId="19700"/>
    <cellStyle name="Обычный 5 17 23 2 2" xfId="19701"/>
    <cellStyle name="Обычный 5 17 23 2 2 2" xfId="19702"/>
    <cellStyle name="Обычный 5 17 23 2 2 2 2" xfId="49574"/>
    <cellStyle name="Обычный 5 17 23 2 2 3" xfId="49575"/>
    <cellStyle name="Обычный 5 17 23 2 3" xfId="19703"/>
    <cellStyle name="Обычный 5 17 23 2 3 2" xfId="49576"/>
    <cellStyle name="Обычный 5 17 23 2 4" xfId="49577"/>
    <cellStyle name="Обычный 5 17 23 3" xfId="19704"/>
    <cellStyle name="Обычный 5 17 23 3 2" xfId="19705"/>
    <cellStyle name="Обычный 5 17 23 3 2 2" xfId="19706"/>
    <cellStyle name="Обычный 5 17 23 3 2 2 2" xfId="49578"/>
    <cellStyle name="Обычный 5 17 23 3 2 3" xfId="49579"/>
    <cellStyle name="Обычный 5 17 23 3 3" xfId="19707"/>
    <cellStyle name="Обычный 5 17 23 3 3 2" xfId="49580"/>
    <cellStyle name="Обычный 5 17 23 3 4" xfId="49581"/>
    <cellStyle name="Обычный 5 17 23 4" xfId="19708"/>
    <cellStyle name="Обычный 5 17 23 4 2" xfId="19709"/>
    <cellStyle name="Обычный 5 17 23 4 2 2" xfId="19710"/>
    <cellStyle name="Обычный 5 17 23 4 2 2 2" xfId="49582"/>
    <cellStyle name="Обычный 5 17 23 4 2 3" xfId="49583"/>
    <cellStyle name="Обычный 5 17 23 4 3" xfId="19711"/>
    <cellStyle name="Обычный 5 17 23 4 3 2" xfId="49584"/>
    <cellStyle name="Обычный 5 17 23 4 4" xfId="49585"/>
    <cellStyle name="Обычный 5 17 23 5" xfId="19712"/>
    <cellStyle name="Обычный 5 17 23 5 2" xfId="19713"/>
    <cellStyle name="Обычный 5 17 23 5 2 2" xfId="49586"/>
    <cellStyle name="Обычный 5 17 23 5 3" xfId="49587"/>
    <cellStyle name="Обычный 5 17 23 6" xfId="19714"/>
    <cellStyle name="Обычный 5 17 23 6 2" xfId="49588"/>
    <cellStyle name="Обычный 5 17 23 7" xfId="19715"/>
    <cellStyle name="Обычный 5 17 23 7 2" xfId="49589"/>
    <cellStyle name="Обычный 5 17 23 8" xfId="49590"/>
    <cellStyle name="Обычный 5 17 24" xfId="19716"/>
    <cellStyle name="Обычный 5 17 24 2" xfId="19717"/>
    <cellStyle name="Обычный 5 17 24 2 2" xfId="19718"/>
    <cellStyle name="Обычный 5 17 24 2 2 2" xfId="19719"/>
    <cellStyle name="Обычный 5 17 24 2 2 2 2" xfId="49591"/>
    <cellStyle name="Обычный 5 17 24 2 2 3" xfId="49592"/>
    <cellStyle name="Обычный 5 17 24 2 3" xfId="19720"/>
    <cellStyle name="Обычный 5 17 24 2 3 2" xfId="49593"/>
    <cellStyle name="Обычный 5 17 24 2 4" xfId="49594"/>
    <cellStyle name="Обычный 5 17 24 3" xfId="19721"/>
    <cellStyle name="Обычный 5 17 24 3 2" xfId="19722"/>
    <cellStyle name="Обычный 5 17 24 3 2 2" xfId="19723"/>
    <cellStyle name="Обычный 5 17 24 3 2 2 2" xfId="49595"/>
    <cellStyle name="Обычный 5 17 24 3 2 3" xfId="49596"/>
    <cellStyle name="Обычный 5 17 24 3 3" xfId="19724"/>
    <cellStyle name="Обычный 5 17 24 3 3 2" xfId="49597"/>
    <cellStyle name="Обычный 5 17 24 3 4" xfId="49598"/>
    <cellStyle name="Обычный 5 17 24 4" xfId="19725"/>
    <cellStyle name="Обычный 5 17 24 4 2" xfId="19726"/>
    <cellStyle name="Обычный 5 17 24 4 2 2" xfId="19727"/>
    <cellStyle name="Обычный 5 17 24 4 2 2 2" xfId="49599"/>
    <cellStyle name="Обычный 5 17 24 4 2 3" xfId="49600"/>
    <cellStyle name="Обычный 5 17 24 4 3" xfId="19728"/>
    <cellStyle name="Обычный 5 17 24 4 3 2" xfId="49601"/>
    <cellStyle name="Обычный 5 17 24 4 4" xfId="49602"/>
    <cellStyle name="Обычный 5 17 24 5" xfId="19729"/>
    <cellStyle name="Обычный 5 17 24 5 2" xfId="19730"/>
    <cellStyle name="Обычный 5 17 24 5 2 2" xfId="49603"/>
    <cellStyle name="Обычный 5 17 24 5 3" xfId="49604"/>
    <cellStyle name="Обычный 5 17 24 6" xfId="19731"/>
    <cellStyle name="Обычный 5 17 24 6 2" xfId="49605"/>
    <cellStyle name="Обычный 5 17 24 7" xfId="19732"/>
    <cellStyle name="Обычный 5 17 24 7 2" xfId="49606"/>
    <cellStyle name="Обычный 5 17 24 8" xfId="49607"/>
    <cellStyle name="Обычный 5 17 25" xfId="19733"/>
    <cellStyle name="Обычный 5 17 25 2" xfId="19734"/>
    <cellStyle name="Обычный 5 17 25 2 2" xfId="19735"/>
    <cellStyle name="Обычный 5 17 25 2 2 2" xfId="19736"/>
    <cellStyle name="Обычный 5 17 25 2 2 2 2" xfId="49608"/>
    <cellStyle name="Обычный 5 17 25 2 2 3" xfId="49609"/>
    <cellStyle name="Обычный 5 17 25 2 3" xfId="19737"/>
    <cellStyle name="Обычный 5 17 25 2 3 2" xfId="49610"/>
    <cellStyle name="Обычный 5 17 25 2 4" xfId="49611"/>
    <cellStyle name="Обычный 5 17 25 3" xfId="19738"/>
    <cellStyle name="Обычный 5 17 25 3 2" xfId="19739"/>
    <cellStyle name="Обычный 5 17 25 3 2 2" xfId="19740"/>
    <cellStyle name="Обычный 5 17 25 3 2 2 2" xfId="49612"/>
    <cellStyle name="Обычный 5 17 25 3 2 3" xfId="49613"/>
    <cellStyle name="Обычный 5 17 25 3 3" xfId="19741"/>
    <cellStyle name="Обычный 5 17 25 3 3 2" xfId="49614"/>
    <cellStyle name="Обычный 5 17 25 3 4" xfId="49615"/>
    <cellStyle name="Обычный 5 17 25 4" xfId="19742"/>
    <cellStyle name="Обычный 5 17 25 4 2" xfId="19743"/>
    <cellStyle name="Обычный 5 17 25 4 2 2" xfId="19744"/>
    <cellStyle name="Обычный 5 17 25 4 2 2 2" xfId="49616"/>
    <cellStyle name="Обычный 5 17 25 4 2 3" xfId="49617"/>
    <cellStyle name="Обычный 5 17 25 4 3" xfId="19745"/>
    <cellStyle name="Обычный 5 17 25 4 3 2" xfId="49618"/>
    <cellStyle name="Обычный 5 17 25 4 4" xfId="49619"/>
    <cellStyle name="Обычный 5 17 25 5" xfId="19746"/>
    <cellStyle name="Обычный 5 17 25 5 2" xfId="19747"/>
    <cellStyle name="Обычный 5 17 25 5 2 2" xfId="49620"/>
    <cellStyle name="Обычный 5 17 25 5 3" xfId="49621"/>
    <cellStyle name="Обычный 5 17 25 6" xfId="19748"/>
    <cellStyle name="Обычный 5 17 25 6 2" xfId="49622"/>
    <cellStyle name="Обычный 5 17 25 7" xfId="19749"/>
    <cellStyle name="Обычный 5 17 25 7 2" xfId="49623"/>
    <cellStyle name="Обычный 5 17 25 8" xfId="49624"/>
    <cellStyle name="Обычный 5 17 26" xfId="19750"/>
    <cellStyle name="Обычный 5 17 26 2" xfId="19751"/>
    <cellStyle name="Обычный 5 17 26 2 2" xfId="19752"/>
    <cellStyle name="Обычный 5 17 26 2 2 2" xfId="19753"/>
    <cellStyle name="Обычный 5 17 26 2 2 2 2" xfId="49625"/>
    <cellStyle name="Обычный 5 17 26 2 2 3" xfId="49626"/>
    <cellStyle name="Обычный 5 17 26 2 3" xfId="19754"/>
    <cellStyle name="Обычный 5 17 26 2 3 2" xfId="49627"/>
    <cellStyle name="Обычный 5 17 26 2 4" xfId="49628"/>
    <cellStyle name="Обычный 5 17 26 3" xfId="19755"/>
    <cellStyle name="Обычный 5 17 26 3 2" xfId="19756"/>
    <cellStyle name="Обычный 5 17 26 3 2 2" xfId="19757"/>
    <cellStyle name="Обычный 5 17 26 3 2 2 2" xfId="49629"/>
    <cellStyle name="Обычный 5 17 26 3 2 3" xfId="49630"/>
    <cellStyle name="Обычный 5 17 26 3 3" xfId="19758"/>
    <cellStyle name="Обычный 5 17 26 3 3 2" xfId="49631"/>
    <cellStyle name="Обычный 5 17 26 3 4" xfId="49632"/>
    <cellStyle name="Обычный 5 17 26 4" xfId="19759"/>
    <cellStyle name="Обычный 5 17 26 4 2" xfId="19760"/>
    <cellStyle name="Обычный 5 17 26 4 2 2" xfId="19761"/>
    <cellStyle name="Обычный 5 17 26 4 2 2 2" xfId="49633"/>
    <cellStyle name="Обычный 5 17 26 4 2 3" xfId="49634"/>
    <cellStyle name="Обычный 5 17 26 4 3" xfId="19762"/>
    <cellStyle name="Обычный 5 17 26 4 3 2" xfId="49635"/>
    <cellStyle name="Обычный 5 17 26 4 4" xfId="49636"/>
    <cellStyle name="Обычный 5 17 26 5" xfId="19763"/>
    <cellStyle name="Обычный 5 17 26 5 2" xfId="19764"/>
    <cellStyle name="Обычный 5 17 26 5 2 2" xfId="49637"/>
    <cellStyle name="Обычный 5 17 26 5 3" xfId="49638"/>
    <cellStyle name="Обычный 5 17 26 6" xfId="19765"/>
    <cellStyle name="Обычный 5 17 26 6 2" xfId="49639"/>
    <cellStyle name="Обычный 5 17 26 7" xfId="19766"/>
    <cellStyle name="Обычный 5 17 26 7 2" xfId="49640"/>
    <cellStyle name="Обычный 5 17 26 8" xfId="49641"/>
    <cellStyle name="Обычный 5 17 27" xfId="19767"/>
    <cellStyle name="Обычный 5 17 27 2" xfId="19768"/>
    <cellStyle name="Обычный 5 17 27 2 2" xfId="19769"/>
    <cellStyle name="Обычный 5 17 27 2 2 2" xfId="19770"/>
    <cellStyle name="Обычный 5 17 27 2 2 2 2" xfId="49642"/>
    <cellStyle name="Обычный 5 17 27 2 2 3" xfId="49643"/>
    <cellStyle name="Обычный 5 17 27 2 3" xfId="19771"/>
    <cellStyle name="Обычный 5 17 27 2 3 2" xfId="49644"/>
    <cellStyle name="Обычный 5 17 27 2 4" xfId="49645"/>
    <cellStyle name="Обычный 5 17 27 3" xfId="19772"/>
    <cellStyle name="Обычный 5 17 27 3 2" xfId="19773"/>
    <cellStyle name="Обычный 5 17 27 3 2 2" xfId="19774"/>
    <cellStyle name="Обычный 5 17 27 3 2 2 2" xfId="49646"/>
    <cellStyle name="Обычный 5 17 27 3 2 3" xfId="49647"/>
    <cellStyle name="Обычный 5 17 27 3 3" xfId="19775"/>
    <cellStyle name="Обычный 5 17 27 3 3 2" xfId="49648"/>
    <cellStyle name="Обычный 5 17 27 3 4" xfId="49649"/>
    <cellStyle name="Обычный 5 17 27 4" xfId="19776"/>
    <cellStyle name="Обычный 5 17 27 4 2" xfId="19777"/>
    <cellStyle name="Обычный 5 17 27 4 2 2" xfId="19778"/>
    <cellStyle name="Обычный 5 17 27 4 2 2 2" xfId="49650"/>
    <cellStyle name="Обычный 5 17 27 4 2 3" xfId="49651"/>
    <cellStyle name="Обычный 5 17 27 4 3" xfId="19779"/>
    <cellStyle name="Обычный 5 17 27 4 3 2" xfId="49652"/>
    <cellStyle name="Обычный 5 17 27 4 4" xfId="49653"/>
    <cellStyle name="Обычный 5 17 27 5" xfId="19780"/>
    <cellStyle name="Обычный 5 17 27 5 2" xfId="19781"/>
    <cellStyle name="Обычный 5 17 27 5 2 2" xfId="49654"/>
    <cellStyle name="Обычный 5 17 27 5 3" xfId="49655"/>
    <cellStyle name="Обычный 5 17 27 6" xfId="19782"/>
    <cellStyle name="Обычный 5 17 27 6 2" xfId="49656"/>
    <cellStyle name="Обычный 5 17 27 7" xfId="19783"/>
    <cellStyle name="Обычный 5 17 27 7 2" xfId="49657"/>
    <cellStyle name="Обычный 5 17 27 8" xfId="49658"/>
    <cellStyle name="Обычный 5 17 28" xfId="19784"/>
    <cellStyle name="Обычный 5 17 28 2" xfId="19785"/>
    <cellStyle name="Обычный 5 17 28 2 2" xfId="19786"/>
    <cellStyle name="Обычный 5 17 28 2 2 2" xfId="19787"/>
    <cellStyle name="Обычный 5 17 28 2 2 2 2" xfId="49659"/>
    <cellStyle name="Обычный 5 17 28 2 2 3" xfId="49660"/>
    <cellStyle name="Обычный 5 17 28 2 3" xfId="19788"/>
    <cellStyle name="Обычный 5 17 28 2 3 2" xfId="49661"/>
    <cellStyle name="Обычный 5 17 28 2 4" xfId="49662"/>
    <cellStyle name="Обычный 5 17 28 3" xfId="19789"/>
    <cellStyle name="Обычный 5 17 28 3 2" xfId="19790"/>
    <cellStyle name="Обычный 5 17 28 3 2 2" xfId="19791"/>
    <cellStyle name="Обычный 5 17 28 3 2 2 2" xfId="49663"/>
    <cellStyle name="Обычный 5 17 28 3 2 3" xfId="49664"/>
    <cellStyle name="Обычный 5 17 28 3 3" xfId="19792"/>
    <cellStyle name="Обычный 5 17 28 3 3 2" xfId="49665"/>
    <cellStyle name="Обычный 5 17 28 3 4" xfId="49666"/>
    <cellStyle name="Обычный 5 17 28 4" xfId="19793"/>
    <cellStyle name="Обычный 5 17 28 4 2" xfId="19794"/>
    <cellStyle name="Обычный 5 17 28 4 2 2" xfId="19795"/>
    <cellStyle name="Обычный 5 17 28 4 2 2 2" xfId="49667"/>
    <cellStyle name="Обычный 5 17 28 4 2 3" xfId="49668"/>
    <cellStyle name="Обычный 5 17 28 4 3" xfId="19796"/>
    <cellStyle name="Обычный 5 17 28 4 3 2" xfId="49669"/>
    <cellStyle name="Обычный 5 17 28 4 4" xfId="49670"/>
    <cellStyle name="Обычный 5 17 28 5" xfId="19797"/>
    <cellStyle name="Обычный 5 17 28 5 2" xfId="19798"/>
    <cellStyle name="Обычный 5 17 28 5 2 2" xfId="49671"/>
    <cellStyle name="Обычный 5 17 28 5 3" xfId="49672"/>
    <cellStyle name="Обычный 5 17 28 6" xfId="19799"/>
    <cellStyle name="Обычный 5 17 28 6 2" xfId="49673"/>
    <cellStyle name="Обычный 5 17 28 7" xfId="19800"/>
    <cellStyle name="Обычный 5 17 28 7 2" xfId="49674"/>
    <cellStyle name="Обычный 5 17 28 8" xfId="49675"/>
    <cellStyle name="Обычный 5 17 29" xfId="19801"/>
    <cellStyle name="Обычный 5 17 29 2" xfId="19802"/>
    <cellStyle name="Обычный 5 17 29 2 2" xfId="19803"/>
    <cellStyle name="Обычный 5 17 29 2 2 2" xfId="19804"/>
    <cellStyle name="Обычный 5 17 29 2 2 2 2" xfId="49676"/>
    <cellStyle name="Обычный 5 17 29 2 2 3" xfId="49677"/>
    <cellStyle name="Обычный 5 17 29 2 3" xfId="19805"/>
    <cellStyle name="Обычный 5 17 29 2 3 2" xfId="49678"/>
    <cellStyle name="Обычный 5 17 29 2 4" xfId="49679"/>
    <cellStyle name="Обычный 5 17 29 3" xfId="19806"/>
    <cellStyle name="Обычный 5 17 29 3 2" xfId="19807"/>
    <cellStyle name="Обычный 5 17 29 3 2 2" xfId="19808"/>
    <cellStyle name="Обычный 5 17 29 3 2 2 2" xfId="49680"/>
    <cellStyle name="Обычный 5 17 29 3 2 3" xfId="49681"/>
    <cellStyle name="Обычный 5 17 29 3 3" xfId="19809"/>
    <cellStyle name="Обычный 5 17 29 3 3 2" xfId="49682"/>
    <cellStyle name="Обычный 5 17 29 3 4" xfId="49683"/>
    <cellStyle name="Обычный 5 17 29 4" xfId="19810"/>
    <cellStyle name="Обычный 5 17 29 4 2" xfId="19811"/>
    <cellStyle name="Обычный 5 17 29 4 2 2" xfId="19812"/>
    <cellStyle name="Обычный 5 17 29 4 2 2 2" xfId="49684"/>
    <cellStyle name="Обычный 5 17 29 4 2 3" xfId="49685"/>
    <cellStyle name="Обычный 5 17 29 4 3" xfId="19813"/>
    <cellStyle name="Обычный 5 17 29 4 3 2" xfId="49686"/>
    <cellStyle name="Обычный 5 17 29 4 4" xfId="49687"/>
    <cellStyle name="Обычный 5 17 29 5" xfId="19814"/>
    <cellStyle name="Обычный 5 17 29 5 2" xfId="19815"/>
    <cellStyle name="Обычный 5 17 29 5 2 2" xfId="49688"/>
    <cellStyle name="Обычный 5 17 29 5 3" xfId="49689"/>
    <cellStyle name="Обычный 5 17 29 6" xfId="19816"/>
    <cellStyle name="Обычный 5 17 29 6 2" xfId="49690"/>
    <cellStyle name="Обычный 5 17 29 7" xfId="19817"/>
    <cellStyle name="Обычный 5 17 29 7 2" xfId="49691"/>
    <cellStyle name="Обычный 5 17 29 8" xfId="49692"/>
    <cellStyle name="Обычный 5 17 3" xfId="19818"/>
    <cellStyle name="Обычный 5 17 3 2" xfId="19819"/>
    <cellStyle name="Обычный 5 17 3 2 2" xfId="19820"/>
    <cellStyle name="Обычный 5 17 3 2 2 2" xfId="19821"/>
    <cellStyle name="Обычный 5 17 3 2 2 2 2" xfId="49693"/>
    <cellStyle name="Обычный 5 17 3 2 2 3" xfId="49694"/>
    <cellStyle name="Обычный 5 17 3 2 3" xfId="19822"/>
    <cellStyle name="Обычный 5 17 3 2 3 2" xfId="49695"/>
    <cellStyle name="Обычный 5 17 3 2 4" xfId="49696"/>
    <cellStyle name="Обычный 5 17 3 3" xfId="19823"/>
    <cellStyle name="Обычный 5 17 3 3 2" xfId="19824"/>
    <cellStyle name="Обычный 5 17 3 3 2 2" xfId="19825"/>
    <cellStyle name="Обычный 5 17 3 3 2 2 2" xfId="49697"/>
    <cellStyle name="Обычный 5 17 3 3 2 3" xfId="49698"/>
    <cellStyle name="Обычный 5 17 3 3 3" xfId="19826"/>
    <cellStyle name="Обычный 5 17 3 3 3 2" xfId="49699"/>
    <cellStyle name="Обычный 5 17 3 3 4" xfId="49700"/>
    <cellStyle name="Обычный 5 17 3 4" xfId="19827"/>
    <cellStyle name="Обычный 5 17 3 4 2" xfId="19828"/>
    <cellStyle name="Обычный 5 17 3 4 2 2" xfId="19829"/>
    <cellStyle name="Обычный 5 17 3 4 2 2 2" xfId="49701"/>
    <cellStyle name="Обычный 5 17 3 4 2 3" xfId="49702"/>
    <cellStyle name="Обычный 5 17 3 4 3" xfId="19830"/>
    <cellStyle name="Обычный 5 17 3 4 3 2" xfId="49703"/>
    <cellStyle name="Обычный 5 17 3 4 4" xfId="49704"/>
    <cellStyle name="Обычный 5 17 3 5" xfId="19831"/>
    <cellStyle name="Обычный 5 17 3 5 2" xfId="19832"/>
    <cellStyle name="Обычный 5 17 3 5 2 2" xfId="49705"/>
    <cellStyle name="Обычный 5 17 3 5 3" xfId="49706"/>
    <cellStyle name="Обычный 5 17 3 6" xfId="19833"/>
    <cellStyle name="Обычный 5 17 3 6 2" xfId="49707"/>
    <cellStyle name="Обычный 5 17 3 7" xfId="19834"/>
    <cellStyle name="Обычный 5 17 3 7 2" xfId="49708"/>
    <cellStyle name="Обычный 5 17 3 8" xfId="49709"/>
    <cellStyle name="Обычный 5 17 30" xfId="19835"/>
    <cellStyle name="Обычный 5 17 30 2" xfId="19836"/>
    <cellStyle name="Обычный 5 17 30 2 2" xfId="19837"/>
    <cellStyle name="Обычный 5 17 30 2 2 2" xfId="49710"/>
    <cellStyle name="Обычный 5 17 30 2 3" xfId="49711"/>
    <cellStyle name="Обычный 5 17 30 3" xfId="19838"/>
    <cellStyle name="Обычный 5 17 30 3 2" xfId="49712"/>
    <cellStyle name="Обычный 5 17 30 4" xfId="49713"/>
    <cellStyle name="Обычный 5 17 31" xfId="19839"/>
    <cellStyle name="Обычный 5 17 31 2" xfId="19840"/>
    <cellStyle name="Обычный 5 17 31 2 2" xfId="19841"/>
    <cellStyle name="Обычный 5 17 31 2 2 2" xfId="49714"/>
    <cellStyle name="Обычный 5 17 31 2 3" xfId="49715"/>
    <cellStyle name="Обычный 5 17 31 3" xfId="19842"/>
    <cellStyle name="Обычный 5 17 31 3 2" xfId="49716"/>
    <cellStyle name="Обычный 5 17 31 4" xfId="49717"/>
    <cellStyle name="Обычный 5 17 32" xfId="19843"/>
    <cellStyle name="Обычный 5 17 32 2" xfId="19844"/>
    <cellStyle name="Обычный 5 17 32 2 2" xfId="19845"/>
    <cellStyle name="Обычный 5 17 32 2 2 2" xfId="49718"/>
    <cellStyle name="Обычный 5 17 32 2 3" xfId="49719"/>
    <cellStyle name="Обычный 5 17 32 3" xfId="19846"/>
    <cellStyle name="Обычный 5 17 32 3 2" xfId="49720"/>
    <cellStyle name="Обычный 5 17 32 4" xfId="49721"/>
    <cellStyle name="Обычный 5 17 33" xfId="19847"/>
    <cellStyle name="Обычный 5 17 33 2" xfId="19848"/>
    <cellStyle name="Обычный 5 17 33 2 2" xfId="49722"/>
    <cellStyle name="Обычный 5 17 33 3" xfId="49723"/>
    <cellStyle name="Обычный 5 17 34" xfId="19849"/>
    <cellStyle name="Обычный 5 17 34 2" xfId="49724"/>
    <cellStyle name="Обычный 5 17 35" xfId="19850"/>
    <cellStyle name="Обычный 5 17 35 2" xfId="49725"/>
    <cellStyle name="Обычный 5 17 36" xfId="49726"/>
    <cellStyle name="Обычный 5 17 4" xfId="19851"/>
    <cellStyle name="Обычный 5 17 4 2" xfId="19852"/>
    <cellStyle name="Обычный 5 17 4 2 2" xfId="19853"/>
    <cellStyle name="Обычный 5 17 4 2 2 2" xfId="19854"/>
    <cellStyle name="Обычный 5 17 4 2 2 2 2" xfId="49727"/>
    <cellStyle name="Обычный 5 17 4 2 2 3" xfId="49728"/>
    <cellStyle name="Обычный 5 17 4 2 3" xfId="19855"/>
    <cellStyle name="Обычный 5 17 4 2 3 2" xfId="49729"/>
    <cellStyle name="Обычный 5 17 4 2 4" xfId="49730"/>
    <cellStyle name="Обычный 5 17 4 3" xfId="19856"/>
    <cellStyle name="Обычный 5 17 4 3 2" xfId="19857"/>
    <cellStyle name="Обычный 5 17 4 3 2 2" xfId="19858"/>
    <cellStyle name="Обычный 5 17 4 3 2 2 2" xfId="49731"/>
    <cellStyle name="Обычный 5 17 4 3 2 3" xfId="49732"/>
    <cellStyle name="Обычный 5 17 4 3 3" xfId="19859"/>
    <cellStyle name="Обычный 5 17 4 3 3 2" xfId="49733"/>
    <cellStyle name="Обычный 5 17 4 3 4" xfId="49734"/>
    <cellStyle name="Обычный 5 17 4 4" xfId="19860"/>
    <cellStyle name="Обычный 5 17 4 4 2" xfId="19861"/>
    <cellStyle name="Обычный 5 17 4 4 2 2" xfId="19862"/>
    <cellStyle name="Обычный 5 17 4 4 2 2 2" xfId="49735"/>
    <cellStyle name="Обычный 5 17 4 4 2 3" xfId="49736"/>
    <cellStyle name="Обычный 5 17 4 4 3" xfId="19863"/>
    <cellStyle name="Обычный 5 17 4 4 3 2" xfId="49737"/>
    <cellStyle name="Обычный 5 17 4 4 4" xfId="49738"/>
    <cellStyle name="Обычный 5 17 4 5" xfId="19864"/>
    <cellStyle name="Обычный 5 17 4 5 2" xfId="19865"/>
    <cellStyle name="Обычный 5 17 4 5 2 2" xfId="49739"/>
    <cellStyle name="Обычный 5 17 4 5 3" xfId="49740"/>
    <cellStyle name="Обычный 5 17 4 6" xfId="19866"/>
    <cellStyle name="Обычный 5 17 4 6 2" xfId="49741"/>
    <cellStyle name="Обычный 5 17 4 7" xfId="19867"/>
    <cellStyle name="Обычный 5 17 4 7 2" xfId="49742"/>
    <cellStyle name="Обычный 5 17 4 8" xfId="49743"/>
    <cellStyle name="Обычный 5 17 5" xfId="19868"/>
    <cellStyle name="Обычный 5 17 5 2" xfId="19869"/>
    <cellStyle name="Обычный 5 17 5 2 2" xfId="19870"/>
    <cellStyle name="Обычный 5 17 5 2 2 2" xfId="19871"/>
    <cellStyle name="Обычный 5 17 5 2 2 2 2" xfId="49744"/>
    <cellStyle name="Обычный 5 17 5 2 2 3" xfId="49745"/>
    <cellStyle name="Обычный 5 17 5 2 3" xfId="19872"/>
    <cellStyle name="Обычный 5 17 5 2 3 2" xfId="49746"/>
    <cellStyle name="Обычный 5 17 5 2 4" xfId="49747"/>
    <cellStyle name="Обычный 5 17 5 3" xfId="19873"/>
    <cellStyle name="Обычный 5 17 5 3 2" xfId="19874"/>
    <cellStyle name="Обычный 5 17 5 3 2 2" xfId="19875"/>
    <cellStyle name="Обычный 5 17 5 3 2 2 2" xfId="49748"/>
    <cellStyle name="Обычный 5 17 5 3 2 3" xfId="49749"/>
    <cellStyle name="Обычный 5 17 5 3 3" xfId="19876"/>
    <cellStyle name="Обычный 5 17 5 3 3 2" xfId="49750"/>
    <cellStyle name="Обычный 5 17 5 3 4" xfId="49751"/>
    <cellStyle name="Обычный 5 17 5 4" xfId="19877"/>
    <cellStyle name="Обычный 5 17 5 4 2" xfId="19878"/>
    <cellStyle name="Обычный 5 17 5 4 2 2" xfId="19879"/>
    <cellStyle name="Обычный 5 17 5 4 2 2 2" xfId="49752"/>
    <cellStyle name="Обычный 5 17 5 4 2 3" xfId="49753"/>
    <cellStyle name="Обычный 5 17 5 4 3" xfId="19880"/>
    <cellStyle name="Обычный 5 17 5 4 3 2" xfId="49754"/>
    <cellStyle name="Обычный 5 17 5 4 4" xfId="49755"/>
    <cellStyle name="Обычный 5 17 5 5" xfId="19881"/>
    <cellStyle name="Обычный 5 17 5 5 2" xfId="19882"/>
    <cellStyle name="Обычный 5 17 5 5 2 2" xfId="49756"/>
    <cellStyle name="Обычный 5 17 5 5 3" xfId="49757"/>
    <cellStyle name="Обычный 5 17 5 6" xfId="19883"/>
    <cellStyle name="Обычный 5 17 5 6 2" xfId="49758"/>
    <cellStyle name="Обычный 5 17 5 7" xfId="19884"/>
    <cellStyle name="Обычный 5 17 5 7 2" xfId="49759"/>
    <cellStyle name="Обычный 5 17 5 8" xfId="49760"/>
    <cellStyle name="Обычный 5 17 6" xfId="19885"/>
    <cellStyle name="Обычный 5 17 6 2" xfId="19886"/>
    <cellStyle name="Обычный 5 17 6 2 2" xfId="19887"/>
    <cellStyle name="Обычный 5 17 6 2 2 2" xfId="19888"/>
    <cellStyle name="Обычный 5 17 6 2 2 2 2" xfId="49761"/>
    <cellStyle name="Обычный 5 17 6 2 2 3" xfId="49762"/>
    <cellStyle name="Обычный 5 17 6 2 3" xfId="19889"/>
    <cellStyle name="Обычный 5 17 6 2 3 2" xfId="49763"/>
    <cellStyle name="Обычный 5 17 6 2 4" xfId="49764"/>
    <cellStyle name="Обычный 5 17 6 3" xfId="19890"/>
    <cellStyle name="Обычный 5 17 6 3 2" xfId="19891"/>
    <cellStyle name="Обычный 5 17 6 3 2 2" xfId="19892"/>
    <cellStyle name="Обычный 5 17 6 3 2 2 2" xfId="49765"/>
    <cellStyle name="Обычный 5 17 6 3 2 3" xfId="49766"/>
    <cellStyle name="Обычный 5 17 6 3 3" xfId="19893"/>
    <cellStyle name="Обычный 5 17 6 3 3 2" xfId="49767"/>
    <cellStyle name="Обычный 5 17 6 3 4" xfId="49768"/>
    <cellStyle name="Обычный 5 17 6 4" xfId="19894"/>
    <cellStyle name="Обычный 5 17 6 4 2" xfId="19895"/>
    <cellStyle name="Обычный 5 17 6 4 2 2" xfId="19896"/>
    <cellStyle name="Обычный 5 17 6 4 2 2 2" xfId="49769"/>
    <cellStyle name="Обычный 5 17 6 4 2 3" xfId="49770"/>
    <cellStyle name="Обычный 5 17 6 4 3" xfId="19897"/>
    <cellStyle name="Обычный 5 17 6 4 3 2" xfId="49771"/>
    <cellStyle name="Обычный 5 17 6 4 4" xfId="49772"/>
    <cellStyle name="Обычный 5 17 6 5" xfId="19898"/>
    <cellStyle name="Обычный 5 17 6 5 2" xfId="19899"/>
    <cellStyle name="Обычный 5 17 6 5 2 2" xfId="49773"/>
    <cellStyle name="Обычный 5 17 6 5 3" xfId="49774"/>
    <cellStyle name="Обычный 5 17 6 6" xfId="19900"/>
    <cellStyle name="Обычный 5 17 6 6 2" xfId="49775"/>
    <cellStyle name="Обычный 5 17 6 7" xfId="19901"/>
    <cellStyle name="Обычный 5 17 6 7 2" xfId="49776"/>
    <cellStyle name="Обычный 5 17 6 8" xfId="49777"/>
    <cellStyle name="Обычный 5 17 7" xfId="19902"/>
    <cellStyle name="Обычный 5 17 7 2" xfId="19903"/>
    <cellStyle name="Обычный 5 17 7 2 2" xfId="19904"/>
    <cellStyle name="Обычный 5 17 7 2 2 2" xfId="19905"/>
    <cellStyle name="Обычный 5 17 7 2 2 2 2" xfId="49778"/>
    <cellStyle name="Обычный 5 17 7 2 2 3" xfId="49779"/>
    <cellStyle name="Обычный 5 17 7 2 3" xfId="19906"/>
    <cellStyle name="Обычный 5 17 7 2 3 2" xfId="49780"/>
    <cellStyle name="Обычный 5 17 7 2 4" xfId="49781"/>
    <cellStyle name="Обычный 5 17 7 3" xfId="19907"/>
    <cellStyle name="Обычный 5 17 7 3 2" xfId="19908"/>
    <cellStyle name="Обычный 5 17 7 3 2 2" xfId="19909"/>
    <cellStyle name="Обычный 5 17 7 3 2 2 2" xfId="49782"/>
    <cellStyle name="Обычный 5 17 7 3 2 3" xfId="49783"/>
    <cellStyle name="Обычный 5 17 7 3 3" xfId="19910"/>
    <cellStyle name="Обычный 5 17 7 3 3 2" xfId="49784"/>
    <cellStyle name="Обычный 5 17 7 3 4" xfId="49785"/>
    <cellStyle name="Обычный 5 17 7 4" xfId="19911"/>
    <cellStyle name="Обычный 5 17 7 4 2" xfId="19912"/>
    <cellStyle name="Обычный 5 17 7 4 2 2" xfId="19913"/>
    <cellStyle name="Обычный 5 17 7 4 2 2 2" xfId="49786"/>
    <cellStyle name="Обычный 5 17 7 4 2 3" xfId="49787"/>
    <cellStyle name="Обычный 5 17 7 4 3" xfId="19914"/>
    <cellStyle name="Обычный 5 17 7 4 3 2" xfId="49788"/>
    <cellStyle name="Обычный 5 17 7 4 4" xfId="49789"/>
    <cellStyle name="Обычный 5 17 7 5" xfId="19915"/>
    <cellStyle name="Обычный 5 17 7 5 2" xfId="19916"/>
    <cellStyle name="Обычный 5 17 7 5 2 2" xfId="49790"/>
    <cellStyle name="Обычный 5 17 7 5 3" xfId="49791"/>
    <cellStyle name="Обычный 5 17 7 6" xfId="19917"/>
    <cellStyle name="Обычный 5 17 7 6 2" xfId="49792"/>
    <cellStyle name="Обычный 5 17 7 7" xfId="19918"/>
    <cellStyle name="Обычный 5 17 7 7 2" xfId="49793"/>
    <cellStyle name="Обычный 5 17 7 8" xfId="49794"/>
    <cellStyle name="Обычный 5 17 8" xfId="19919"/>
    <cellStyle name="Обычный 5 17 8 2" xfId="19920"/>
    <cellStyle name="Обычный 5 17 8 2 2" xfId="19921"/>
    <cellStyle name="Обычный 5 17 8 2 2 2" xfId="19922"/>
    <cellStyle name="Обычный 5 17 8 2 2 2 2" xfId="49795"/>
    <cellStyle name="Обычный 5 17 8 2 2 3" xfId="49796"/>
    <cellStyle name="Обычный 5 17 8 2 3" xfId="19923"/>
    <cellStyle name="Обычный 5 17 8 2 3 2" xfId="49797"/>
    <cellStyle name="Обычный 5 17 8 2 4" xfId="49798"/>
    <cellStyle name="Обычный 5 17 8 3" xfId="19924"/>
    <cellStyle name="Обычный 5 17 8 3 2" xfId="19925"/>
    <cellStyle name="Обычный 5 17 8 3 2 2" xfId="19926"/>
    <cellStyle name="Обычный 5 17 8 3 2 2 2" xfId="49799"/>
    <cellStyle name="Обычный 5 17 8 3 2 3" xfId="49800"/>
    <cellStyle name="Обычный 5 17 8 3 3" xfId="19927"/>
    <cellStyle name="Обычный 5 17 8 3 3 2" xfId="49801"/>
    <cellStyle name="Обычный 5 17 8 3 4" xfId="49802"/>
    <cellStyle name="Обычный 5 17 8 4" xfId="19928"/>
    <cellStyle name="Обычный 5 17 8 4 2" xfId="19929"/>
    <cellStyle name="Обычный 5 17 8 4 2 2" xfId="19930"/>
    <cellStyle name="Обычный 5 17 8 4 2 2 2" xfId="49803"/>
    <cellStyle name="Обычный 5 17 8 4 2 3" xfId="49804"/>
    <cellStyle name="Обычный 5 17 8 4 3" xfId="19931"/>
    <cellStyle name="Обычный 5 17 8 4 3 2" xfId="49805"/>
    <cellStyle name="Обычный 5 17 8 4 4" xfId="49806"/>
    <cellStyle name="Обычный 5 17 8 5" xfId="19932"/>
    <cellStyle name="Обычный 5 17 8 5 2" xfId="19933"/>
    <cellStyle name="Обычный 5 17 8 5 2 2" xfId="49807"/>
    <cellStyle name="Обычный 5 17 8 5 3" xfId="49808"/>
    <cellStyle name="Обычный 5 17 8 6" xfId="19934"/>
    <cellStyle name="Обычный 5 17 8 6 2" xfId="49809"/>
    <cellStyle name="Обычный 5 17 8 7" xfId="19935"/>
    <cellStyle name="Обычный 5 17 8 7 2" xfId="49810"/>
    <cellStyle name="Обычный 5 17 8 8" xfId="49811"/>
    <cellStyle name="Обычный 5 17 9" xfId="19936"/>
    <cellStyle name="Обычный 5 17 9 2" xfId="19937"/>
    <cellStyle name="Обычный 5 17 9 2 2" xfId="19938"/>
    <cellStyle name="Обычный 5 17 9 2 2 2" xfId="19939"/>
    <cellStyle name="Обычный 5 17 9 2 2 2 2" xfId="49812"/>
    <cellStyle name="Обычный 5 17 9 2 2 3" xfId="49813"/>
    <cellStyle name="Обычный 5 17 9 2 3" xfId="19940"/>
    <cellStyle name="Обычный 5 17 9 2 3 2" xfId="49814"/>
    <cellStyle name="Обычный 5 17 9 2 4" xfId="49815"/>
    <cellStyle name="Обычный 5 17 9 3" xfId="19941"/>
    <cellStyle name="Обычный 5 17 9 3 2" xfId="19942"/>
    <cellStyle name="Обычный 5 17 9 3 2 2" xfId="19943"/>
    <cellStyle name="Обычный 5 17 9 3 2 2 2" xfId="49816"/>
    <cellStyle name="Обычный 5 17 9 3 2 3" xfId="49817"/>
    <cellStyle name="Обычный 5 17 9 3 3" xfId="19944"/>
    <cellStyle name="Обычный 5 17 9 3 3 2" xfId="49818"/>
    <cellStyle name="Обычный 5 17 9 3 4" xfId="49819"/>
    <cellStyle name="Обычный 5 17 9 4" xfId="19945"/>
    <cellStyle name="Обычный 5 17 9 4 2" xfId="19946"/>
    <cellStyle name="Обычный 5 17 9 4 2 2" xfId="19947"/>
    <cellStyle name="Обычный 5 17 9 4 2 2 2" xfId="49820"/>
    <cellStyle name="Обычный 5 17 9 4 2 3" xfId="49821"/>
    <cellStyle name="Обычный 5 17 9 4 3" xfId="19948"/>
    <cellStyle name="Обычный 5 17 9 4 3 2" xfId="49822"/>
    <cellStyle name="Обычный 5 17 9 4 4" xfId="49823"/>
    <cellStyle name="Обычный 5 17 9 5" xfId="19949"/>
    <cellStyle name="Обычный 5 17 9 5 2" xfId="19950"/>
    <cellStyle name="Обычный 5 17 9 5 2 2" xfId="49824"/>
    <cellStyle name="Обычный 5 17 9 5 3" xfId="49825"/>
    <cellStyle name="Обычный 5 17 9 6" xfId="19951"/>
    <cellStyle name="Обычный 5 17 9 6 2" xfId="49826"/>
    <cellStyle name="Обычный 5 17 9 7" xfId="19952"/>
    <cellStyle name="Обычный 5 17 9 7 2" xfId="49827"/>
    <cellStyle name="Обычный 5 17 9 8" xfId="49828"/>
    <cellStyle name="Обычный 5 18" xfId="19953"/>
    <cellStyle name="Обычный 5 18 10" xfId="19954"/>
    <cellStyle name="Обычный 5 18 10 2" xfId="19955"/>
    <cellStyle name="Обычный 5 18 10 2 2" xfId="19956"/>
    <cellStyle name="Обычный 5 18 10 2 2 2" xfId="19957"/>
    <cellStyle name="Обычный 5 18 10 2 2 2 2" xfId="49829"/>
    <cellStyle name="Обычный 5 18 10 2 2 3" xfId="49830"/>
    <cellStyle name="Обычный 5 18 10 2 3" xfId="19958"/>
    <cellStyle name="Обычный 5 18 10 2 3 2" xfId="49831"/>
    <cellStyle name="Обычный 5 18 10 2 4" xfId="49832"/>
    <cellStyle name="Обычный 5 18 10 3" xfId="19959"/>
    <cellStyle name="Обычный 5 18 10 3 2" xfId="19960"/>
    <cellStyle name="Обычный 5 18 10 3 2 2" xfId="19961"/>
    <cellStyle name="Обычный 5 18 10 3 2 2 2" xfId="49833"/>
    <cellStyle name="Обычный 5 18 10 3 2 3" xfId="49834"/>
    <cellStyle name="Обычный 5 18 10 3 3" xfId="19962"/>
    <cellStyle name="Обычный 5 18 10 3 3 2" xfId="49835"/>
    <cellStyle name="Обычный 5 18 10 3 4" xfId="49836"/>
    <cellStyle name="Обычный 5 18 10 4" xfId="19963"/>
    <cellStyle name="Обычный 5 18 10 4 2" xfId="19964"/>
    <cellStyle name="Обычный 5 18 10 4 2 2" xfId="19965"/>
    <cellStyle name="Обычный 5 18 10 4 2 2 2" xfId="49837"/>
    <cellStyle name="Обычный 5 18 10 4 2 3" xfId="49838"/>
    <cellStyle name="Обычный 5 18 10 4 3" xfId="19966"/>
    <cellStyle name="Обычный 5 18 10 4 3 2" xfId="49839"/>
    <cellStyle name="Обычный 5 18 10 4 4" xfId="49840"/>
    <cellStyle name="Обычный 5 18 10 5" xfId="19967"/>
    <cellStyle name="Обычный 5 18 10 5 2" xfId="19968"/>
    <cellStyle name="Обычный 5 18 10 5 2 2" xfId="49841"/>
    <cellStyle name="Обычный 5 18 10 5 3" xfId="49842"/>
    <cellStyle name="Обычный 5 18 10 6" xfId="19969"/>
    <cellStyle name="Обычный 5 18 10 6 2" xfId="49843"/>
    <cellStyle name="Обычный 5 18 10 7" xfId="19970"/>
    <cellStyle name="Обычный 5 18 10 7 2" xfId="49844"/>
    <cellStyle name="Обычный 5 18 10 8" xfId="49845"/>
    <cellStyle name="Обычный 5 18 11" xfId="19971"/>
    <cellStyle name="Обычный 5 18 11 2" xfId="19972"/>
    <cellStyle name="Обычный 5 18 11 2 2" xfId="19973"/>
    <cellStyle name="Обычный 5 18 11 2 2 2" xfId="19974"/>
    <cellStyle name="Обычный 5 18 11 2 2 2 2" xfId="49846"/>
    <cellStyle name="Обычный 5 18 11 2 2 3" xfId="49847"/>
    <cellStyle name="Обычный 5 18 11 2 3" xfId="19975"/>
    <cellStyle name="Обычный 5 18 11 2 3 2" xfId="49848"/>
    <cellStyle name="Обычный 5 18 11 2 4" xfId="49849"/>
    <cellStyle name="Обычный 5 18 11 3" xfId="19976"/>
    <cellStyle name="Обычный 5 18 11 3 2" xfId="19977"/>
    <cellStyle name="Обычный 5 18 11 3 2 2" xfId="19978"/>
    <cellStyle name="Обычный 5 18 11 3 2 2 2" xfId="49850"/>
    <cellStyle name="Обычный 5 18 11 3 2 3" xfId="49851"/>
    <cellStyle name="Обычный 5 18 11 3 3" xfId="19979"/>
    <cellStyle name="Обычный 5 18 11 3 3 2" xfId="49852"/>
    <cellStyle name="Обычный 5 18 11 3 4" xfId="49853"/>
    <cellStyle name="Обычный 5 18 11 4" xfId="19980"/>
    <cellStyle name="Обычный 5 18 11 4 2" xfId="19981"/>
    <cellStyle name="Обычный 5 18 11 4 2 2" xfId="19982"/>
    <cellStyle name="Обычный 5 18 11 4 2 2 2" xfId="49854"/>
    <cellStyle name="Обычный 5 18 11 4 2 3" xfId="49855"/>
    <cellStyle name="Обычный 5 18 11 4 3" xfId="19983"/>
    <cellStyle name="Обычный 5 18 11 4 3 2" xfId="49856"/>
    <cellStyle name="Обычный 5 18 11 4 4" xfId="49857"/>
    <cellStyle name="Обычный 5 18 11 5" xfId="19984"/>
    <cellStyle name="Обычный 5 18 11 5 2" xfId="19985"/>
    <cellStyle name="Обычный 5 18 11 5 2 2" xfId="49858"/>
    <cellStyle name="Обычный 5 18 11 5 3" xfId="49859"/>
    <cellStyle name="Обычный 5 18 11 6" xfId="19986"/>
    <cellStyle name="Обычный 5 18 11 6 2" xfId="49860"/>
    <cellStyle name="Обычный 5 18 11 7" xfId="19987"/>
    <cellStyle name="Обычный 5 18 11 7 2" xfId="49861"/>
    <cellStyle name="Обычный 5 18 11 8" xfId="49862"/>
    <cellStyle name="Обычный 5 18 12" xfId="19988"/>
    <cellStyle name="Обычный 5 18 12 2" xfId="19989"/>
    <cellStyle name="Обычный 5 18 12 2 2" xfId="19990"/>
    <cellStyle name="Обычный 5 18 12 2 2 2" xfId="19991"/>
    <cellStyle name="Обычный 5 18 12 2 2 2 2" xfId="49863"/>
    <cellStyle name="Обычный 5 18 12 2 2 3" xfId="49864"/>
    <cellStyle name="Обычный 5 18 12 2 3" xfId="19992"/>
    <cellStyle name="Обычный 5 18 12 2 3 2" xfId="49865"/>
    <cellStyle name="Обычный 5 18 12 2 4" xfId="49866"/>
    <cellStyle name="Обычный 5 18 12 3" xfId="19993"/>
    <cellStyle name="Обычный 5 18 12 3 2" xfId="19994"/>
    <cellStyle name="Обычный 5 18 12 3 2 2" xfId="19995"/>
    <cellStyle name="Обычный 5 18 12 3 2 2 2" xfId="49867"/>
    <cellStyle name="Обычный 5 18 12 3 2 3" xfId="49868"/>
    <cellStyle name="Обычный 5 18 12 3 3" xfId="19996"/>
    <cellStyle name="Обычный 5 18 12 3 3 2" xfId="49869"/>
    <cellStyle name="Обычный 5 18 12 3 4" xfId="49870"/>
    <cellStyle name="Обычный 5 18 12 4" xfId="19997"/>
    <cellStyle name="Обычный 5 18 12 4 2" xfId="19998"/>
    <cellStyle name="Обычный 5 18 12 4 2 2" xfId="19999"/>
    <cellStyle name="Обычный 5 18 12 4 2 2 2" xfId="49871"/>
    <cellStyle name="Обычный 5 18 12 4 2 3" xfId="49872"/>
    <cellStyle name="Обычный 5 18 12 4 3" xfId="20000"/>
    <cellStyle name="Обычный 5 18 12 4 3 2" xfId="49873"/>
    <cellStyle name="Обычный 5 18 12 4 4" xfId="49874"/>
    <cellStyle name="Обычный 5 18 12 5" xfId="20001"/>
    <cellStyle name="Обычный 5 18 12 5 2" xfId="20002"/>
    <cellStyle name="Обычный 5 18 12 5 2 2" xfId="49875"/>
    <cellStyle name="Обычный 5 18 12 5 3" xfId="49876"/>
    <cellStyle name="Обычный 5 18 12 6" xfId="20003"/>
    <cellStyle name="Обычный 5 18 12 6 2" xfId="49877"/>
    <cellStyle name="Обычный 5 18 12 7" xfId="20004"/>
    <cellStyle name="Обычный 5 18 12 7 2" xfId="49878"/>
    <cellStyle name="Обычный 5 18 12 8" xfId="49879"/>
    <cellStyle name="Обычный 5 18 13" xfId="20005"/>
    <cellStyle name="Обычный 5 18 13 2" xfId="20006"/>
    <cellStyle name="Обычный 5 18 13 2 2" xfId="20007"/>
    <cellStyle name="Обычный 5 18 13 2 2 2" xfId="20008"/>
    <cellStyle name="Обычный 5 18 13 2 2 2 2" xfId="49880"/>
    <cellStyle name="Обычный 5 18 13 2 2 3" xfId="49881"/>
    <cellStyle name="Обычный 5 18 13 2 3" xfId="20009"/>
    <cellStyle name="Обычный 5 18 13 2 3 2" xfId="49882"/>
    <cellStyle name="Обычный 5 18 13 2 4" xfId="49883"/>
    <cellStyle name="Обычный 5 18 13 3" xfId="20010"/>
    <cellStyle name="Обычный 5 18 13 3 2" xfId="20011"/>
    <cellStyle name="Обычный 5 18 13 3 2 2" xfId="20012"/>
    <cellStyle name="Обычный 5 18 13 3 2 2 2" xfId="49884"/>
    <cellStyle name="Обычный 5 18 13 3 2 3" xfId="49885"/>
    <cellStyle name="Обычный 5 18 13 3 3" xfId="20013"/>
    <cellStyle name="Обычный 5 18 13 3 3 2" xfId="49886"/>
    <cellStyle name="Обычный 5 18 13 3 4" xfId="49887"/>
    <cellStyle name="Обычный 5 18 13 4" xfId="20014"/>
    <cellStyle name="Обычный 5 18 13 4 2" xfId="20015"/>
    <cellStyle name="Обычный 5 18 13 4 2 2" xfId="20016"/>
    <cellStyle name="Обычный 5 18 13 4 2 2 2" xfId="49888"/>
    <cellStyle name="Обычный 5 18 13 4 2 3" xfId="49889"/>
    <cellStyle name="Обычный 5 18 13 4 3" xfId="20017"/>
    <cellStyle name="Обычный 5 18 13 4 3 2" xfId="49890"/>
    <cellStyle name="Обычный 5 18 13 4 4" xfId="49891"/>
    <cellStyle name="Обычный 5 18 13 5" xfId="20018"/>
    <cellStyle name="Обычный 5 18 13 5 2" xfId="20019"/>
    <cellStyle name="Обычный 5 18 13 5 2 2" xfId="49892"/>
    <cellStyle name="Обычный 5 18 13 5 3" xfId="49893"/>
    <cellStyle name="Обычный 5 18 13 6" xfId="20020"/>
    <cellStyle name="Обычный 5 18 13 6 2" xfId="49894"/>
    <cellStyle name="Обычный 5 18 13 7" xfId="20021"/>
    <cellStyle name="Обычный 5 18 13 7 2" xfId="49895"/>
    <cellStyle name="Обычный 5 18 13 8" xfId="49896"/>
    <cellStyle name="Обычный 5 18 14" xfId="20022"/>
    <cellStyle name="Обычный 5 18 14 2" xfId="20023"/>
    <cellStyle name="Обычный 5 18 14 2 2" xfId="20024"/>
    <cellStyle name="Обычный 5 18 14 2 2 2" xfId="20025"/>
    <cellStyle name="Обычный 5 18 14 2 2 2 2" xfId="49897"/>
    <cellStyle name="Обычный 5 18 14 2 2 3" xfId="49898"/>
    <cellStyle name="Обычный 5 18 14 2 3" xfId="20026"/>
    <cellStyle name="Обычный 5 18 14 2 3 2" xfId="49899"/>
    <cellStyle name="Обычный 5 18 14 2 4" xfId="49900"/>
    <cellStyle name="Обычный 5 18 14 3" xfId="20027"/>
    <cellStyle name="Обычный 5 18 14 3 2" xfId="20028"/>
    <cellStyle name="Обычный 5 18 14 3 2 2" xfId="20029"/>
    <cellStyle name="Обычный 5 18 14 3 2 2 2" xfId="49901"/>
    <cellStyle name="Обычный 5 18 14 3 2 3" xfId="49902"/>
    <cellStyle name="Обычный 5 18 14 3 3" xfId="20030"/>
    <cellStyle name="Обычный 5 18 14 3 3 2" xfId="49903"/>
    <cellStyle name="Обычный 5 18 14 3 4" xfId="49904"/>
    <cellStyle name="Обычный 5 18 14 4" xfId="20031"/>
    <cellStyle name="Обычный 5 18 14 4 2" xfId="20032"/>
    <cellStyle name="Обычный 5 18 14 4 2 2" xfId="20033"/>
    <cellStyle name="Обычный 5 18 14 4 2 2 2" xfId="49905"/>
    <cellStyle name="Обычный 5 18 14 4 2 3" xfId="49906"/>
    <cellStyle name="Обычный 5 18 14 4 3" xfId="20034"/>
    <cellStyle name="Обычный 5 18 14 4 3 2" xfId="49907"/>
    <cellStyle name="Обычный 5 18 14 4 4" xfId="49908"/>
    <cellStyle name="Обычный 5 18 14 5" xfId="20035"/>
    <cellStyle name="Обычный 5 18 14 5 2" xfId="20036"/>
    <cellStyle name="Обычный 5 18 14 5 2 2" xfId="49909"/>
    <cellStyle name="Обычный 5 18 14 5 3" xfId="49910"/>
    <cellStyle name="Обычный 5 18 14 6" xfId="20037"/>
    <cellStyle name="Обычный 5 18 14 6 2" xfId="49911"/>
    <cellStyle name="Обычный 5 18 14 7" xfId="20038"/>
    <cellStyle name="Обычный 5 18 14 7 2" xfId="49912"/>
    <cellStyle name="Обычный 5 18 14 8" xfId="49913"/>
    <cellStyle name="Обычный 5 18 15" xfId="20039"/>
    <cellStyle name="Обычный 5 18 15 2" xfId="20040"/>
    <cellStyle name="Обычный 5 18 15 2 2" xfId="20041"/>
    <cellStyle name="Обычный 5 18 15 2 2 2" xfId="20042"/>
    <cellStyle name="Обычный 5 18 15 2 2 2 2" xfId="49914"/>
    <cellStyle name="Обычный 5 18 15 2 2 3" xfId="49915"/>
    <cellStyle name="Обычный 5 18 15 2 3" xfId="20043"/>
    <cellStyle name="Обычный 5 18 15 2 3 2" xfId="49916"/>
    <cellStyle name="Обычный 5 18 15 2 4" xfId="49917"/>
    <cellStyle name="Обычный 5 18 15 3" xfId="20044"/>
    <cellStyle name="Обычный 5 18 15 3 2" xfId="20045"/>
    <cellStyle name="Обычный 5 18 15 3 2 2" xfId="20046"/>
    <cellStyle name="Обычный 5 18 15 3 2 2 2" xfId="49918"/>
    <cellStyle name="Обычный 5 18 15 3 2 3" xfId="49919"/>
    <cellStyle name="Обычный 5 18 15 3 3" xfId="20047"/>
    <cellStyle name="Обычный 5 18 15 3 3 2" xfId="49920"/>
    <cellStyle name="Обычный 5 18 15 3 4" xfId="49921"/>
    <cellStyle name="Обычный 5 18 15 4" xfId="20048"/>
    <cellStyle name="Обычный 5 18 15 4 2" xfId="20049"/>
    <cellStyle name="Обычный 5 18 15 4 2 2" xfId="20050"/>
    <cellStyle name="Обычный 5 18 15 4 2 2 2" xfId="49922"/>
    <cellStyle name="Обычный 5 18 15 4 2 3" xfId="49923"/>
    <cellStyle name="Обычный 5 18 15 4 3" xfId="20051"/>
    <cellStyle name="Обычный 5 18 15 4 3 2" xfId="49924"/>
    <cellStyle name="Обычный 5 18 15 4 4" xfId="49925"/>
    <cellStyle name="Обычный 5 18 15 5" xfId="20052"/>
    <cellStyle name="Обычный 5 18 15 5 2" xfId="20053"/>
    <cellStyle name="Обычный 5 18 15 5 2 2" xfId="49926"/>
    <cellStyle name="Обычный 5 18 15 5 3" xfId="49927"/>
    <cellStyle name="Обычный 5 18 15 6" xfId="20054"/>
    <cellStyle name="Обычный 5 18 15 6 2" xfId="49928"/>
    <cellStyle name="Обычный 5 18 15 7" xfId="20055"/>
    <cellStyle name="Обычный 5 18 15 7 2" xfId="49929"/>
    <cellStyle name="Обычный 5 18 15 8" xfId="49930"/>
    <cellStyle name="Обычный 5 18 16" xfId="20056"/>
    <cellStyle name="Обычный 5 18 16 2" xfId="20057"/>
    <cellStyle name="Обычный 5 18 16 2 2" xfId="20058"/>
    <cellStyle name="Обычный 5 18 16 2 2 2" xfId="20059"/>
    <cellStyle name="Обычный 5 18 16 2 2 2 2" xfId="49931"/>
    <cellStyle name="Обычный 5 18 16 2 2 3" xfId="49932"/>
    <cellStyle name="Обычный 5 18 16 2 3" xfId="20060"/>
    <cellStyle name="Обычный 5 18 16 2 3 2" xfId="49933"/>
    <cellStyle name="Обычный 5 18 16 2 4" xfId="49934"/>
    <cellStyle name="Обычный 5 18 16 3" xfId="20061"/>
    <cellStyle name="Обычный 5 18 16 3 2" xfId="20062"/>
    <cellStyle name="Обычный 5 18 16 3 2 2" xfId="20063"/>
    <cellStyle name="Обычный 5 18 16 3 2 2 2" xfId="49935"/>
    <cellStyle name="Обычный 5 18 16 3 2 3" xfId="49936"/>
    <cellStyle name="Обычный 5 18 16 3 3" xfId="20064"/>
    <cellStyle name="Обычный 5 18 16 3 3 2" xfId="49937"/>
    <cellStyle name="Обычный 5 18 16 3 4" xfId="49938"/>
    <cellStyle name="Обычный 5 18 16 4" xfId="20065"/>
    <cellStyle name="Обычный 5 18 16 4 2" xfId="20066"/>
    <cellStyle name="Обычный 5 18 16 4 2 2" xfId="20067"/>
    <cellStyle name="Обычный 5 18 16 4 2 2 2" xfId="49939"/>
    <cellStyle name="Обычный 5 18 16 4 2 3" xfId="49940"/>
    <cellStyle name="Обычный 5 18 16 4 3" xfId="20068"/>
    <cellStyle name="Обычный 5 18 16 4 3 2" xfId="49941"/>
    <cellStyle name="Обычный 5 18 16 4 4" xfId="49942"/>
    <cellStyle name="Обычный 5 18 16 5" xfId="20069"/>
    <cellStyle name="Обычный 5 18 16 5 2" xfId="20070"/>
    <cellStyle name="Обычный 5 18 16 5 2 2" xfId="49943"/>
    <cellStyle name="Обычный 5 18 16 5 3" xfId="49944"/>
    <cellStyle name="Обычный 5 18 16 6" xfId="20071"/>
    <cellStyle name="Обычный 5 18 16 6 2" xfId="49945"/>
    <cellStyle name="Обычный 5 18 16 7" xfId="20072"/>
    <cellStyle name="Обычный 5 18 16 7 2" xfId="49946"/>
    <cellStyle name="Обычный 5 18 16 8" xfId="49947"/>
    <cellStyle name="Обычный 5 18 17" xfId="20073"/>
    <cellStyle name="Обычный 5 18 17 2" xfId="20074"/>
    <cellStyle name="Обычный 5 18 17 2 2" xfId="20075"/>
    <cellStyle name="Обычный 5 18 17 2 2 2" xfId="20076"/>
    <cellStyle name="Обычный 5 18 17 2 2 2 2" xfId="49948"/>
    <cellStyle name="Обычный 5 18 17 2 2 3" xfId="49949"/>
    <cellStyle name="Обычный 5 18 17 2 3" xfId="20077"/>
    <cellStyle name="Обычный 5 18 17 2 3 2" xfId="49950"/>
    <cellStyle name="Обычный 5 18 17 2 4" xfId="49951"/>
    <cellStyle name="Обычный 5 18 17 3" xfId="20078"/>
    <cellStyle name="Обычный 5 18 17 3 2" xfId="20079"/>
    <cellStyle name="Обычный 5 18 17 3 2 2" xfId="20080"/>
    <cellStyle name="Обычный 5 18 17 3 2 2 2" xfId="49952"/>
    <cellStyle name="Обычный 5 18 17 3 2 3" xfId="49953"/>
    <cellStyle name="Обычный 5 18 17 3 3" xfId="20081"/>
    <cellStyle name="Обычный 5 18 17 3 3 2" xfId="49954"/>
    <cellStyle name="Обычный 5 18 17 3 4" xfId="49955"/>
    <cellStyle name="Обычный 5 18 17 4" xfId="20082"/>
    <cellStyle name="Обычный 5 18 17 4 2" xfId="20083"/>
    <cellStyle name="Обычный 5 18 17 4 2 2" xfId="20084"/>
    <cellStyle name="Обычный 5 18 17 4 2 2 2" xfId="49956"/>
    <cellStyle name="Обычный 5 18 17 4 2 3" xfId="49957"/>
    <cellStyle name="Обычный 5 18 17 4 3" xfId="20085"/>
    <cellStyle name="Обычный 5 18 17 4 3 2" xfId="49958"/>
    <cellStyle name="Обычный 5 18 17 4 4" xfId="49959"/>
    <cellStyle name="Обычный 5 18 17 5" xfId="20086"/>
    <cellStyle name="Обычный 5 18 17 5 2" xfId="20087"/>
    <cellStyle name="Обычный 5 18 17 5 2 2" xfId="49960"/>
    <cellStyle name="Обычный 5 18 17 5 3" xfId="49961"/>
    <cellStyle name="Обычный 5 18 17 6" xfId="20088"/>
    <cellStyle name="Обычный 5 18 17 6 2" xfId="49962"/>
    <cellStyle name="Обычный 5 18 17 7" xfId="20089"/>
    <cellStyle name="Обычный 5 18 17 7 2" xfId="49963"/>
    <cellStyle name="Обычный 5 18 17 8" xfId="49964"/>
    <cellStyle name="Обычный 5 18 18" xfId="20090"/>
    <cellStyle name="Обычный 5 18 18 2" xfId="20091"/>
    <cellStyle name="Обычный 5 18 18 2 2" xfId="20092"/>
    <cellStyle name="Обычный 5 18 18 2 2 2" xfId="20093"/>
    <cellStyle name="Обычный 5 18 18 2 2 2 2" xfId="49965"/>
    <cellStyle name="Обычный 5 18 18 2 2 3" xfId="49966"/>
    <cellStyle name="Обычный 5 18 18 2 3" xfId="20094"/>
    <cellStyle name="Обычный 5 18 18 2 3 2" xfId="49967"/>
    <cellStyle name="Обычный 5 18 18 2 4" xfId="49968"/>
    <cellStyle name="Обычный 5 18 18 3" xfId="20095"/>
    <cellStyle name="Обычный 5 18 18 3 2" xfId="20096"/>
    <cellStyle name="Обычный 5 18 18 3 2 2" xfId="20097"/>
    <cellStyle name="Обычный 5 18 18 3 2 2 2" xfId="49969"/>
    <cellStyle name="Обычный 5 18 18 3 2 3" xfId="49970"/>
    <cellStyle name="Обычный 5 18 18 3 3" xfId="20098"/>
    <cellStyle name="Обычный 5 18 18 3 3 2" xfId="49971"/>
    <cellStyle name="Обычный 5 18 18 3 4" xfId="49972"/>
    <cellStyle name="Обычный 5 18 18 4" xfId="20099"/>
    <cellStyle name="Обычный 5 18 18 4 2" xfId="20100"/>
    <cellStyle name="Обычный 5 18 18 4 2 2" xfId="20101"/>
    <cellStyle name="Обычный 5 18 18 4 2 2 2" xfId="49973"/>
    <cellStyle name="Обычный 5 18 18 4 2 3" xfId="49974"/>
    <cellStyle name="Обычный 5 18 18 4 3" xfId="20102"/>
    <cellStyle name="Обычный 5 18 18 4 3 2" xfId="49975"/>
    <cellStyle name="Обычный 5 18 18 4 4" xfId="49976"/>
    <cellStyle name="Обычный 5 18 18 5" xfId="20103"/>
    <cellStyle name="Обычный 5 18 18 5 2" xfId="20104"/>
    <cellStyle name="Обычный 5 18 18 5 2 2" xfId="49977"/>
    <cellStyle name="Обычный 5 18 18 5 3" xfId="49978"/>
    <cellStyle name="Обычный 5 18 18 6" xfId="20105"/>
    <cellStyle name="Обычный 5 18 18 6 2" xfId="49979"/>
    <cellStyle name="Обычный 5 18 18 7" xfId="20106"/>
    <cellStyle name="Обычный 5 18 18 7 2" xfId="49980"/>
    <cellStyle name="Обычный 5 18 18 8" xfId="49981"/>
    <cellStyle name="Обычный 5 18 19" xfId="20107"/>
    <cellStyle name="Обычный 5 18 19 2" xfId="20108"/>
    <cellStyle name="Обычный 5 18 19 2 2" xfId="20109"/>
    <cellStyle name="Обычный 5 18 19 2 2 2" xfId="20110"/>
    <cellStyle name="Обычный 5 18 19 2 2 2 2" xfId="49982"/>
    <cellStyle name="Обычный 5 18 19 2 2 3" xfId="49983"/>
    <cellStyle name="Обычный 5 18 19 2 3" xfId="20111"/>
    <cellStyle name="Обычный 5 18 19 2 3 2" xfId="49984"/>
    <cellStyle name="Обычный 5 18 19 2 4" xfId="49985"/>
    <cellStyle name="Обычный 5 18 19 3" xfId="20112"/>
    <cellStyle name="Обычный 5 18 19 3 2" xfId="20113"/>
    <cellStyle name="Обычный 5 18 19 3 2 2" xfId="20114"/>
    <cellStyle name="Обычный 5 18 19 3 2 2 2" xfId="49986"/>
    <cellStyle name="Обычный 5 18 19 3 2 3" xfId="49987"/>
    <cellStyle name="Обычный 5 18 19 3 3" xfId="20115"/>
    <cellStyle name="Обычный 5 18 19 3 3 2" xfId="49988"/>
    <cellStyle name="Обычный 5 18 19 3 4" xfId="49989"/>
    <cellStyle name="Обычный 5 18 19 4" xfId="20116"/>
    <cellStyle name="Обычный 5 18 19 4 2" xfId="20117"/>
    <cellStyle name="Обычный 5 18 19 4 2 2" xfId="20118"/>
    <cellStyle name="Обычный 5 18 19 4 2 2 2" xfId="49990"/>
    <cellStyle name="Обычный 5 18 19 4 2 3" xfId="49991"/>
    <cellStyle name="Обычный 5 18 19 4 3" xfId="20119"/>
    <cellStyle name="Обычный 5 18 19 4 3 2" xfId="49992"/>
    <cellStyle name="Обычный 5 18 19 4 4" xfId="49993"/>
    <cellStyle name="Обычный 5 18 19 5" xfId="20120"/>
    <cellStyle name="Обычный 5 18 19 5 2" xfId="20121"/>
    <cellStyle name="Обычный 5 18 19 5 2 2" xfId="49994"/>
    <cellStyle name="Обычный 5 18 19 5 3" xfId="49995"/>
    <cellStyle name="Обычный 5 18 19 6" xfId="20122"/>
    <cellStyle name="Обычный 5 18 19 6 2" xfId="49996"/>
    <cellStyle name="Обычный 5 18 19 7" xfId="20123"/>
    <cellStyle name="Обычный 5 18 19 7 2" xfId="49997"/>
    <cellStyle name="Обычный 5 18 19 8" xfId="49998"/>
    <cellStyle name="Обычный 5 18 2" xfId="20124"/>
    <cellStyle name="Обычный 5 18 2 2" xfId="20125"/>
    <cellStyle name="Обычный 5 18 2 2 2" xfId="20126"/>
    <cellStyle name="Обычный 5 18 2 2 2 2" xfId="20127"/>
    <cellStyle name="Обычный 5 18 2 2 2 2 2" xfId="49999"/>
    <cellStyle name="Обычный 5 18 2 2 2 3" xfId="50000"/>
    <cellStyle name="Обычный 5 18 2 2 3" xfId="20128"/>
    <cellStyle name="Обычный 5 18 2 2 3 2" xfId="50001"/>
    <cellStyle name="Обычный 5 18 2 2 4" xfId="50002"/>
    <cellStyle name="Обычный 5 18 2 3" xfId="20129"/>
    <cellStyle name="Обычный 5 18 2 3 2" xfId="20130"/>
    <cellStyle name="Обычный 5 18 2 3 2 2" xfId="20131"/>
    <cellStyle name="Обычный 5 18 2 3 2 2 2" xfId="50003"/>
    <cellStyle name="Обычный 5 18 2 3 2 3" xfId="50004"/>
    <cellStyle name="Обычный 5 18 2 3 3" xfId="20132"/>
    <cellStyle name="Обычный 5 18 2 3 3 2" xfId="50005"/>
    <cellStyle name="Обычный 5 18 2 3 4" xfId="50006"/>
    <cellStyle name="Обычный 5 18 2 4" xfId="20133"/>
    <cellStyle name="Обычный 5 18 2 4 2" xfId="20134"/>
    <cellStyle name="Обычный 5 18 2 4 2 2" xfId="20135"/>
    <cellStyle name="Обычный 5 18 2 4 2 2 2" xfId="50007"/>
    <cellStyle name="Обычный 5 18 2 4 2 3" xfId="50008"/>
    <cellStyle name="Обычный 5 18 2 4 3" xfId="20136"/>
    <cellStyle name="Обычный 5 18 2 4 3 2" xfId="50009"/>
    <cellStyle name="Обычный 5 18 2 4 4" xfId="50010"/>
    <cellStyle name="Обычный 5 18 2 5" xfId="20137"/>
    <cellStyle name="Обычный 5 18 2 5 2" xfId="20138"/>
    <cellStyle name="Обычный 5 18 2 5 2 2" xfId="50011"/>
    <cellStyle name="Обычный 5 18 2 5 3" xfId="50012"/>
    <cellStyle name="Обычный 5 18 2 6" xfId="20139"/>
    <cellStyle name="Обычный 5 18 2 6 2" xfId="50013"/>
    <cellStyle name="Обычный 5 18 2 7" xfId="20140"/>
    <cellStyle name="Обычный 5 18 2 7 2" xfId="50014"/>
    <cellStyle name="Обычный 5 18 2 8" xfId="50015"/>
    <cellStyle name="Обычный 5 18 20" xfId="20141"/>
    <cellStyle name="Обычный 5 18 20 2" xfId="20142"/>
    <cellStyle name="Обычный 5 18 20 2 2" xfId="20143"/>
    <cellStyle name="Обычный 5 18 20 2 2 2" xfId="20144"/>
    <cellStyle name="Обычный 5 18 20 2 2 2 2" xfId="50016"/>
    <cellStyle name="Обычный 5 18 20 2 2 3" xfId="50017"/>
    <cellStyle name="Обычный 5 18 20 2 3" xfId="20145"/>
    <cellStyle name="Обычный 5 18 20 2 3 2" xfId="50018"/>
    <cellStyle name="Обычный 5 18 20 2 4" xfId="50019"/>
    <cellStyle name="Обычный 5 18 20 3" xfId="20146"/>
    <cellStyle name="Обычный 5 18 20 3 2" xfId="20147"/>
    <cellStyle name="Обычный 5 18 20 3 2 2" xfId="20148"/>
    <cellStyle name="Обычный 5 18 20 3 2 2 2" xfId="50020"/>
    <cellStyle name="Обычный 5 18 20 3 2 3" xfId="50021"/>
    <cellStyle name="Обычный 5 18 20 3 3" xfId="20149"/>
    <cellStyle name="Обычный 5 18 20 3 3 2" xfId="50022"/>
    <cellStyle name="Обычный 5 18 20 3 4" xfId="50023"/>
    <cellStyle name="Обычный 5 18 20 4" xfId="20150"/>
    <cellStyle name="Обычный 5 18 20 4 2" xfId="20151"/>
    <cellStyle name="Обычный 5 18 20 4 2 2" xfId="20152"/>
    <cellStyle name="Обычный 5 18 20 4 2 2 2" xfId="50024"/>
    <cellStyle name="Обычный 5 18 20 4 2 3" xfId="50025"/>
    <cellStyle name="Обычный 5 18 20 4 3" xfId="20153"/>
    <cellStyle name="Обычный 5 18 20 4 3 2" xfId="50026"/>
    <cellStyle name="Обычный 5 18 20 4 4" xfId="50027"/>
    <cellStyle name="Обычный 5 18 20 5" xfId="20154"/>
    <cellStyle name="Обычный 5 18 20 5 2" xfId="20155"/>
    <cellStyle name="Обычный 5 18 20 5 2 2" xfId="50028"/>
    <cellStyle name="Обычный 5 18 20 5 3" xfId="50029"/>
    <cellStyle name="Обычный 5 18 20 6" xfId="20156"/>
    <cellStyle name="Обычный 5 18 20 6 2" xfId="50030"/>
    <cellStyle name="Обычный 5 18 20 7" xfId="20157"/>
    <cellStyle name="Обычный 5 18 20 7 2" xfId="50031"/>
    <cellStyle name="Обычный 5 18 20 8" xfId="50032"/>
    <cellStyle name="Обычный 5 18 21" xfId="20158"/>
    <cellStyle name="Обычный 5 18 21 2" xfId="20159"/>
    <cellStyle name="Обычный 5 18 21 2 2" xfId="20160"/>
    <cellStyle name="Обычный 5 18 21 2 2 2" xfId="20161"/>
    <cellStyle name="Обычный 5 18 21 2 2 2 2" xfId="50033"/>
    <cellStyle name="Обычный 5 18 21 2 2 3" xfId="50034"/>
    <cellStyle name="Обычный 5 18 21 2 3" xfId="20162"/>
    <cellStyle name="Обычный 5 18 21 2 3 2" xfId="50035"/>
    <cellStyle name="Обычный 5 18 21 2 4" xfId="50036"/>
    <cellStyle name="Обычный 5 18 21 3" xfId="20163"/>
    <cellStyle name="Обычный 5 18 21 3 2" xfId="20164"/>
    <cellStyle name="Обычный 5 18 21 3 2 2" xfId="20165"/>
    <cellStyle name="Обычный 5 18 21 3 2 2 2" xfId="50037"/>
    <cellStyle name="Обычный 5 18 21 3 2 3" xfId="50038"/>
    <cellStyle name="Обычный 5 18 21 3 3" xfId="20166"/>
    <cellStyle name="Обычный 5 18 21 3 3 2" xfId="50039"/>
    <cellStyle name="Обычный 5 18 21 3 4" xfId="50040"/>
    <cellStyle name="Обычный 5 18 21 4" xfId="20167"/>
    <cellStyle name="Обычный 5 18 21 4 2" xfId="20168"/>
    <cellStyle name="Обычный 5 18 21 4 2 2" xfId="20169"/>
    <cellStyle name="Обычный 5 18 21 4 2 2 2" xfId="50041"/>
    <cellStyle name="Обычный 5 18 21 4 2 3" xfId="50042"/>
    <cellStyle name="Обычный 5 18 21 4 3" xfId="20170"/>
    <cellStyle name="Обычный 5 18 21 4 3 2" xfId="50043"/>
    <cellStyle name="Обычный 5 18 21 4 4" xfId="50044"/>
    <cellStyle name="Обычный 5 18 21 5" xfId="20171"/>
    <cellStyle name="Обычный 5 18 21 5 2" xfId="20172"/>
    <cellStyle name="Обычный 5 18 21 5 2 2" xfId="50045"/>
    <cellStyle name="Обычный 5 18 21 5 3" xfId="50046"/>
    <cellStyle name="Обычный 5 18 21 6" xfId="20173"/>
    <cellStyle name="Обычный 5 18 21 6 2" xfId="50047"/>
    <cellStyle name="Обычный 5 18 21 7" xfId="20174"/>
    <cellStyle name="Обычный 5 18 21 7 2" xfId="50048"/>
    <cellStyle name="Обычный 5 18 21 8" xfId="50049"/>
    <cellStyle name="Обычный 5 18 22" xfId="20175"/>
    <cellStyle name="Обычный 5 18 22 2" xfId="20176"/>
    <cellStyle name="Обычный 5 18 22 2 2" xfId="20177"/>
    <cellStyle name="Обычный 5 18 22 2 2 2" xfId="20178"/>
    <cellStyle name="Обычный 5 18 22 2 2 2 2" xfId="50050"/>
    <cellStyle name="Обычный 5 18 22 2 2 3" xfId="50051"/>
    <cellStyle name="Обычный 5 18 22 2 3" xfId="20179"/>
    <cellStyle name="Обычный 5 18 22 2 3 2" xfId="50052"/>
    <cellStyle name="Обычный 5 18 22 2 4" xfId="50053"/>
    <cellStyle name="Обычный 5 18 22 3" xfId="20180"/>
    <cellStyle name="Обычный 5 18 22 3 2" xfId="20181"/>
    <cellStyle name="Обычный 5 18 22 3 2 2" xfId="20182"/>
    <cellStyle name="Обычный 5 18 22 3 2 2 2" xfId="50054"/>
    <cellStyle name="Обычный 5 18 22 3 2 3" xfId="50055"/>
    <cellStyle name="Обычный 5 18 22 3 3" xfId="20183"/>
    <cellStyle name="Обычный 5 18 22 3 3 2" xfId="50056"/>
    <cellStyle name="Обычный 5 18 22 3 4" xfId="50057"/>
    <cellStyle name="Обычный 5 18 22 4" xfId="20184"/>
    <cellStyle name="Обычный 5 18 22 4 2" xfId="20185"/>
    <cellStyle name="Обычный 5 18 22 4 2 2" xfId="20186"/>
    <cellStyle name="Обычный 5 18 22 4 2 2 2" xfId="50058"/>
    <cellStyle name="Обычный 5 18 22 4 2 3" xfId="50059"/>
    <cellStyle name="Обычный 5 18 22 4 3" xfId="20187"/>
    <cellStyle name="Обычный 5 18 22 4 3 2" xfId="50060"/>
    <cellStyle name="Обычный 5 18 22 4 4" xfId="50061"/>
    <cellStyle name="Обычный 5 18 22 5" xfId="20188"/>
    <cellStyle name="Обычный 5 18 22 5 2" xfId="20189"/>
    <cellStyle name="Обычный 5 18 22 5 2 2" xfId="50062"/>
    <cellStyle name="Обычный 5 18 22 5 3" xfId="50063"/>
    <cellStyle name="Обычный 5 18 22 6" xfId="20190"/>
    <cellStyle name="Обычный 5 18 22 6 2" xfId="50064"/>
    <cellStyle name="Обычный 5 18 22 7" xfId="20191"/>
    <cellStyle name="Обычный 5 18 22 7 2" xfId="50065"/>
    <cellStyle name="Обычный 5 18 22 8" xfId="50066"/>
    <cellStyle name="Обычный 5 18 23" xfId="20192"/>
    <cellStyle name="Обычный 5 18 23 2" xfId="20193"/>
    <cellStyle name="Обычный 5 18 23 2 2" xfId="20194"/>
    <cellStyle name="Обычный 5 18 23 2 2 2" xfId="20195"/>
    <cellStyle name="Обычный 5 18 23 2 2 2 2" xfId="50067"/>
    <cellStyle name="Обычный 5 18 23 2 2 3" xfId="50068"/>
    <cellStyle name="Обычный 5 18 23 2 3" xfId="20196"/>
    <cellStyle name="Обычный 5 18 23 2 3 2" xfId="50069"/>
    <cellStyle name="Обычный 5 18 23 2 4" xfId="50070"/>
    <cellStyle name="Обычный 5 18 23 3" xfId="20197"/>
    <cellStyle name="Обычный 5 18 23 3 2" xfId="20198"/>
    <cellStyle name="Обычный 5 18 23 3 2 2" xfId="20199"/>
    <cellStyle name="Обычный 5 18 23 3 2 2 2" xfId="50071"/>
    <cellStyle name="Обычный 5 18 23 3 2 3" xfId="50072"/>
    <cellStyle name="Обычный 5 18 23 3 3" xfId="20200"/>
    <cellStyle name="Обычный 5 18 23 3 3 2" xfId="50073"/>
    <cellStyle name="Обычный 5 18 23 3 4" xfId="50074"/>
    <cellStyle name="Обычный 5 18 23 4" xfId="20201"/>
    <cellStyle name="Обычный 5 18 23 4 2" xfId="20202"/>
    <cellStyle name="Обычный 5 18 23 4 2 2" xfId="20203"/>
    <cellStyle name="Обычный 5 18 23 4 2 2 2" xfId="50075"/>
    <cellStyle name="Обычный 5 18 23 4 2 3" xfId="50076"/>
    <cellStyle name="Обычный 5 18 23 4 3" xfId="20204"/>
    <cellStyle name="Обычный 5 18 23 4 3 2" xfId="50077"/>
    <cellStyle name="Обычный 5 18 23 4 4" xfId="50078"/>
    <cellStyle name="Обычный 5 18 23 5" xfId="20205"/>
    <cellStyle name="Обычный 5 18 23 5 2" xfId="20206"/>
    <cellStyle name="Обычный 5 18 23 5 2 2" xfId="50079"/>
    <cellStyle name="Обычный 5 18 23 5 3" xfId="50080"/>
    <cellStyle name="Обычный 5 18 23 6" xfId="20207"/>
    <cellStyle name="Обычный 5 18 23 6 2" xfId="50081"/>
    <cellStyle name="Обычный 5 18 23 7" xfId="20208"/>
    <cellStyle name="Обычный 5 18 23 7 2" xfId="50082"/>
    <cellStyle name="Обычный 5 18 23 8" xfId="50083"/>
    <cellStyle name="Обычный 5 18 24" xfId="20209"/>
    <cellStyle name="Обычный 5 18 24 2" xfId="20210"/>
    <cellStyle name="Обычный 5 18 24 2 2" xfId="20211"/>
    <cellStyle name="Обычный 5 18 24 2 2 2" xfId="20212"/>
    <cellStyle name="Обычный 5 18 24 2 2 2 2" xfId="50084"/>
    <cellStyle name="Обычный 5 18 24 2 2 3" xfId="50085"/>
    <cellStyle name="Обычный 5 18 24 2 3" xfId="20213"/>
    <cellStyle name="Обычный 5 18 24 2 3 2" xfId="50086"/>
    <cellStyle name="Обычный 5 18 24 2 4" xfId="50087"/>
    <cellStyle name="Обычный 5 18 24 3" xfId="20214"/>
    <cellStyle name="Обычный 5 18 24 3 2" xfId="20215"/>
    <cellStyle name="Обычный 5 18 24 3 2 2" xfId="20216"/>
    <cellStyle name="Обычный 5 18 24 3 2 2 2" xfId="50088"/>
    <cellStyle name="Обычный 5 18 24 3 2 3" xfId="50089"/>
    <cellStyle name="Обычный 5 18 24 3 3" xfId="20217"/>
    <cellStyle name="Обычный 5 18 24 3 3 2" xfId="50090"/>
    <cellStyle name="Обычный 5 18 24 3 4" xfId="50091"/>
    <cellStyle name="Обычный 5 18 24 4" xfId="20218"/>
    <cellStyle name="Обычный 5 18 24 4 2" xfId="20219"/>
    <cellStyle name="Обычный 5 18 24 4 2 2" xfId="20220"/>
    <cellStyle name="Обычный 5 18 24 4 2 2 2" xfId="50092"/>
    <cellStyle name="Обычный 5 18 24 4 2 3" xfId="50093"/>
    <cellStyle name="Обычный 5 18 24 4 3" xfId="20221"/>
    <cellStyle name="Обычный 5 18 24 4 3 2" xfId="50094"/>
    <cellStyle name="Обычный 5 18 24 4 4" xfId="50095"/>
    <cellStyle name="Обычный 5 18 24 5" xfId="20222"/>
    <cellStyle name="Обычный 5 18 24 5 2" xfId="20223"/>
    <cellStyle name="Обычный 5 18 24 5 2 2" xfId="50096"/>
    <cellStyle name="Обычный 5 18 24 5 3" xfId="50097"/>
    <cellStyle name="Обычный 5 18 24 6" xfId="20224"/>
    <cellStyle name="Обычный 5 18 24 6 2" xfId="50098"/>
    <cellStyle name="Обычный 5 18 24 7" xfId="20225"/>
    <cellStyle name="Обычный 5 18 24 7 2" xfId="50099"/>
    <cellStyle name="Обычный 5 18 24 8" xfId="50100"/>
    <cellStyle name="Обычный 5 18 25" xfId="20226"/>
    <cellStyle name="Обычный 5 18 25 2" xfId="20227"/>
    <cellStyle name="Обычный 5 18 25 2 2" xfId="20228"/>
    <cellStyle name="Обычный 5 18 25 2 2 2" xfId="20229"/>
    <cellStyle name="Обычный 5 18 25 2 2 2 2" xfId="50101"/>
    <cellStyle name="Обычный 5 18 25 2 2 3" xfId="50102"/>
    <cellStyle name="Обычный 5 18 25 2 3" xfId="20230"/>
    <cellStyle name="Обычный 5 18 25 2 3 2" xfId="50103"/>
    <cellStyle name="Обычный 5 18 25 2 4" xfId="50104"/>
    <cellStyle name="Обычный 5 18 25 3" xfId="20231"/>
    <cellStyle name="Обычный 5 18 25 3 2" xfId="20232"/>
    <cellStyle name="Обычный 5 18 25 3 2 2" xfId="20233"/>
    <cellStyle name="Обычный 5 18 25 3 2 2 2" xfId="50105"/>
    <cellStyle name="Обычный 5 18 25 3 2 3" xfId="50106"/>
    <cellStyle name="Обычный 5 18 25 3 3" xfId="20234"/>
    <cellStyle name="Обычный 5 18 25 3 3 2" xfId="50107"/>
    <cellStyle name="Обычный 5 18 25 3 4" xfId="50108"/>
    <cellStyle name="Обычный 5 18 25 4" xfId="20235"/>
    <cellStyle name="Обычный 5 18 25 4 2" xfId="20236"/>
    <cellStyle name="Обычный 5 18 25 4 2 2" xfId="20237"/>
    <cellStyle name="Обычный 5 18 25 4 2 2 2" xfId="50109"/>
    <cellStyle name="Обычный 5 18 25 4 2 3" xfId="50110"/>
    <cellStyle name="Обычный 5 18 25 4 3" xfId="20238"/>
    <cellStyle name="Обычный 5 18 25 4 3 2" xfId="50111"/>
    <cellStyle name="Обычный 5 18 25 4 4" xfId="50112"/>
    <cellStyle name="Обычный 5 18 25 5" xfId="20239"/>
    <cellStyle name="Обычный 5 18 25 5 2" xfId="20240"/>
    <cellStyle name="Обычный 5 18 25 5 2 2" xfId="50113"/>
    <cellStyle name="Обычный 5 18 25 5 3" xfId="50114"/>
    <cellStyle name="Обычный 5 18 25 6" xfId="20241"/>
    <cellStyle name="Обычный 5 18 25 6 2" xfId="50115"/>
    <cellStyle name="Обычный 5 18 25 7" xfId="20242"/>
    <cellStyle name="Обычный 5 18 25 7 2" xfId="50116"/>
    <cellStyle name="Обычный 5 18 25 8" xfId="50117"/>
    <cellStyle name="Обычный 5 18 26" xfId="20243"/>
    <cellStyle name="Обычный 5 18 26 2" xfId="20244"/>
    <cellStyle name="Обычный 5 18 26 2 2" xfId="20245"/>
    <cellStyle name="Обычный 5 18 26 2 2 2" xfId="20246"/>
    <cellStyle name="Обычный 5 18 26 2 2 2 2" xfId="50118"/>
    <cellStyle name="Обычный 5 18 26 2 2 3" xfId="50119"/>
    <cellStyle name="Обычный 5 18 26 2 3" xfId="20247"/>
    <cellStyle name="Обычный 5 18 26 2 3 2" xfId="50120"/>
    <cellStyle name="Обычный 5 18 26 2 4" xfId="50121"/>
    <cellStyle name="Обычный 5 18 26 3" xfId="20248"/>
    <cellStyle name="Обычный 5 18 26 3 2" xfId="20249"/>
    <cellStyle name="Обычный 5 18 26 3 2 2" xfId="20250"/>
    <cellStyle name="Обычный 5 18 26 3 2 2 2" xfId="50122"/>
    <cellStyle name="Обычный 5 18 26 3 2 3" xfId="50123"/>
    <cellStyle name="Обычный 5 18 26 3 3" xfId="20251"/>
    <cellStyle name="Обычный 5 18 26 3 3 2" xfId="50124"/>
    <cellStyle name="Обычный 5 18 26 3 4" xfId="50125"/>
    <cellStyle name="Обычный 5 18 26 4" xfId="20252"/>
    <cellStyle name="Обычный 5 18 26 4 2" xfId="20253"/>
    <cellStyle name="Обычный 5 18 26 4 2 2" xfId="20254"/>
    <cellStyle name="Обычный 5 18 26 4 2 2 2" xfId="50126"/>
    <cellStyle name="Обычный 5 18 26 4 2 3" xfId="50127"/>
    <cellStyle name="Обычный 5 18 26 4 3" xfId="20255"/>
    <cellStyle name="Обычный 5 18 26 4 3 2" xfId="50128"/>
    <cellStyle name="Обычный 5 18 26 4 4" xfId="50129"/>
    <cellStyle name="Обычный 5 18 26 5" xfId="20256"/>
    <cellStyle name="Обычный 5 18 26 5 2" xfId="20257"/>
    <cellStyle name="Обычный 5 18 26 5 2 2" xfId="50130"/>
    <cellStyle name="Обычный 5 18 26 5 3" xfId="50131"/>
    <cellStyle name="Обычный 5 18 26 6" xfId="20258"/>
    <cellStyle name="Обычный 5 18 26 6 2" xfId="50132"/>
    <cellStyle name="Обычный 5 18 26 7" xfId="20259"/>
    <cellStyle name="Обычный 5 18 26 7 2" xfId="50133"/>
    <cellStyle name="Обычный 5 18 26 8" xfId="50134"/>
    <cellStyle name="Обычный 5 18 27" xfId="20260"/>
    <cellStyle name="Обычный 5 18 27 2" xfId="20261"/>
    <cellStyle name="Обычный 5 18 27 2 2" xfId="20262"/>
    <cellStyle name="Обычный 5 18 27 2 2 2" xfId="20263"/>
    <cellStyle name="Обычный 5 18 27 2 2 2 2" xfId="50135"/>
    <cellStyle name="Обычный 5 18 27 2 2 3" xfId="50136"/>
    <cellStyle name="Обычный 5 18 27 2 3" xfId="20264"/>
    <cellStyle name="Обычный 5 18 27 2 3 2" xfId="50137"/>
    <cellStyle name="Обычный 5 18 27 2 4" xfId="50138"/>
    <cellStyle name="Обычный 5 18 27 3" xfId="20265"/>
    <cellStyle name="Обычный 5 18 27 3 2" xfId="20266"/>
    <cellStyle name="Обычный 5 18 27 3 2 2" xfId="20267"/>
    <cellStyle name="Обычный 5 18 27 3 2 2 2" xfId="50139"/>
    <cellStyle name="Обычный 5 18 27 3 2 3" xfId="50140"/>
    <cellStyle name="Обычный 5 18 27 3 3" xfId="20268"/>
    <cellStyle name="Обычный 5 18 27 3 3 2" xfId="50141"/>
    <cellStyle name="Обычный 5 18 27 3 4" xfId="50142"/>
    <cellStyle name="Обычный 5 18 27 4" xfId="20269"/>
    <cellStyle name="Обычный 5 18 27 4 2" xfId="20270"/>
    <cellStyle name="Обычный 5 18 27 4 2 2" xfId="20271"/>
    <cellStyle name="Обычный 5 18 27 4 2 2 2" xfId="50143"/>
    <cellStyle name="Обычный 5 18 27 4 2 3" xfId="50144"/>
    <cellStyle name="Обычный 5 18 27 4 3" xfId="20272"/>
    <cellStyle name="Обычный 5 18 27 4 3 2" xfId="50145"/>
    <cellStyle name="Обычный 5 18 27 4 4" xfId="50146"/>
    <cellStyle name="Обычный 5 18 27 5" xfId="20273"/>
    <cellStyle name="Обычный 5 18 27 5 2" xfId="20274"/>
    <cellStyle name="Обычный 5 18 27 5 2 2" xfId="50147"/>
    <cellStyle name="Обычный 5 18 27 5 3" xfId="50148"/>
    <cellStyle name="Обычный 5 18 27 6" xfId="20275"/>
    <cellStyle name="Обычный 5 18 27 6 2" xfId="50149"/>
    <cellStyle name="Обычный 5 18 27 7" xfId="20276"/>
    <cellStyle name="Обычный 5 18 27 7 2" xfId="50150"/>
    <cellStyle name="Обычный 5 18 27 8" xfId="50151"/>
    <cellStyle name="Обычный 5 18 28" xfId="20277"/>
    <cellStyle name="Обычный 5 18 28 2" xfId="20278"/>
    <cellStyle name="Обычный 5 18 28 2 2" xfId="20279"/>
    <cellStyle name="Обычный 5 18 28 2 2 2" xfId="20280"/>
    <cellStyle name="Обычный 5 18 28 2 2 2 2" xfId="50152"/>
    <cellStyle name="Обычный 5 18 28 2 2 3" xfId="50153"/>
    <cellStyle name="Обычный 5 18 28 2 3" xfId="20281"/>
    <cellStyle name="Обычный 5 18 28 2 3 2" xfId="50154"/>
    <cellStyle name="Обычный 5 18 28 2 4" xfId="50155"/>
    <cellStyle name="Обычный 5 18 28 3" xfId="20282"/>
    <cellStyle name="Обычный 5 18 28 3 2" xfId="20283"/>
    <cellStyle name="Обычный 5 18 28 3 2 2" xfId="20284"/>
    <cellStyle name="Обычный 5 18 28 3 2 2 2" xfId="50156"/>
    <cellStyle name="Обычный 5 18 28 3 2 3" xfId="50157"/>
    <cellStyle name="Обычный 5 18 28 3 3" xfId="20285"/>
    <cellStyle name="Обычный 5 18 28 3 3 2" xfId="50158"/>
    <cellStyle name="Обычный 5 18 28 3 4" xfId="50159"/>
    <cellStyle name="Обычный 5 18 28 4" xfId="20286"/>
    <cellStyle name="Обычный 5 18 28 4 2" xfId="20287"/>
    <cellStyle name="Обычный 5 18 28 4 2 2" xfId="20288"/>
    <cellStyle name="Обычный 5 18 28 4 2 2 2" xfId="50160"/>
    <cellStyle name="Обычный 5 18 28 4 2 3" xfId="50161"/>
    <cellStyle name="Обычный 5 18 28 4 3" xfId="20289"/>
    <cellStyle name="Обычный 5 18 28 4 3 2" xfId="50162"/>
    <cellStyle name="Обычный 5 18 28 4 4" xfId="50163"/>
    <cellStyle name="Обычный 5 18 28 5" xfId="20290"/>
    <cellStyle name="Обычный 5 18 28 5 2" xfId="20291"/>
    <cellStyle name="Обычный 5 18 28 5 2 2" xfId="50164"/>
    <cellStyle name="Обычный 5 18 28 5 3" xfId="50165"/>
    <cellStyle name="Обычный 5 18 28 6" xfId="20292"/>
    <cellStyle name="Обычный 5 18 28 6 2" xfId="50166"/>
    <cellStyle name="Обычный 5 18 28 7" xfId="20293"/>
    <cellStyle name="Обычный 5 18 28 7 2" xfId="50167"/>
    <cellStyle name="Обычный 5 18 28 8" xfId="50168"/>
    <cellStyle name="Обычный 5 18 29" xfId="20294"/>
    <cellStyle name="Обычный 5 18 29 2" xfId="20295"/>
    <cellStyle name="Обычный 5 18 29 2 2" xfId="20296"/>
    <cellStyle name="Обычный 5 18 29 2 2 2" xfId="20297"/>
    <cellStyle name="Обычный 5 18 29 2 2 2 2" xfId="50169"/>
    <cellStyle name="Обычный 5 18 29 2 2 3" xfId="50170"/>
    <cellStyle name="Обычный 5 18 29 2 3" xfId="20298"/>
    <cellStyle name="Обычный 5 18 29 2 3 2" xfId="50171"/>
    <cellStyle name="Обычный 5 18 29 2 4" xfId="50172"/>
    <cellStyle name="Обычный 5 18 29 3" xfId="20299"/>
    <cellStyle name="Обычный 5 18 29 3 2" xfId="20300"/>
    <cellStyle name="Обычный 5 18 29 3 2 2" xfId="20301"/>
    <cellStyle name="Обычный 5 18 29 3 2 2 2" xfId="50173"/>
    <cellStyle name="Обычный 5 18 29 3 2 3" xfId="50174"/>
    <cellStyle name="Обычный 5 18 29 3 3" xfId="20302"/>
    <cellStyle name="Обычный 5 18 29 3 3 2" xfId="50175"/>
    <cellStyle name="Обычный 5 18 29 3 4" xfId="50176"/>
    <cellStyle name="Обычный 5 18 29 4" xfId="20303"/>
    <cellStyle name="Обычный 5 18 29 4 2" xfId="20304"/>
    <cellStyle name="Обычный 5 18 29 4 2 2" xfId="20305"/>
    <cellStyle name="Обычный 5 18 29 4 2 2 2" xfId="50177"/>
    <cellStyle name="Обычный 5 18 29 4 2 3" xfId="50178"/>
    <cellStyle name="Обычный 5 18 29 4 3" xfId="20306"/>
    <cellStyle name="Обычный 5 18 29 4 3 2" xfId="50179"/>
    <cellStyle name="Обычный 5 18 29 4 4" xfId="50180"/>
    <cellStyle name="Обычный 5 18 29 5" xfId="20307"/>
    <cellStyle name="Обычный 5 18 29 5 2" xfId="20308"/>
    <cellStyle name="Обычный 5 18 29 5 2 2" xfId="50181"/>
    <cellStyle name="Обычный 5 18 29 5 3" xfId="50182"/>
    <cellStyle name="Обычный 5 18 29 6" xfId="20309"/>
    <cellStyle name="Обычный 5 18 29 6 2" xfId="50183"/>
    <cellStyle name="Обычный 5 18 29 7" xfId="20310"/>
    <cellStyle name="Обычный 5 18 29 7 2" xfId="50184"/>
    <cellStyle name="Обычный 5 18 29 8" xfId="50185"/>
    <cellStyle name="Обычный 5 18 3" xfId="20311"/>
    <cellStyle name="Обычный 5 18 3 2" xfId="20312"/>
    <cellStyle name="Обычный 5 18 3 2 2" xfId="20313"/>
    <cellStyle name="Обычный 5 18 3 2 2 2" xfId="20314"/>
    <cellStyle name="Обычный 5 18 3 2 2 2 2" xfId="50186"/>
    <cellStyle name="Обычный 5 18 3 2 2 3" xfId="50187"/>
    <cellStyle name="Обычный 5 18 3 2 3" xfId="20315"/>
    <cellStyle name="Обычный 5 18 3 2 3 2" xfId="50188"/>
    <cellStyle name="Обычный 5 18 3 2 4" xfId="50189"/>
    <cellStyle name="Обычный 5 18 3 3" xfId="20316"/>
    <cellStyle name="Обычный 5 18 3 3 2" xfId="20317"/>
    <cellStyle name="Обычный 5 18 3 3 2 2" xfId="20318"/>
    <cellStyle name="Обычный 5 18 3 3 2 2 2" xfId="50190"/>
    <cellStyle name="Обычный 5 18 3 3 2 3" xfId="50191"/>
    <cellStyle name="Обычный 5 18 3 3 3" xfId="20319"/>
    <cellStyle name="Обычный 5 18 3 3 3 2" xfId="50192"/>
    <cellStyle name="Обычный 5 18 3 3 4" xfId="50193"/>
    <cellStyle name="Обычный 5 18 3 4" xfId="20320"/>
    <cellStyle name="Обычный 5 18 3 4 2" xfId="20321"/>
    <cellStyle name="Обычный 5 18 3 4 2 2" xfId="20322"/>
    <cellStyle name="Обычный 5 18 3 4 2 2 2" xfId="50194"/>
    <cellStyle name="Обычный 5 18 3 4 2 3" xfId="50195"/>
    <cellStyle name="Обычный 5 18 3 4 3" xfId="20323"/>
    <cellStyle name="Обычный 5 18 3 4 3 2" xfId="50196"/>
    <cellStyle name="Обычный 5 18 3 4 4" xfId="50197"/>
    <cellStyle name="Обычный 5 18 3 5" xfId="20324"/>
    <cellStyle name="Обычный 5 18 3 5 2" xfId="20325"/>
    <cellStyle name="Обычный 5 18 3 5 2 2" xfId="50198"/>
    <cellStyle name="Обычный 5 18 3 5 3" xfId="50199"/>
    <cellStyle name="Обычный 5 18 3 6" xfId="20326"/>
    <cellStyle name="Обычный 5 18 3 6 2" xfId="50200"/>
    <cellStyle name="Обычный 5 18 3 7" xfId="20327"/>
    <cellStyle name="Обычный 5 18 3 7 2" xfId="50201"/>
    <cellStyle name="Обычный 5 18 3 8" xfId="50202"/>
    <cellStyle name="Обычный 5 18 30" xfId="20328"/>
    <cellStyle name="Обычный 5 18 30 2" xfId="20329"/>
    <cellStyle name="Обычный 5 18 30 2 2" xfId="20330"/>
    <cellStyle name="Обычный 5 18 30 2 2 2" xfId="50203"/>
    <cellStyle name="Обычный 5 18 30 2 3" xfId="50204"/>
    <cellStyle name="Обычный 5 18 30 3" xfId="20331"/>
    <cellStyle name="Обычный 5 18 30 3 2" xfId="50205"/>
    <cellStyle name="Обычный 5 18 30 4" xfId="50206"/>
    <cellStyle name="Обычный 5 18 31" xfId="20332"/>
    <cellStyle name="Обычный 5 18 31 2" xfId="20333"/>
    <cellStyle name="Обычный 5 18 31 2 2" xfId="20334"/>
    <cellStyle name="Обычный 5 18 31 2 2 2" xfId="50207"/>
    <cellStyle name="Обычный 5 18 31 2 3" xfId="50208"/>
    <cellStyle name="Обычный 5 18 31 3" xfId="20335"/>
    <cellStyle name="Обычный 5 18 31 3 2" xfId="50209"/>
    <cellStyle name="Обычный 5 18 31 4" xfId="50210"/>
    <cellStyle name="Обычный 5 18 32" xfId="20336"/>
    <cellStyle name="Обычный 5 18 32 2" xfId="20337"/>
    <cellStyle name="Обычный 5 18 32 2 2" xfId="20338"/>
    <cellStyle name="Обычный 5 18 32 2 2 2" xfId="50211"/>
    <cellStyle name="Обычный 5 18 32 2 3" xfId="50212"/>
    <cellStyle name="Обычный 5 18 32 3" xfId="20339"/>
    <cellStyle name="Обычный 5 18 32 3 2" xfId="50213"/>
    <cellStyle name="Обычный 5 18 32 4" xfId="50214"/>
    <cellStyle name="Обычный 5 18 33" xfId="20340"/>
    <cellStyle name="Обычный 5 18 33 2" xfId="20341"/>
    <cellStyle name="Обычный 5 18 33 2 2" xfId="50215"/>
    <cellStyle name="Обычный 5 18 33 3" xfId="50216"/>
    <cellStyle name="Обычный 5 18 34" xfId="20342"/>
    <cellStyle name="Обычный 5 18 34 2" xfId="50217"/>
    <cellStyle name="Обычный 5 18 35" xfId="20343"/>
    <cellStyle name="Обычный 5 18 35 2" xfId="50218"/>
    <cellStyle name="Обычный 5 18 36" xfId="50219"/>
    <cellStyle name="Обычный 5 18 4" xfId="20344"/>
    <cellStyle name="Обычный 5 18 4 2" xfId="20345"/>
    <cellStyle name="Обычный 5 18 4 2 2" xfId="20346"/>
    <cellStyle name="Обычный 5 18 4 2 2 2" xfId="20347"/>
    <cellStyle name="Обычный 5 18 4 2 2 2 2" xfId="50220"/>
    <cellStyle name="Обычный 5 18 4 2 2 3" xfId="50221"/>
    <cellStyle name="Обычный 5 18 4 2 3" xfId="20348"/>
    <cellStyle name="Обычный 5 18 4 2 3 2" xfId="50222"/>
    <cellStyle name="Обычный 5 18 4 2 4" xfId="50223"/>
    <cellStyle name="Обычный 5 18 4 3" xfId="20349"/>
    <cellStyle name="Обычный 5 18 4 3 2" xfId="20350"/>
    <cellStyle name="Обычный 5 18 4 3 2 2" xfId="20351"/>
    <cellStyle name="Обычный 5 18 4 3 2 2 2" xfId="50224"/>
    <cellStyle name="Обычный 5 18 4 3 2 3" xfId="50225"/>
    <cellStyle name="Обычный 5 18 4 3 3" xfId="20352"/>
    <cellStyle name="Обычный 5 18 4 3 3 2" xfId="50226"/>
    <cellStyle name="Обычный 5 18 4 3 4" xfId="50227"/>
    <cellStyle name="Обычный 5 18 4 4" xfId="20353"/>
    <cellStyle name="Обычный 5 18 4 4 2" xfId="20354"/>
    <cellStyle name="Обычный 5 18 4 4 2 2" xfId="20355"/>
    <cellStyle name="Обычный 5 18 4 4 2 2 2" xfId="50228"/>
    <cellStyle name="Обычный 5 18 4 4 2 3" xfId="50229"/>
    <cellStyle name="Обычный 5 18 4 4 3" xfId="20356"/>
    <cellStyle name="Обычный 5 18 4 4 3 2" xfId="50230"/>
    <cellStyle name="Обычный 5 18 4 4 4" xfId="50231"/>
    <cellStyle name="Обычный 5 18 4 5" xfId="20357"/>
    <cellStyle name="Обычный 5 18 4 5 2" xfId="20358"/>
    <cellStyle name="Обычный 5 18 4 5 2 2" xfId="50232"/>
    <cellStyle name="Обычный 5 18 4 5 3" xfId="50233"/>
    <cellStyle name="Обычный 5 18 4 6" xfId="20359"/>
    <cellStyle name="Обычный 5 18 4 6 2" xfId="50234"/>
    <cellStyle name="Обычный 5 18 4 7" xfId="20360"/>
    <cellStyle name="Обычный 5 18 4 7 2" xfId="50235"/>
    <cellStyle name="Обычный 5 18 4 8" xfId="50236"/>
    <cellStyle name="Обычный 5 18 5" xfId="20361"/>
    <cellStyle name="Обычный 5 18 5 2" xfId="20362"/>
    <cellStyle name="Обычный 5 18 5 2 2" xfId="20363"/>
    <cellStyle name="Обычный 5 18 5 2 2 2" xfId="20364"/>
    <cellStyle name="Обычный 5 18 5 2 2 2 2" xfId="50237"/>
    <cellStyle name="Обычный 5 18 5 2 2 3" xfId="50238"/>
    <cellStyle name="Обычный 5 18 5 2 3" xfId="20365"/>
    <cellStyle name="Обычный 5 18 5 2 3 2" xfId="50239"/>
    <cellStyle name="Обычный 5 18 5 2 4" xfId="50240"/>
    <cellStyle name="Обычный 5 18 5 3" xfId="20366"/>
    <cellStyle name="Обычный 5 18 5 3 2" xfId="20367"/>
    <cellStyle name="Обычный 5 18 5 3 2 2" xfId="20368"/>
    <cellStyle name="Обычный 5 18 5 3 2 2 2" xfId="50241"/>
    <cellStyle name="Обычный 5 18 5 3 2 3" xfId="50242"/>
    <cellStyle name="Обычный 5 18 5 3 3" xfId="20369"/>
    <cellStyle name="Обычный 5 18 5 3 3 2" xfId="50243"/>
    <cellStyle name="Обычный 5 18 5 3 4" xfId="50244"/>
    <cellStyle name="Обычный 5 18 5 4" xfId="20370"/>
    <cellStyle name="Обычный 5 18 5 4 2" xfId="20371"/>
    <cellStyle name="Обычный 5 18 5 4 2 2" xfId="20372"/>
    <cellStyle name="Обычный 5 18 5 4 2 2 2" xfId="50245"/>
    <cellStyle name="Обычный 5 18 5 4 2 3" xfId="50246"/>
    <cellStyle name="Обычный 5 18 5 4 3" xfId="20373"/>
    <cellStyle name="Обычный 5 18 5 4 3 2" xfId="50247"/>
    <cellStyle name="Обычный 5 18 5 4 4" xfId="50248"/>
    <cellStyle name="Обычный 5 18 5 5" xfId="20374"/>
    <cellStyle name="Обычный 5 18 5 5 2" xfId="20375"/>
    <cellStyle name="Обычный 5 18 5 5 2 2" xfId="50249"/>
    <cellStyle name="Обычный 5 18 5 5 3" xfId="50250"/>
    <cellStyle name="Обычный 5 18 5 6" xfId="20376"/>
    <cellStyle name="Обычный 5 18 5 6 2" xfId="50251"/>
    <cellStyle name="Обычный 5 18 5 7" xfId="20377"/>
    <cellStyle name="Обычный 5 18 5 7 2" xfId="50252"/>
    <cellStyle name="Обычный 5 18 5 8" xfId="50253"/>
    <cellStyle name="Обычный 5 18 6" xfId="20378"/>
    <cellStyle name="Обычный 5 18 6 2" xfId="20379"/>
    <cellStyle name="Обычный 5 18 6 2 2" xfId="20380"/>
    <cellStyle name="Обычный 5 18 6 2 2 2" xfId="20381"/>
    <cellStyle name="Обычный 5 18 6 2 2 2 2" xfId="50254"/>
    <cellStyle name="Обычный 5 18 6 2 2 3" xfId="50255"/>
    <cellStyle name="Обычный 5 18 6 2 3" xfId="20382"/>
    <cellStyle name="Обычный 5 18 6 2 3 2" xfId="50256"/>
    <cellStyle name="Обычный 5 18 6 2 4" xfId="50257"/>
    <cellStyle name="Обычный 5 18 6 3" xfId="20383"/>
    <cellStyle name="Обычный 5 18 6 3 2" xfId="20384"/>
    <cellStyle name="Обычный 5 18 6 3 2 2" xfId="20385"/>
    <cellStyle name="Обычный 5 18 6 3 2 2 2" xfId="50258"/>
    <cellStyle name="Обычный 5 18 6 3 2 3" xfId="50259"/>
    <cellStyle name="Обычный 5 18 6 3 3" xfId="20386"/>
    <cellStyle name="Обычный 5 18 6 3 3 2" xfId="50260"/>
    <cellStyle name="Обычный 5 18 6 3 4" xfId="50261"/>
    <cellStyle name="Обычный 5 18 6 4" xfId="20387"/>
    <cellStyle name="Обычный 5 18 6 4 2" xfId="20388"/>
    <cellStyle name="Обычный 5 18 6 4 2 2" xfId="20389"/>
    <cellStyle name="Обычный 5 18 6 4 2 2 2" xfId="50262"/>
    <cellStyle name="Обычный 5 18 6 4 2 3" xfId="50263"/>
    <cellStyle name="Обычный 5 18 6 4 3" xfId="20390"/>
    <cellStyle name="Обычный 5 18 6 4 3 2" xfId="50264"/>
    <cellStyle name="Обычный 5 18 6 4 4" xfId="50265"/>
    <cellStyle name="Обычный 5 18 6 5" xfId="20391"/>
    <cellStyle name="Обычный 5 18 6 5 2" xfId="20392"/>
    <cellStyle name="Обычный 5 18 6 5 2 2" xfId="50266"/>
    <cellStyle name="Обычный 5 18 6 5 3" xfId="50267"/>
    <cellStyle name="Обычный 5 18 6 6" xfId="20393"/>
    <cellStyle name="Обычный 5 18 6 6 2" xfId="50268"/>
    <cellStyle name="Обычный 5 18 6 7" xfId="20394"/>
    <cellStyle name="Обычный 5 18 6 7 2" xfId="50269"/>
    <cellStyle name="Обычный 5 18 6 8" xfId="50270"/>
    <cellStyle name="Обычный 5 18 7" xfId="20395"/>
    <cellStyle name="Обычный 5 18 7 2" xfId="20396"/>
    <cellStyle name="Обычный 5 18 7 2 2" xfId="20397"/>
    <cellStyle name="Обычный 5 18 7 2 2 2" xfId="20398"/>
    <cellStyle name="Обычный 5 18 7 2 2 2 2" xfId="50271"/>
    <cellStyle name="Обычный 5 18 7 2 2 3" xfId="50272"/>
    <cellStyle name="Обычный 5 18 7 2 3" xfId="20399"/>
    <cellStyle name="Обычный 5 18 7 2 3 2" xfId="50273"/>
    <cellStyle name="Обычный 5 18 7 2 4" xfId="50274"/>
    <cellStyle name="Обычный 5 18 7 3" xfId="20400"/>
    <cellStyle name="Обычный 5 18 7 3 2" xfId="20401"/>
    <cellStyle name="Обычный 5 18 7 3 2 2" xfId="20402"/>
    <cellStyle name="Обычный 5 18 7 3 2 2 2" xfId="50275"/>
    <cellStyle name="Обычный 5 18 7 3 2 3" xfId="50276"/>
    <cellStyle name="Обычный 5 18 7 3 3" xfId="20403"/>
    <cellStyle name="Обычный 5 18 7 3 3 2" xfId="50277"/>
    <cellStyle name="Обычный 5 18 7 3 4" xfId="50278"/>
    <cellStyle name="Обычный 5 18 7 4" xfId="20404"/>
    <cellStyle name="Обычный 5 18 7 4 2" xfId="20405"/>
    <cellStyle name="Обычный 5 18 7 4 2 2" xfId="20406"/>
    <cellStyle name="Обычный 5 18 7 4 2 2 2" xfId="50279"/>
    <cellStyle name="Обычный 5 18 7 4 2 3" xfId="50280"/>
    <cellStyle name="Обычный 5 18 7 4 3" xfId="20407"/>
    <cellStyle name="Обычный 5 18 7 4 3 2" xfId="50281"/>
    <cellStyle name="Обычный 5 18 7 4 4" xfId="50282"/>
    <cellStyle name="Обычный 5 18 7 5" xfId="20408"/>
    <cellStyle name="Обычный 5 18 7 5 2" xfId="20409"/>
    <cellStyle name="Обычный 5 18 7 5 2 2" xfId="50283"/>
    <cellStyle name="Обычный 5 18 7 5 3" xfId="50284"/>
    <cellStyle name="Обычный 5 18 7 6" xfId="20410"/>
    <cellStyle name="Обычный 5 18 7 6 2" xfId="50285"/>
    <cellStyle name="Обычный 5 18 7 7" xfId="20411"/>
    <cellStyle name="Обычный 5 18 7 7 2" xfId="50286"/>
    <cellStyle name="Обычный 5 18 7 8" xfId="50287"/>
    <cellStyle name="Обычный 5 18 8" xfId="20412"/>
    <cellStyle name="Обычный 5 18 8 2" xfId="20413"/>
    <cellStyle name="Обычный 5 18 8 2 2" xfId="20414"/>
    <cellStyle name="Обычный 5 18 8 2 2 2" xfId="20415"/>
    <cellStyle name="Обычный 5 18 8 2 2 2 2" xfId="50288"/>
    <cellStyle name="Обычный 5 18 8 2 2 3" xfId="50289"/>
    <cellStyle name="Обычный 5 18 8 2 3" xfId="20416"/>
    <cellStyle name="Обычный 5 18 8 2 3 2" xfId="50290"/>
    <cellStyle name="Обычный 5 18 8 2 4" xfId="50291"/>
    <cellStyle name="Обычный 5 18 8 3" xfId="20417"/>
    <cellStyle name="Обычный 5 18 8 3 2" xfId="20418"/>
    <cellStyle name="Обычный 5 18 8 3 2 2" xfId="20419"/>
    <cellStyle name="Обычный 5 18 8 3 2 2 2" xfId="50292"/>
    <cellStyle name="Обычный 5 18 8 3 2 3" xfId="50293"/>
    <cellStyle name="Обычный 5 18 8 3 3" xfId="20420"/>
    <cellStyle name="Обычный 5 18 8 3 3 2" xfId="50294"/>
    <cellStyle name="Обычный 5 18 8 3 4" xfId="50295"/>
    <cellStyle name="Обычный 5 18 8 4" xfId="20421"/>
    <cellStyle name="Обычный 5 18 8 4 2" xfId="20422"/>
    <cellStyle name="Обычный 5 18 8 4 2 2" xfId="20423"/>
    <cellStyle name="Обычный 5 18 8 4 2 2 2" xfId="50296"/>
    <cellStyle name="Обычный 5 18 8 4 2 3" xfId="50297"/>
    <cellStyle name="Обычный 5 18 8 4 3" xfId="20424"/>
    <cellStyle name="Обычный 5 18 8 4 3 2" xfId="50298"/>
    <cellStyle name="Обычный 5 18 8 4 4" xfId="50299"/>
    <cellStyle name="Обычный 5 18 8 5" xfId="20425"/>
    <cellStyle name="Обычный 5 18 8 5 2" xfId="20426"/>
    <cellStyle name="Обычный 5 18 8 5 2 2" xfId="50300"/>
    <cellStyle name="Обычный 5 18 8 5 3" xfId="50301"/>
    <cellStyle name="Обычный 5 18 8 6" xfId="20427"/>
    <cellStyle name="Обычный 5 18 8 6 2" xfId="50302"/>
    <cellStyle name="Обычный 5 18 8 7" xfId="20428"/>
    <cellStyle name="Обычный 5 18 8 7 2" xfId="50303"/>
    <cellStyle name="Обычный 5 18 8 8" xfId="50304"/>
    <cellStyle name="Обычный 5 18 9" xfId="20429"/>
    <cellStyle name="Обычный 5 18 9 2" xfId="20430"/>
    <cellStyle name="Обычный 5 18 9 2 2" xfId="20431"/>
    <cellStyle name="Обычный 5 18 9 2 2 2" xfId="20432"/>
    <cellStyle name="Обычный 5 18 9 2 2 2 2" xfId="50305"/>
    <cellStyle name="Обычный 5 18 9 2 2 3" xfId="50306"/>
    <cellStyle name="Обычный 5 18 9 2 3" xfId="20433"/>
    <cellStyle name="Обычный 5 18 9 2 3 2" xfId="50307"/>
    <cellStyle name="Обычный 5 18 9 2 4" xfId="50308"/>
    <cellStyle name="Обычный 5 18 9 3" xfId="20434"/>
    <cellStyle name="Обычный 5 18 9 3 2" xfId="20435"/>
    <cellStyle name="Обычный 5 18 9 3 2 2" xfId="20436"/>
    <cellStyle name="Обычный 5 18 9 3 2 2 2" xfId="50309"/>
    <cellStyle name="Обычный 5 18 9 3 2 3" xfId="50310"/>
    <cellStyle name="Обычный 5 18 9 3 3" xfId="20437"/>
    <cellStyle name="Обычный 5 18 9 3 3 2" xfId="50311"/>
    <cellStyle name="Обычный 5 18 9 3 4" xfId="50312"/>
    <cellStyle name="Обычный 5 18 9 4" xfId="20438"/>
    <cellStyle name="Обычный 5 18 9 4 2" xfId="20439"/>
    <cellStyle name="Обычный 5 18 9 4 2 2" xfId="20440"/>
    <cellStyle name="Обычный 5 18 9 4 2 2 2" xfId="50313"/>
    <cellStyle name="Обычный 5 18 9 4 2 3" xfId="50314"/>
    <cellStyle name="Обычный 5 18 9 4 3" xfId="20441"/>
    <cellStyle name="Обычный 5 18 9 4 3 2" xfId="50315"/>
    <cellStyle name="Обычный 5 18 9 4 4" xfId="50316"/>
    <cellStyle name="Обычный 5 18 9 5" xfId="20442"/>
    <cellStyle name="Обычный 5 18 9 5 2" xfId="20443"/>
    <cellStyle name="Обычный 5 18 9 5 2 2" xfId="50317"/>
    <cellStyle name="Обычный 5 18 9 5 3" xfId="50318"/>
    <cellStyle name="Обычный 5 18 9 6" xfId="20444"/>
    <cellStyle name="Обычный 5 18 9 6 2" xfId="50319"/>
    <cellStyle name="Обычный 5 18 9 7" xfId="20445"/>
    <cellStyle name="Обычный 5 18 9 7 2" xfId="50320"/>
    <cellStyle name="Обычный 5 18 9 8" xfId="50321"/>
    <cellStyle name="Обычный 5 19" xfId="20446"/>
    <cellStyle name="Обычный 5 19 10" xfId="20447"/>
    <cellStyle name="Обычный 5 19 10 2" xfId="20448"/>
    <cellStyle name="Обычный 5 19 10 2 2" xfId="20449"/>
    <cellStyle name="Обычный 5 19 10 2 2 2" xfId="20450"/>
    <cellStyle name="Обычный 5 19 10 2 2 2 2" xfId="50322"/>
    <cellStyle name="Обычный 5 19 10 2 2 3" xfId="50323"/>
    <cellStyle name="Обычный 5 19 10 2 3" xfId="20451"/>
    <cellStyle name="Обычный 5 19 10 2 3 2" xfId="50324"/>
    <cellStyle name="Обычный 5 19 10 2 4" xfId="50325"/>
    <cellStyle name="Обычный 5 19 10 3" xfId="20452"/>
    <cellStyle name="Обычный 5 19 10 3 2" xfId="20453"/>
    <cellStyle name="Обычный 5 19 10 3 2 2" xfId="20454"/>
    <cellStyle name="Обычный 5 19 10 3 2 2 2" xfId="50326"/>
    <cellStyle name="Обычный 5 19 10 3 2 3" xfId="50327"/>
    <cellStyle name="Обычный 5 19 10 3 3" xfId="20455"/>
    <cellStyle name="Обычный 5 19 10 3 3 2" xfId="50328"/>
    <cellStyle name="Обычный 5 19 10 3 4" xfId="50329"/>
    <cellStyle name="Обычный 5 19 10 4" xfId="20456"/>
    <cellStyle name="Обычный 5 19 10 4 2" xfId="20457"/>
    <cellStyle name="Обычный 5 19 10 4 2 2" xfId="20458"/>
    <cellStyle name="Обычный 5 19 10 4 2 2 2" xfId="50330"/>
    <cellStyle name="Обычный 5 19 10 4 2 3" xfId="50331"/>
    <cellStyle name="Обычный 5 19 10 4 3" xfId="20459"/>
    <cellStyle name="Обычный 5 19 10 4 3 2" xfId="50332"/>
    <cellStyle name="Обычный 5 19 10 4 4" xfId="50333"/>
    <cellStyle name="Обычный 5 19 10 5" xfId="20460"/>
    <cellStyle name="Обычный 5 19 10 5 2" xfId="20461"/>
    <cellStyle name="Обычный 5 19 10 5 2 2" xfId="50334"/>
    <cellStyle name="Обычный 5 19 10 5 3" xfId="50335"/>
    <cellStyle name="Обычный 5 19 10 6" xfId="20462"/>
    <cellStyle name="Обычный 5 19 10 6 2" xfId="50336"/>
    <cellStyle name="Обычный 5 19 10 7" xfId="20463"/>
    <cellStyle name="Обычный 5 19 10 7 2" xfId="50337"/>
    <cellStyle name="Обычный 5 19 10 8" xfId="50338"/>
    <cellStyle name="Обычный 5 19 11" xfId="20464"/>
    <cellStyle name="Обычный 5 19 11 2" xfId="20465"/>
    <cellStyle name="Обычный 5 19 11 2 2" xfId="20466"/>
    <cellStyle name="Обычный 5 19 11 2 2 2" xfId="20467"/>
    <cellStyle name="Обычный 5 19 11 2 2 2 2" xfId="50339"/>
    <cellStyle name="Обычный 5 19 11 2 2 3" xfId="50340"/>
    <cellStyle name="Обычный 5 19 11 2 3" xfId="20468"/>
    <cellStyle name="Обычный 5 19 11 2 3 2" xfId="50341"/>
    <cellStyle name="Обычный 5 19 11 2 4" xfId="50342"/>
    <cellStyle name="Обычный 5 19 11 3" xfId="20469"/>
    <cellStyle name="Обычный 5 19 11 3 2" xfId="20470"/>
    <cellStyle name="Обычный 5 19 11 3 2 2" xfId="20471"/>
    <cellStyle name="Обычный 5 19 11 3 2 2 2" xfId="50343"/>
    <cellStyle name="Обычный 5 19 11 3 2 3" xfId="50344"/>
    <cellStyle name="Обычный 5 19 11 3 3" xfId="20472"/>
    <cellStyle name="Обычный 5 19 11 3 3 2" xfId="50345"/>
    <cellStyle name="Обычный 5 19 11 3 4" xfId="50346"/>
    <cellStyle name="Обычный 5 19 11 4" xfId="20473"/>
    <cellStyle name="Обычный 5 19 11 4 2" xfId="20474"/>
    <cellStyle name="Обычный 5 19 11 4 2 2" xfId="20475"/>
    <cellStyle name="Обычный 5 19 11 4 2 2 2" xfId="50347"/>
    <cellStyle name="Обычный 5 19 11 4 2 3" xfId="50348"/>
    <cellStyle name="Обычный 5 19 11 4 3" xfId="20476"/>
    <cellStyle name="Обычный 5 19 11 4 3 2" xfId="50349"/>
    <cellStyle name="Обычный 5 19 11 4 4" xfId="50350"/>
    <cellStyle name="Обычный 5 19 11 5" xfId="20477"/>
    <cellStyle name="Обычный 5 19 11 5 2" xfId="20478"/>
    <cellStyle name="Обычный 5 19 11 5 2 2" xfId="50351"/>
    <cellStyle name="Обычный 5 19 11 5 3" xfId="50352"/>
    <cellStyle name="Обычный 5 19 11 6" xfId="20479"/>
    <cellStyle name="Обычный 5 19 11 6 2" xfId="50353"/>
    <cellStyle name="Обычный 5 19 11 7" xfId="20480"/>
    <cellStyle name="Обычный 5 19 11 7 2" xfId="50354"/>
    <cellStyle name="Обычный 5 19 11 8" xfId="50355"/>
    <cellStyle name="Обычный 5 19 12" xfId="20481"/>
    <cellStyle name="Обычный 5 19 12 2" xfId="20482"/>
    <cellStyle name="Обычный 5 19 12 2 2" xfId="20483"/>
    <cellStyle name="Обычный 5 19 12 2 2 2" xfId="20484"/>
    <cellStyle name="Обычный 5 19 12 2 2 2 2" xfId="50356"/>
    <cellStyle name="Обычный 5 19 12 2 2 3" xfId="50357"/>
    <cellStyle name="Обычный 5 19 12 2 3" xfId="20485"/>
    <cellStyle name="Обычный 5 19 12 2 3 2" xfId="50358"/>
    <cellStyle name="Обычный 5 19 12 2 4" xfId="50359"/>
    <cellStyle name="Обычный 5 19 12 3" xfId="20486"/>
    <cellStyle name="Обычный 5 19 12 3 2" xfId="20487"/>
    <cellStyle name="Обычный 5 19 12 3 2 2" xfId="20488"/>
    <cellStyle name="Обычный 5 19 12 3 2 2 2" xfId="50360"/>
    <cellStyle name="Обычный 5 19 12 3 2 3" xfId="50361"/>
    <cellStyle name="Обычный 5 19 12 3 3" xfId="20489"/>
    <cellStyle name="Обычный 5 19 12 3 3 2" xfId="50362"/>
    <cellStyle name="Обычный 5 19 12 3 4" xfId="50363"/>
    <cellStyle name="Обычный 5 19 12 4" xfId="20490"/>
    <cellStyle name="Обычный 5 19 12 4 2" xfId="20491"/>
    <cellStyle name="Обычный 5 19 12 4 2 2" xfId="20492"/>
    <cellStyle name="Обычный 5 19 12 4 2 2 2" xfId="50364"/>
    <cellStyle name="Обычный 5 19 12 4 2 3" xfId="50365"/>
    <cellStyle name="Обычный 5 19 12 4 3" xfId="20493"/>
    <cellStyle name="Обычный 5 19 12 4 3 2" xfId="50366"/>
    <cellStyle name="Обычный 5 19 12 4 4" xfId="50367"/>
    <cellStyle name="Обычный 5 19 12 5" xfId="20494"/>
    <cellStyle name="Обычный 5 19 12 5 2" xfId="20495"/>
    <cellStyle name="Обычный 5 19 12 5 2 2" xfId="50368"/>
    <cellStyle name="Обычный 5 19 12 5 3" xfId="50369"/>
    <cellStyle name="Обычный 5 19 12 6" xfId="20496"/>
    <cellStyle name="Обычный 5 19 12 6 2" xfId="50370"/>
    <cellStyle name="Обычный 5 19 12 7" xfId="20497"/>
    <cellStyle name="Обычный 5 19 12 7 2" xfId="50371"/>
    <cellStyle name="Обычный 5 19 12 8" xfId="50372"/>
    <cellStyle name="Обычный 5 19 13" xfId="20498"/>
    <cellStyle name="Обычный 5 19 13 2" xfId="20499"/>
    <cellStyle name="Обычный 5 19 13 2 2" xfId="20500"/>
    <cellStyle name="Обычный 5 19 13 2 2 2" xfId="20501"/>
    <cellStyle name="Обычный 5 19 13 2 2 2 2" xfId="50373"/>
    <cellStyle name="Обычный 5 19 13 2 2 3" xfId="50374"/>
    <cellStyle name="Обычный 5 19 13 2 3" xfId="20502"/>
    <cellStyle name="Обычный 5 19 13 2 3 2" xfId="50375"/>
    <cellStyle name="Обычный 5 19 13 2 4" xfId="50376"/>
    <cellStyle name="Обычный 5 19 13 3" xfId="20503"/>
    <cellStyle name="Обычный 5 19 13 3 2" xfId="20504"/>
    <cellStyle name="Обычный 5 19 13 3 2 2" xfId="20505"/>
    <cellStyle name="Обычный 5 19 13 3 2 2 2" xfId="50377"/>
    <cellStyle name="Обычный 5 19 13 3 2 3" xfId="50378"/>
    <cellStyle name="Обычный 5 19 13 3 3" xfId="20506"/>
    <cellStyle name="Обычный 5 19 13 3 3 2" xfId="50379"/>
    <cellStyle name="Обычный 5 19 13 3 4" xfId="50380"/>
    <cellStyle name="Обычный 5 19 13 4" xfId="20507"/>
    <cellStyle name="Обычный 5 19 13 4 2" xfId="20508"/>
    <cellStyle name="Обычный 5 19 13 4 2 2" xfId="20509"/>
    <cellStyle name="Обычный 5 19 13 4 2 2 2" xfId="50381"/>
    <cellStyle name="Обычный 5 19 13 4 2 3" xfId="50382"/>
    <cellStyle name="Обычный 5 19 13 4 3" xfId="20510"/>
    <cellStyle name="Обычный 5 19 13 4 3 2" xfId="50383"/>
    <cellStyle name="Обычный 5 19 13 4 4" xfId="50384"/>
    <cellStyle name="Обычный 5 19 13 5" xfId="20511"/>
    <cellStyle name="Обычный 5 19 13 5 2" xfId="20512"/>
    <cellStyle name="Обычный 5 19 13 5 2 2" xfId="50385"/>
    <cellStyle name="Обычный 5 19 13 5 3" xfId="50386"/>
    <cellStyle name="Обычный 5 19 13 6" xfId="20513"/>
    <cellStyle name="Обычный 5 19 13 6 2" xfId="50387"/>
    <cellStyle name="Обычный 5 19 13 7" xfId="20514"/>
    <cellStyle name="Обычный 5 19 13 7 2" xfId="50388"/>
    <cellStyle name="Обычный 5 19 13 8" xfId="50389"/>
    <cellStyle name="Обычный 5 19 14" xfId="20515"/>
    <cellStyle name="Обычный 5 19 14 2" xfId="20516"/>
    <cellStyle name="Обычный 5 19 14 2 2" xfId="20517"/>
    <cellStyle name="Обычный 5 19 14 2 2 2" xfId="20518"/>
    <cellStyle name="Обычный 5 19 14 2 2 2 2" xfId="50390"/>
    <cellStyle name="Обычный 5 19 14 2 2 3" xfId="50391"/>
    <cellStyle name="Обычный 5 19 14 2 3" xfId="20519"/>
    <cellStyle name="Обычный 5 19 14 2 3 2" xfId="50392"/>
    <cellStyle name="Обычный 5 19 14 2 4" xfId="50393"/>
    <cellStyle name="Обычный 5 19 14 3" xfId="20520"/>
    <cellStyle name="Обычный 5 19 14 3 2" xfId="20521"/>
    <cellStyle name="Обычный 5 19 14 3 2 2" xfId="20522"/>
    <cellStyle name="Обычный 5 19 14 3 2 2 2" xfId="50394"/>
    <cellStyle name="Обычный 5 19 14 3 2 3" xfId="50395"/>
    <cellStyle name="Обычный 5 19 14 3 3" xfId="20523"/>
    <cellStyle name="Обычный 5 19 14 3 3 2" xfId="50396"/>
    <cellStyle name="Обычный 5 19 14 3 4" xfId="50397"/>
    <cellStyle name="Обычный 5 19 14 4" xfId="20524"/>
    <cellStyle name="Обычный 5 19 14 4 2" xfId="20525"/>
    <cellStyle name="Обычный 5 19 14 4 2 2" xfId="20526"/>
    <cellStyle name="Обычный 5 19 14 4 2 2 2" xfId="50398"/>
    <cellStyle name="Обычный 5 19 14 4 2 3" xfId="50399"/>
    <cellStyle name="Обычный 5 19 14 4 3" xfId="20527"/>
    <cellStyle name="Обычный 5 19 14 4 3 2" xfId="50400"/>
    <cellStyle name="Обычный 5 19 14 4 4" xfId="50401"/>
    <cellStyle name="Обычный 5 19 14 5" xfId="20528"/>
    <cellStyle name="Обычный 5 19 14 5 2" xfId="20529"/>
    <cellStyle name="Обычный 5 19 14 5 2 2" xfId="50402"/>
    <cellStyle name="Обычный 5 19 14 5 3" xfId="50403"/>
    <cellStyle name="Обычный 5 19 14 6" xfId="20530"/>
    <cellStyle name="Обычный 5 19 14 6 2" xfId="50404"/>
    <cellStyle name="Обычный 5 19 14 7" xfId="20531"/>
    <cellStyle name="Обычный 5 19 14 7 2" xfId="50405"/>
    <cellStyle name="Обычный 5 19 14 8" xfId="50406"/>
    <cellStyle name="Обычный 5 19 15" xfId="20532"/>
    <cellStyle name="Обычный 5 19 15 2" xfId="20533"/>
    <cellStyle name="Обычный 5 19 15 2 2" xfId="20534"/>
    <cellStyle name="Обычный 5 19 15 2 2 2" xfId="20535"/>
    <cellStyle name="Обычный 5 19 15 2 2 2 2" xfId="50407"/>
    <cellStyle name="Обычный 5 19 15 2 2 3" xfId="50408"/>
    <cellStyle name="Обычный 5 19 15 2 3" xfId="20536"/>
    <cellStyle name="Обычный 5 19 15 2 3 2" xfId="50409"/>
    <cellStyle name="Обычный 5 19 15 2 4" xfId="50410"/>
    <cellStyle name="Обычный 5 19 15 3" xfId="20537"/>
    <cellStyle name="Обычный 5 19 15 3 2" xfId="20538"/>
    <cellStyle name="Обычный 5 19 15 3 2 2" xfId="20539"/>
    <cellStyle name="Обычный 5 19 15 3 2 2 2" xfId="50411"/>
    <cellStyle name="Обычный 5 19 15 3 2 3" xfId="50412"/>
    <cellStyle name="Обычный 5 19 15 3 3" xfId="20540"/>
    <cellStyle name="Обычный 5 19 15 3 3 2" xfId="50413"/>
    <cellStyle name="Обычный 5 19 15 3 4" xfId="50414"/>
    <cellStyle name="Обычный 5 19 15 4" xfId="20541"/>
    <cellStyle name="Обычный 5 19 15 4 2" xfId="20542"/>
    <cellStyle name="Обычный 5 19 15 4 2 2" xfId="20543"/>
    <cellStyle name="Обычный 5 19 15 4 2 2 2" xfId="50415"/>
    <cellStyle name="Обычный 5 19 15 4 2 3" xfId="50416"/>
    <cellStyle name="Обычный 5 19 15 4 3" xfId="20544"/>
    <cellStyle name="Обычный 5 19 15 4 3 2" xfId="50417"/>
    <cellStyle name="Обычный 5 19 15 4 4" xfId="50418"/>
    <cellStyle name="Обычный 5 19 15 5" xfId="20545"/>
    <cellStyle name="Обычный 5 19 15 5 2" xfId="20546"/>
    <cellStyle name="Обычный 5 19 15 5 2 2" xfId="50419"/>
    <cellStyle name="Обычный 5 19 15 5 3" xfId="50420"/>
    <cellStyle name="Обычный 5 19 15 6" xfId="20547"/>
    <cellStyle name="Обычный 5 19 15 6 2" xfId="50421"/>
    <cellStyle name="Обычный 5 19 15 7" xfId="20548"/>
    <cellStyle name="Обычный 5 19 15 7 2" xfId="50422"/>
    <cellStyle name="Обычный 5 19 15 8" xfId="50423"/>
    <cellStyle name="Обычный 5 19 16" xfId="20549"/>
    <cellStyle name="Обычный 5 19 16 2" xfId="20550"/>
    <cellStyle name="Обычный 5 19 16 2 2" xfId="20551"/>
    <cellStyle name="Обычный 5 19 16 2 2 2" xfId="20552"/>
    <cellStyle name="Обычный 5 19 16 2 2 2 2" xfId="50424"/>
    <cellStyle name="Обычный 5 19 16 2 2 3" xfId="50425"/>
    <cellStyle name="Обычный 5 19 16 2 3" xfId="20553"/>
    <cellStyle name="Обычный 5 19 16 2 3 2" xfId="50426"/>
    <cellStyle name="Обычный 5 19 16 2 4" xfId="50427"/>
    <cellStyle name="Обычный 5 19 16 3" xfId="20554"/>
    <cellStyle name="Обычный 5 19 16 3 2" xfId="20555"/>
    <cellStyle name="Обычный 5 19 16 3 2 2" xfId="20556"/>
    <cellStyle name="Обычный 5 19 16 3 2 2 2" xfId="50428"/>
    <cellStyle name="Обычный 5 19 16 3 2 3" xfId="50429"/>
    <cellStyle name="Обычный 5 19 16 3 3" xfId="20557"/>
    <cellStyle name="Обычный 5 19 16 3 3 2" xfId="50430"/>
    <cellStyle name="Обычный 5 19 16 3 4" xfId="50431"/>
    <cellStyle name="Обычный 5 19 16 4" xfId="20558"/>
    <cellStyle name="Обычный 5 19 16 4 2" xfId="20559"/>
    <cellStyle name="Обычный 5 19 16 4 2 2" xfId="20560"/>
    <cellStyle name="Обычный 5 19 16 4 2 2 2" xfId="50432"/>
    <cellStyle name="Обычный 5 19 16 4 2 3" xfId="50433"/>
    <cellStyle name="Обычный 5 19 16 4 3" xfId="20561"/>
    <cellStyle name="Обычный 5 19 16 4 3 2" xfId="50434"/>
    <cellStyle name="Обычный 5 19 16 4 4" xfId="50435"/>
    <cellStyle name="Обычный 5 19 16 5" xfId="20562"/>
    <cellStyle name="Обычный 5 19 16 5 2" xfId="20563"/>
    <cellStyle name="Обычный 5 19 16 5 2 2" xfId="50436"/>
    <cellStyle name="Обычный 5 19 16 5 3" xfId="50437"/>
    <cellStyle name="Обычный 5 19 16 6" xfId="20564"/>
    <cellStyle name="Обычный 5 19 16 6 2" xfId="50438"/>
    <cellStyle name="Обычный 5 19 16 7" xfId="20565"/>
    <cellStyle name="Обычный 5 19 16 7 2" xfId="50439"/>
    <cellStyle name="Обычный 5 19 16 8" xfId="50440"/>
    <cellStyle name="Обычный 5 19 17" xfId="20566"/>
    <cellStyle name="Обычный 5 19 17 2" xfId="20567"/>
    <cellStyle name="Обычный 5 19 17 2 2" xfId="20568"/>
    <cellStyle name="Обычный 5 19 17 2 2 2" xfId="20569"/>
    <cellStyle name="Обычный 5 19 17 2 2 2 2" xfId="50441"/>
    <cellStyle name="Обычный 5 19 17 2 2 3" xfId="50442"/>
    <cellStyle name="Обычный 5 19 17 2 3" xfId="20570"/>
    <cellStyle name="Обычный 5 19 17 2 3 2" xfId="50443"/>
    <cellStyle name="Обычный 5 19 17 2 4" xfId="50444"/>
    <cellStyle name="Обычный 5 19 17 3" xfId="20571"/>
    <cellStyle name="Обычный 5 19 17 3 2" xfId="20572"/>
    <cellStyle name="Обычный 5 19 17 3 2 2" xfId="20573"/>
    <cellStyle name="Обычный 5 19 17 3 2 2 2" xfId="50445"/>
    <cellStyle name="Обычный 5 19 17 3 2 3" xfId="50446"/>
    <cellStyle name="Обычный 5 19 17 3 3" xfId="20574"/>
    <cellStyle name="Обычный 5 19 17 3 3 2" xfId="50447"/>
    <cellStyle name="Обычный 5 19 17 3 4" xfId="50448"/>
    <cellStyle name="Обычный 5 19 17 4" xfId="20575"/>
    <cellStyle name="Обычный 5 19 17 4 2" xfId="20576"/>
    <cellStyle name="Обычный 5 19 17 4 2 2" xfId="20577"/>
    <cellStyle name="Обычный 5 19 17 4 2 2 2" xfId="50449"/>
    <cellStyle name="Обычный 5 19 17 4 2 3" xfId="50450"/>
    <cellStyle name="Обычный 5 19 17 4 3" xfId="20578"/>
    <cellStyle name="Обычный 5 19 17 4 3 2" xfId="50451"/>
    <cellStyle name="Обычный 5 19 17 4 4" xfId="50452"/>
    <cellStyle name="Обычный 5 19 17 5" xfId="20579"/>
    <cellStyle name="Обычный 5 19 17 5 2" xfId="20580"/>
    <cellStyle name="Обычный 5 19 17 5 2 2" xfId="50453"/>
    <cellStyle name="Обычный 5 19 17 5 3" xfId="50454"/>
    <cellStyle name="Обычный 5 19 17 6" xfId="20581"/>
    <cellStyle name="Обычный 5 19 17 6 2" xfId="50455"/>
    <cellStyle name="Обычный 5 19 17 7" xfId="20582"/>
    <cellStyle name="Обычный 5 19 17 7 2" xfId="50456"/>
    <cellStyle name="Обычный 5 19 17 8" xfId="50457"/>
    <cellStyle name="Обычный 5 19 18" xfId="20583"/>
    <cellStyle name="Обычный 5 19 18 2" xfId="20584"/>
    <cellStyle name="Обычный 5 19 18 2 2" xfId="20585"/>
    <cellStyle name="Обычный 5 19 18 2 2 2" xfId="20586"/>
    <cellStyle name="Обычный 5 19 18 2 2 2 2" xfId="50458"/>
    <cellStyle name="Обычный 5 19 18 2 2 3" xfId="50459"/>
    <cellStyle name="Обычный 5 19 18 2 3" xfId="20587"/>
    <cellStyle name="Обычный 5 19 18 2 3 2" xfId="50460"/>
    <cellStyle name="Обычный 5 19 18 2 4" xfId="50461"/>
    <cellStyle name="Обычный 5 19 18 3" xfId="20588"/>
    <cellStyle name="Обычный 5 19 18 3 2" xfId="20589"/>
    <cellStyle name="Обычный 5 19 18 3 2 2" xfId="20590"/>
    <cellStyle name="Обычный 5 19 18 3 2 2 2" xfId="50462"/>
    <cellStyle name="Обычный 5 19 18 3 2 3" xfId="50463"/>
    <cellStyle name="Обычный 5 19 18 3 3" xfId="20591"/>
    <cellStyle name="Обычный 5 19 18 3 3 2" xfId="50464"/>
    <cellStyle name="Обычный 5 19 18 3 4" xfId="50465"/>
    <cellStyle name="Обычный 5 19 18 4" xfId="20592"/>
    <cellStyle name="Обычный 5 19 18 4 2" xfId="20593"/>
    <cellStyle name="Обычный 5 19 18 4 2 2" xfId="20594"/>
    <cellStyle name="Обычный 5 19 18 4 2 2 2" xfId="50466"/>
    <cellStyle name="Обычный 5 19 18 4 2 3" xfId="50467"/>
    <cellStyle name="Обычный 5 19 18 4 3" xfId="20595"/>
    <cellStyle name="Обычный 5 19 18 4 3 2" xfId="50468"/>
    <cellStyle name="Обычный 5 19 18 4 4" xfId="50469"/>
    <cellStyle name="Обычный 5 19 18 5" xfId="20596"/>
    <cellStyle name="Обычный 5 19 18 5 2" xfId="20597"/>
    <cellStyle name="Обычный 5 19 18 5 2 2" xfId="50470"/>
    <cellStyle name="Обычный 5 19 18 5 3" xfId="50471"/>
    <cellStyle name="Обычный 5 19 18 6" xfId="20598"/>
    <cellStyle name="Обычный 5 19 18 6 2" xfId="50472"/>
    <cellStyle name="Обычный 5 19 18 7" xfId="20599"/>
    <cellStyle name="Обычный 5 19 18 7 2" xfId="50473"/>
    <cellStyle name="Обычный 5 19 18 8" xfId="50474"/>
    <cellStyle name="Обычный 5 19 19" xfId="20600"/>
    <cellStyle name="Обычный 5 19 19 2" xfId="20601"/>
    <cellStyle name="Обычный 5 19 19 2 2" xfId="20602"/>
    <cellStyle name="Обычный 5 19 19 2 2 2" xfId="20603"/>
    <cellStyle name="Обычный 5 19 19 2 2 2 2" xfId="50475"/>
    <cellStyle name="Обычный 5 19 19 2 2 3" xfId="50476"/>
    <cellStyle name="Обычный 5 19 19 2 3" xfId="20604"/>
    <cellStyle name="Обычный 5 19 19 2 3 2" xfId="50477"/>
    <cellStyle name="Обычный 5 19 19 2 4" xfId="50478"/>
    <cellStyle name="Обычный 5 19 19 3" xfId="20605"/>
    <cellStyle name="Обычный 5 19 19 3 2" xfId="20606"/>
    <cellStyle name="Обычный 5 19 19 3 2 2" xfId="20607"/>
    <cellStyle name="Обычный 5 19 19 3 2 2 2" xfId="50479"/>
    <cellStyle name="Обычный 5 19 19 3 2 3" xfId="50480"/>
    <cellStyle name="Обычный 5 19 19 3 3" xfId="20608"/>
    <cellStyle name="Обычный 5 19 19 3 3 2" xfId="50481"/>
    <cellStyle name="Обычный 5 19 19 3 4" xfId="50482"/>
    <cellStyle name="Обычный 5 19 19 4" xfId="20609"/>
    <cellStyle name="Обычный 5 19 19 4 2" xfId="20610"/>
    <cellStyle name="Обычный 5 19 19 4 2 2" xfId="20611"/>
    <cellStyle name="Обычный 5 19 19 4 2 2 2" xfId="50483"/>
    <cellStyle name="Обычный 5 19 19 4 2 3" xfId="50484"/>
    <cellStyle name="Обычный 5 19 19 4 3" xfId="20612"/>
    <cellStyle name="Обычный 5 19 19 4 3 2" xfId="50485"/>
    <cellStyle name="Обычный 5 19 19 4 4" xfId="50486"/>
    <cellStyle name="Обычный 5 19 19 5" xfId="20613"/>
    <cellStyle name="Обычный 5 19 19 5 2" xfId="20614"/>
    <cellStyle name="Обычный 5 19 19 5 2 2" xfId="50487"/>
    <cellStyle name="Обычный 5 19 19 5 3" xfId="50488"/>
    <cellStyle name="Обычный 5 19 19 6" xfId="20615"/>
    <cellStyle name="Обычный 5 19 19 6 2" xfId="50489"/>
    <cellStyle name="Обычный 5 19 19 7" xfId="20616"/>
    <cellStyle name="Обычный 5 19 19 7 2" xfId="50490"/>
    <cellStyle name="Обычный 5 19 19 8" xfId="50491"/>
    <cellStyle name="Обычный 5 19 2" xfId="20617"/>
    <cellStyle name="Обычный 5 19 2 2" xfId="20618"/>
    <cellStyle name="Обычный 5 19 2 2 2" xfId="20619"/>
    <cellStyle name="Обычный 5 19 2 2 2 2" xfId="20620"/>
    <cellStyle name="Обычный 5 19 2 2 2 2 2" xfId="50492"/>
    <cellStyle name="Обычный 5 19 2 2 2 3" xfId="50493"/>
    <cellStyle name="Обычный 5 19 2 2 3" xfId="20621"/>
    <cellStyle name="Обычный 5 19 2 2 3 2" xfId="50494"/>
    <cellStyle name="Обычный 5 19 2 2 4" xfId="50495"/>
    <cellStyle name="Обычный 5 19 2 3" xfId="20622"/>
    <cellStyle name="Обычный 5 19 2 3 2" xfId="20623"/>
    <cellStyle name="Обычный 5 19 2 3 2 2" xfId="20624"/>
    <cellStyle name="Обычный 5 19 2 3 2 2 2" xfId="50496"/>
    <cellStyle name="Обычный 5 19 2 3 2 3" xfId="50497"/>
    <cellStyle name="Обычный 5 19 2 3 3" xfId="20625"/>
    <cellStyle name="Обычный 5 19 2 3 3 2" xfId="50498"/>
    <cellStyle name="Обычный 5 19 2 3 4" xfId="50499"/>
    <cellStyle name="Обычный 5 19 2 4" xfId="20626"/>
    <cellStyle name="Обычный 5 19 2 4 2" xfId="20627"/>
    <cellStyle name="Обычный 5 19 2 4 2 2" xfId="20628"/>
    <cellStyle name="Обычный 5 19 2 4 2 2 2" xfId="50500"/>
    <cellStyle name="Обычный 5 19 2 4 2 3" xfId="50501"/>
    <cellStyle name="Обычный 5 19 2 4 3" xfId="20629"/>
    <cellStyle name="Обычный 5 19 2 4 3 2" xfId="50502"/>
    <cellStyle name="Обычный 5 19 2 4 4" xfId="50503"/>
    <cellStyle name="Обычный 5 19 2 5" xfId="20630"/>
    <cellStyle name="Обычный 5 19 2 5 2" xfId="20631"/>
    <cellStyle name="Обычный 5 19 2 5 2 2" xfId="50504"/>
    <cellStyle name="Обычный 5 19 2 5 3" xfId="50505"/>
    <cellStyle name="Обычный 5 19 2 6" xfId="20632"/>
    <cellStyle name="Обычный 5 19 2 6 2" xfId="50506"/>
    <cellStyle name="Обычный 5 19 2 7" xfId="20633"/>
    <cellStyle name="Обычный 5 19 2 7 2" xfId="50507"/>
    <cellStyle name="Обычный 5 19 2 8" xfId="50508"/>
    <cellStyle name="Обычный 5 19 20" xfId="20634"/>
    <cellStyle name="Обычный 5 19 20 2" xfId="20635"/>
    <cellStyle name="Обычный 5 19 20 2 2" xfId="20636"/>
    <cellStyle name="Обычный 5 19 20 2 2 2" xfId="20637"/>
    <cellStyle name="Обычный 5 19 20 2 2 2 2" xfId="50509"/>
    <cellStyle name="Обычный 5 19 20 2 2 3" xfId="50510"/>
    <cellStyle name="Обычный 5 19 20 2 3" xfId="20638"/>
    <cellStyle name="Обычный 5 19 20 2 3 2" xfId="50511"/>
    <cellStyle name="Обычный 5 19 20 2 4" xfId="50512"/>
    <cellStyle name="Обычный 5 19 20 3" xfId="20639"/>
    <cellStyle name="Обычный 5 19 20 3 2" xfId="20640"/>
    <cellStyle name="Обычный 5 19 20 3 2 2" xfId="20641"/>
    <cellStyle name="Обычный 5 19 20 3 2 2 2" xfId="50513"/>
    <cellStyle name="Обычный 5 19 20 3 2 3" xfId="50514"/>
    <cellStyle name="Обычный 5 19 20 3 3" xfId="20642"/>
    <cellStyle name="Обычный 5 19 20 3 3 2" xfId="50515"/>
    <cellStyle name="Обычный 5 19 20 3 4" xfId="50516"/>
    <cellStyle name="Обычный 5 19 20 4" xfId="20643"/>
    <cellStyle name="Обычный 5 19 20 4 2" xfId="20644"/>
    <cellStyle name="Обычный 5 19 20 4 2 2" xfId="20645"/>
    <cellStyle name="Обычный 5 19 20 4 2 2 2" xfId="50517"/>
    <cellStyle name="Обычный 5 19 20 4 2 3" xfId="50518"/>
    <cellStyle name="Обычный 5 19 20 4 3" xfId="20646"/>
    <cellStyle name="Обычный 5 19 20 4 3 2" xfId="50519"/>
    <cellStyle name="Обычный 5 19 20 4 4" xfId="50520"/>
    <cellStyle name="Обычный 5 19 20 5" xfId="20647"/>
    <cellStyle name="Обычный 5 19 20 5 2" xfId="20648"/>
    <cellStyle name="Обычный 5 19 20 5 2 2" xfId="50521"/>
    <cellStyle name="Обычный 5 19 20 5 3" xfId="50522"/>
    <cellStyle name="Обычный 5 19 20 6" xfId="20649"/>
    <cellStyle name="Обычный 5 19 20 6 2" xfId="50523"/>
    <cellStyle name="Обычный 5 19 20 7" xfId="20650"/>
    <cellStyle name="Обычный 5 19 20 7 2" xfId="50524"/>
    <cellStyle name="Обычный 5 19 20 8" xfId="50525"/>
    <cellStyle name="Обычный 5 19 21" xfId="20651"/>
    <cellStyle name="Обычный 5 19 21 2" xfId="20652"/>
    <cellStyle name="Обычный 5 19 21 2 2" xfId="20653"/>
    <cellStyle name="Обычный 5 19 21 2 2 2" xfId="20654"/>
    <cellStyle name="Обычный 5 19 21 2 2 2 2" xfId="50526"/>
    <cellStyle name="Обычный 5 19 21 2 2 3" xfId="50527"/>
    <cellStyle name="Обычный 5 19 21 2 3" xfId="20655"/>
    <cellStyle name="Обычный 5 19 21 2 3 2" xfId="50528"/>
    <cellStyle name="Обычный 5 19 21 2 4" xfId="50529"/>
    <cellStyle name="Обычный 5 19 21 3" xfId="20656"/>
    <cellStyle name="Обычный 5 19 21 3 2" xfId="20657"/>
    <cellStyle name="Обычный 5 19 21 3 2 2" xfId="20658"/>
    <cellStyle name="Обычный 5 19 21 3 2 2 2" xfId="50530"/>
    <cellStyle name="Обычный 5 19 21 3 2 3" xfId="50531"/>
    <cellStyle name="Обычный 5 19 21 3 3" xfId="20659"/>
    <cellStyle name="Обычный 5 19 21 3 3 2" xfId="50532"/>
    <cellStyle name="Обычный 5 19 21 3 4" xfId="50533"/>
    <cellStyle name="Обычный 5 19 21 4" xfId="20660"/>
    <cellStyle name="Обычный 5 19 21 4 2" xfId="20661"/>
    <cellStyle name="Обычный 5 19 21 4 2 2" xfId="20662"/>
    <cellStyle name="Обычный 5 19 21 4 2 2 2" xfId="50534"/>
    <cellStyle name="Обычный 5 19 21 4 2 3" xfId="50535"/>
    <cellStyle name="Обычный 5 19 21 4 3" xfId="20663"/>
    <cellStyle name="Обычный 5 19 21 4 3 2" xfId="50536"/>
    <cellStyle name="Обычный 5 19 21 4 4" xfId="50537"/>
    <cellStyle name="Обычный 5 19 21 5" xfId="20664"/>
    <cellStyle name="Обычный 5 19 21 5 2" xfId="20665"/>
    <cellStyle name="Обычный 5 19 21 5 2 2" xfId="50538"/>
    <cellStyle name="Обычный 5 19 21 5 3" xfId="50539"/>
    <cellStyle name="Обычный 5 19 21 6" xfId="20666"/>
    <cellStyle name="Обычный 5 19 21 6 2" xfId="50540"/>
    <cellStyle name="Обычный 5 19 21 7" xfId="20667"/>
    <cellStyle name="Обычный 5 19 21 7 2" xfId="50541"/>
    <cellStyle name="Обычный 5 19 21 8" xfId="50542"/>
    <cellStyle name="Обычный 5 19 22" xfId="20668"/>
    <cellStyle name="Обычный 5 19 22 2" xfId="20669"/>
    <cellStyle name="Обычный 5 19 22 2 2" xfId="20670"/>
    <cellStyle name="Обычный 5 19 22 2 2 2" xfId="20671"/>
    <cellStyle name="Обычный 5 19 22 2 2 2 2" xfId="50543"/>
    <cellStyle name="Обычный 5 19 22 2 2 3" xfId="50544"/>
    <cellStyle name="Обычный 5 19 22 2 3" xfId="20672"/>
    <cellStyle name="Обычный 5 19 22 2 3 2" xfId="50545"/>
    <cellStyle name="Обычный 5 19 22 2 4" xfId="50546"/>
    <cellStyle name="Обычный 5 19 22 3" xfId="20673"/>
    <cellStyle name="Обычный 5 19 22 3 2" xfId="20674"/>
    <cellStyle name="Обычный 5 19 22 3 2 2" xfId="20675"/>
    <cellStyle name="Обычный 5 19 22 3 2 2 2" xfId="50547"/>
    <cellStyle name="Обычный 5 19 22 3 2 3" xfId="50548"/>
    <cellStyle name="Обычный 5 19 22 3 3" xfId="20676"/>
    <cellStyle name="Обычный 5 19 22 3 3 2" xfId="50549"/>
    <cellStyle name="Обычный 5 19 22 3 4" xfId="50550"/>
    <cellStyle name="Обычный 5 19 22 4" xfId="20677"/>
    <cellStyle name="Обычный 5 19 22 4 2" xfId="20678"/>
    <cellStyle name="Обычный 5 19 22 4 2 2" xfId="20679"/>
    <cellStyle name="Обычный 5 19 22 4 2 2 2" xfId="50551"/>
    <cellStyle name="Обычный 5 19 22 4 2 3" xfId="50552"/>
    <cellStyle name="Обычный 5 19 22 4 3" xfId="20680"/>
    <cellStyle name="Обычный 5 19 22 4 3 2" xfId="50553"/>
    <cellStyle name="Обычный 5 19 22 4 4" xfId="50554"/>
    <cellStyle name="Обычный 5 19 22 5" xfId="20681"/>
    <cellStyle name="Обычный 5 19 22 5 2" xfId="20682"/>
    <cellStyle name="Обычный 5 19 22 5 2 2" xfId="50555"/>
    <cellStyle name="Обычный 5 19 22 5 3" xfId="50556"/>
    <cellStyle name="Обычный 5 19 22 6" xfId="20683"/>
    <cellStyle name="Обычный 5 19 22 6 2" xfId="50557"/>
    <cellStyle name="Обычный 5 19 22 7" xfId="20684"/>
    <cellStyle name="Обычный 5 19 22 7 2" xfId="50558"/>
    <cellStyle name="Обычный 5 19 22 8" xfId="50559"/>
    <cellStyle name="Обычный 5 19 23" xfId="20685"/>
    <cellStyle name="Обычный 5 19 23 2" xfId="20686"/>
    <cellStyle name="Обычный 5 19 23 2 2" xfId="20687"/>
    <cellStyle name="Обычный 5 19 23 2 2 2" xfId="20688"/>
    <cellStyle name="Обычный 5 19 23 2 2 2 2" xfId="50560"/>
    <cellStyle name="Обычный 5 19 23 2 2 3" xfId="50561"/>
    <cellStyle name="Обычный 5 19 23 2 3" xfId="20689"/>
    <cellStyle name="Обычный 5 19 23 2 3 2" xfId="50562"/>
    <cellStyle name="Обычный 5 19 23 2 4" xfId="50563"/>
    <cellStyle name="Обычный 5 19 23 3" xfId="20690"/>
    <cellStyle name="Обычный 5 19 23 3 2" xfId="20691"/>
    <cellStyle name="Обычный 5 19 23 3 2 2" xfId="20692"/>
    <cellStyle name="Обычный 5 19 23 3 2 2 2" xfId="50564"/>
    <cellStyle name="Обычный 5 19 23 3 2 3" xfId="50565"/>
    <cellStyle name="Обычный 5 19 23 3 3" xfId="20693"/>
    <cellStyle name="Обычный 5 19 23 3 3 2" xfId="50566"/>
    <cellStyle name="Обычный 5 19 23 3 4" xfId="50567"/>
    <cellStyle name="Обычный 5 19 23 4" xfId="20694"/>
    <cellStyle name="Обычный 5 19 23 4 2" xfId="20695"/>
    <cellStyle name="Обычный 5 19 23 4 2 2" xfId="20696"/>
    <cellStyle name="Обычный 5 19 23 4 2 2 2" xfId="50568"/>
    <cellStyle name="Обычный 5 19 23 4 2 3" xfId="50569"/>
    <cellStyle name="Обычный 5 19 23 4 3" xfId="20697"/>
    <cellStyle name="Обычный 5 19 23 4 3 2" xfId="50570"/>
    <cellStyle name="Обычный 5 19 23 4 4" xfId="50571"/>
    <cellStyle name="Обычный 5 19 23 5" xfId="20698"/>
    <cellStyle name="Обычный 5 19 23 5 2" xfId="20699"/>
    <cellStyle name="Обычный 5 19 23 5 2 2" xfId="50572"/>
    <cellStyle name="Обычный 5 19 23 5 3" xfId="50573"/>
    <cellStyle name="Обычный 5 19 23 6" xfId="20700"/>
    <cellStyle name="Обычный 5 19 23 6 2" xfId="50574"/>
    <cellStyle name="Обычный 5 19 23 7" xfId="20701"/>
    <cellStyle name="Обычный 5 19 23 7 2" xfId="50575"/>
    <cellStyle name="Обычный 5 19 23 8" xfId="50576"/>
    <cellStyle name="Обычный 5 19 24" xfId="20702"/>
    <cellStyle name="Обычный 5 19 24 2" xfId="20703"/>
    <cellStyle name="Обычный 5 19 24 2 2" xfId="20704"/>
    <cellStyle name="Обычный 5 19 24 2 2 2" xfId="20705"/>
    <cellStyle name="Обычный 5 19 24 2 2 2 2" xfId="50577"/>
    <cellStyle name="Обычный 5 19 24 2 2 3" xfId="50578"/>
    <cellStyle name="Обычный 5 19 24 2 3" xfId="20706"/>
    <cellStyle name="Обычный 5 19 24 2 3 2" xfId="50579"/>
    <cellStyle name="Обычный 5 19 24 2 4" xfId="50580"/>
    <cellStyle name="Обычный 5 19 24 3" xfId="20707"/>
    <cellStyle name="Обычный 5 19 24 3 2" xfId="20708"/>
    <cellStyle name="Обычный 5 19 24 3 2 2" xfId="20709"/>
    <cellStyle name="Обычный 5 19 24 3 2 2 2" xfId="50581"/>
    <cellStyle name="Обычный 5 19 24 3 2 3" xfId="50582"/>
    <cellStyle name="Обычный 5 19 24 3 3" xfId="20710"/>
    <cellStyle name="Обычный 5 19 24 3 3 2" xfId="50583"/>
    <cellStyle name="Обычный 5 19 24 3 4" xfId="50584"/>
    <cellStyle name="Обычный 5 19 24 4" xfId="20711"/>
    <cellStyle name="Обычный 5 19 24 4 2" xfId="20712"/>
    <cellStyle name="Обычный 5 19 24 4 2 2" xfId="20713"/>
    <cellStyle name="Обычный 5 19 24 4 2 2 2" xfId="50585"/>
    <cellStyle name="Обычный 5 19 24 4 2 3" xfId="50586"/>
    <cellStyle name="Обычный 5 19 24 4 3" xfId="20714"/>
    <cellStyle name="Обычный 5 19 24 4 3 2" xfId="50587"/>
    <cellStyle name="Обычный 5 19 24 4 4" xfId="50588"/>
    <cellStyle name="Обычный 5 19 24 5" xfId="20715"/>
    <cellStyle name="Обычный 5 19 24 5 2" xfId="20716"/>
    <cellStyle name="Обычный 5 19 24 5 2 2" xfId="50589"/>
    <cellStyle name="Обычный 5 19 24 5 3" xfId="50590"/>
    <cellStyle name="Обычный 5 19 24 6" xfId="20717"/>
    <cellStyle name="Обычный 5 19 24 6 2" xfId="50591"/>
    <cellStyle name="Обычный 5 19 24 7" xfId="20718"/>
    <cellStyle name="Обычный 5 19 24 7 2" xfId="50592"/>
    <cellStyle name="Обычный 5 19 24 8" xfId="50593"/>
    <cellStyle name="Обычный 5 19 25" xfId="20719"/>
    <cellStyle name="Обычный 5 19 25 2" xfId="20720"/>
    <cellStyle name="Обычный 5 19 25 2 2" xfId="20721"/>
    <cellStyle name="Обычный 5 19 25 2 2 2" xfId="20722"/>
    <cellStyle name="Обычный 5 19 25 2 2 2 2" xfId="50594"/>
    <cellStyle name="Обычный 5 19 25 2 2 3" xfId="50595"/>
    <cellStyle name="Обычный 5 19 25 2 3" xfId="20723"/>
    <cellStyle name="Обычный 5 19 25 2 3 2" xfId="50596"/>
    <cellStyle name="Обычный 5 19 25 2 4" xfId="50597"/>
    <cellStyle name="Обычный 5 19 25 3" xfId="20724"/>
    <cellStyle name="Обычный 5 19 25 3 2" xfId="20725"/>
    <cellStyle name="Обычный 5 19 25 3 2 2" xfId="20726"/>
    <cellStyle name="Обычный 5 19 25 3 2 2 2" xfId="50598"/>
    <cellStyle name="Обычный 5 19 25 3 2 3" xfId="50599"/>
    <cellStyle name="Обычный 5 19 25 3 3" xfId="20727"/>
    <cellStyle name="Обычный 5 19 25 3 3 2" xfId="50600"/>
    <cellStyle name="Обычный 5 19 25 3 4" xfId="50601"/>
    <cellStyle name="Обычный 5 19 25 4" xfId="20728"/>
    <cellStyle name="Обычный 5 19 25 4 2" xfId="20729"/>
    <cellStyle name="Обычный 5 19 25 4 2 2" xfId="20730"/>
    <cellStyle name="Обычный 5 19 25 4 2 2 2" xfId="50602"/>
    <cellStyle name="Обычный 5 19 25 4 2 3" xfId="50603"/>
    <cellStyle name="Обычный 5 19 25 4 3" xfId="20731"/>
    <cellStyle name="Обычный 5 19 25 4 3 2" xfId="50604"/>
    <cellStyle name="Обычный 5 19 25 4 4" xfId="50605"/>
    <cellStyle name="Обычный 5 19 25 5" xfId="20732"/>
    <cellStyle name="Обычный 5 19 25 5 2" xfId="20733"/>
    <cellStyle name="Обычный 5 19 25 5 2 2" xfId="50606"/>
    <cellStyle name="Обычный 5 19 25 5 3" xfId="50607"/>
    <cellStyle name="Обычный 5 19 25 6" xfId="20734"/>
    <cellStyle name="Обычный 5 19 25 6 2" xfId="50608"/>
    <cellStyle name="Обычный 5 19 25 7" xfId="20735"/>
    <cellStyle name="Обычный 5 19 25 7 2" xfId="50609"/>
    <cellStyle name="Обычный 5 19 25 8" xfId="50610"/>
    <cellStyle name="Обычный 5 19 26" xfId="20736"/>
    <cellStyle name="Обычный 5 19 26 2" xfId="20737"/>
    <cellStyle name="Обычный 5 19 26 2 2" xfId="20738"/>
    <cellStyle name="Обычный 5 19 26 2 2 2" xfId="20739"/>
    <cellStyle name="Обычный 5 19 26 2 2 2 2" xfId="50611"/>
    <cellStyle name="Обычный 5 19 26 2 2 3" xfId="50612"/>
    <cellStyle name="Обычный 5 19 26 2 3" xfId="20740"/>
    <cellStyle name="Обычный 5 19 26 2 3 2" xfId="50613"/>
    <cellStyle name="Обычный 5 19 26 2 4" xfId="50614"/>
    <cellStyle name="Обычный 5 19 26 3" xfId="20741"/>
    <cellStyle name="Обычный 5 19 26 3 2" xfId="20742"/>
    <cellStyle name="Обычный 5 19 26 3 2 2" xfId="20743"/>
    <cellStyle name="Обычный 5 19 26 3 2 2 2" xfId="50615"/>
    <cellStyle name="Обычный 5 19 26 3 2 3" xfId="50616"/>
    <cellStyle name="Обычный 5 19 26 3 3" xfId="20744"/>
    <cellStyle name="Обычный 5 19 26 3 3 2" xfId="50617"/>
    <cellStyle name="Обычный 5 19 26 3 4" xfId="50618"/>
    <cellStyle name="Обычный 5 19 26 4" xfId="20745"/>
    <cellStyle name="Обычный 5 19 26 4 2" xfId="20746"/>
    <cellStyle name="Обычный 5 19 26 4 2 2" xfId="20747"/>
    <cellStyle name="Обычный 5 19 26 4 2 2 2" xfId="50619"/>
    <cellStyle name="Обычный 5 19 26 4 2 3" xfId="50620"/>
    <cellStyle name="Обычный 5 19 26 4 3" xfId="20748"/>
    <cellStyle name="Обычный 5 19 26 4 3 2" xfId="50621"/>
    <cellStyle name="Обычный 5 19 26 4 4" xfId="50622"/>
    <cellStyle name="Обычный 5 19 26 5" xfId="20749"/>
    <cellStyle name="Обычный 5 19 26 5 2" xfId="20750"/>
    <cellStyle name="Обычный 5 19 26 5 2 2" xfId="50623"/>
    <cellStyle name="Обычный 5 19 26 5 3" xfId="50624"/>
    <cellStyle name="Обычный 5 19 26 6" xfId="20751"/>
    <cellStyle name="Обычный 5 19 26 6 2" xfId="50625"/>
    <cellStyle name="Обычный 5 19 26 7" xfId="20752"/>
    <cellStyle name="Обычный 5 19 26 7 2" xfId="50626"/>
    <cellStyle name="Обычный 5 19 26 8" xfId="50627"/>
    <cellStyle name="Обычный 5 19 27" xfId="20753"/>
    <cellStyle name="Обычный 5 19 27 2" xfId="20754"/>
    <cellStyle name="Обычный 5 19 27 2 2" xfId="20755"/>
    <cellStyle name="Обычный 5 19 27 2 2 2" xfId="20756"/>
    <cellStyle name="Обычный 5 19 27 2 2 2 2" xfId="50628"/>
    <cellStyle name="Обычный 5 19 27 2 2 3" xfId="50629"/>
    <cellStyle name="Обычный 5 19 27 2 3" xfId="20757"/>
    <cellStyle name="Обычный 5 19 27 2 3 2" xfId="50630"/>
    <cellStyle name="Обычный 5 19 27 2 4" xfId="50631"/>
    <cellStyle name="Обычный 5 19 27 3" xfId="20758"/>
    <cellStyle name="Обычный 5 19 27 3 2" xfId="20759"/>
    <cellStyle name="Обычный 5 19 27 3 2 2" xfId="20760"/>
    <cellStyle name="Обычный 5 19 27 3 2 2 2" xfId="50632"/>
    <cellStyle name="Обычный 5 19 27 3 2 3" xfId="50633"/>
    <cellStyle name="Обычный 5 19 27 3 3" xfId="20761"/>
    <cellStyle name="Обычный 5 19 27 3 3 2" xfId="50634"/>
    <cellStyle name="Обычный 5 19 27 3 4" xfId="50635"/>
    <cellStyle name="Обычный 5 19 27 4" xfId="20762"/>
    <cellStyle name="Обычный 5 19 27 4 2" xfId="20763"/>
    <cellStyle name="Обычный 5 19 27 4 2 2" xfId="20764"/>
    <cellStyle name="Обычный 5 19 27 4 2 2 2" xfId="50636"/>
    <cellStyle name="Обычный 5 19 27 4 2 3" xfId="50637"/>
    <cellStyle name="Обычный 5 19 27 4 3" xfId="20765"/>
    <cellStyle name="Обычный 5 19 27 4 3 2" xfId="50638"/>
    <cellStyle name="Обычный 5 19 27 4 4" xfId="50639"/>
    <cellStyle name="Обычный 5 19 27 5" xfId="20766"/>
    <cellStyle name="Обычный 5 19 27 5 2" xfId="20767"/>
    <cellStyle name="Обычный 5 19 27 5 2 2" xfId="50640"/>
    <cellStyle name="Обычный 5 19 27 5 3" xfId="50641"/>
    <cellStyle name="Обычный 5 19 27 6" xfId="20768"/>
    <cellStyle name="Обычный 5 19 27 6 2" xfId="50642"/>
    <cellStyle name="Обычный 5 19 27 7" xfId="20769"/>
    <cellStyle name="Обычный 5 19 27 7 2" xfId="50643"/>
    <cellStyle name="Обычный 5 19 27 8" xfId="50644"/>
    <cellStyle name="Обычный 5 19 28" xfId="20770"/>
    <cellStyle name="Обычный 5 19 28 2" xfId="20771"/>
    <cellStyle name="Обычный 5 19 28 2 2" xfId="20772"/>
    <cellStyle name="Обычный 5 19 28 2 2 2" xfId="20773"/>
    <cellStyle name="Обычный 5 19 28 2 2 2 2" xfId="50645"/>
    <cellStyle name="Обычный 5 19 28 2 2 3" xfId="50646"/>
    <cellStyle name="Обычный 5 19 28 2 3" xfId="20774"/>
    <cellStyle name="Обычный 5 19 28 2 3 2" xfId="50647"/>
    <cellStyle name="Обычный 5 19 28 2 4" xfId="50648"/>
    <cellStyle name="Обычный 5 19 28 3" xfId="20775"/>
    <cellStyle name="Обычный 5 19 28 3 2" xfId="20776"/>
    <cellStyle name="Обычный 5 19 28 3 2 2" xfId="20777"/>
    <cellStyle name="Обычный 5 19 28 3 2 2 2" xfId="50649"/>
    <cellStyle name="Обычный 5 19 28 3 2 3" xfId="50650"/>
    <cellStyle name="Обычный 5 19 28 3 3" xfId="20778"/>
    <cellStyle name="Обычный 5 19 28 3 3 2" xfId="50651"/>
    <cellStyle name="Обычный 5 19 28 3 4" xfId="50652"/>
    <cellStyle name="Обычный 5 19 28 4" xfId="20779"/>
    <cellStyle name="Обычный 5 19 28 4 2" xfId="20780"/>
    <cellStyle name="Обычный 5 19 28 4 2 2" xfId="20781"/>
    <cellStyle name="Обычный 5 19 28 4 2 2 2" xfId="50653"/>
    <cellStyle name="Обычный 5 19 28 4 2 3" xfId="50654"/>
    <cellStyle name="Обычный 5 19 28 4 3" xfId="20782"/>
    <cellStyle name="Обычный 5 19 28 4 3 2" xfId="50655"/>
    <cellStyle name="Обычный 5 19 28 4 4" xfId="50656"/>
    <cellStyle name="Обычный 5 19 28 5" xfId="20783"/>
    <cellStyle name="Обычный 5 19 28 5 2" xfId="20784"/>
    <cellStyle name="Обычный 5 19 28 5 2 2" xfId="50657"/>
    <cellStyle name="Обычный 5 19 28 5 3" xfId="50658"/>
    <cellStyle name="Обычный 5 19 28 6" xfId="20785"/>
    <cellStyle name="Обычный 5 19 28 6 2" xfId="50659"/>
    <cellStyle name="Обычный 5 19 28 7" xfId="20786"/>
    <cellStyle name="Обычный 5 19 28 7 2" xfId="50660"/>
    <cellStyle name="Обычный 5 19 28 8" xfId="50661"/>
    <cellStyle name="Обычный 5 19 29" xfId="20787"/>
    <cellStyle name="Обычный 5 19 29 2" xfId="20788"/>
    <cellStyle name="Обычный 5 19 29 2 2" xfId="20789"/>
    <cellStyle name="Обычный 5 19 29 2 2 2" xfId="20790"/>
    <cellStyle name="Обычный 5 19 29 2 2 2 2" xfId="50662"/>
    <cellStyle name="Обычный 5 19 29 2 2 3" xfId="50663"/>
    <cellStyle name="Обычный 5 19 29 2 3" xfId="20791"/>
    <cellStyle name="Обычный 5 19 29 2 3 2" xfId="50664"/>
    <cellStyle name="Обычный 5 19 29 2 4" xfId="50665"/>
    <cellStyle name="Обычный 5 19 29 3" xfId="20792"/>
    <cellStyle name="Обычный 5 19 29 3 2" xfId="20793"/>
    <cellStyle name="Обычный 5 19 29 3 2 2" xfId="20794"/>
    <cellStyle name="Обычный 5 19 29 3 2 2 2" xfId="50666"/>
    <cellStyle name="Обычный 5 19 29 3 2 3" xfId="50667"/>
    <cellStyle name="Обычный 5 19 29 3 3" xfId="20795"/>
    <cellStyle name="Обычный 5 19 29 3 3 2" xfId="50668"/>
    <cellStyle name="Обычный 5 19 29 3 4" xfId="50669"/>
    <cellStyle name="Обычный 5 19 29 4" xfId="20796"/>
    <cellStyle name="Обычный 5 19 29 4 2" xfId="20797"/>
    <cellStyle name="Обычный 5 19 29 4 2 2" xfId="20798"/>
    <cellStyle name="Обычный 5 19 29 4 2 2 2" xfId="50670"/>
    <cellStyle name="Обычный 5 19 29 4 2 3" xfId="50671"/>
    <cellStyle name="Обычный 5 19 29 4 3" xfId="20799"/>
    <cellStyle name="Обычный 5 19 29 4 3 2" xfId="50672"/>
    <cellStyle name="Обычный 5 19 29 4 4" xfId="50673"/>
    <cellStyle name="Обычный 5 19 29 5" xfId="20800"/>
    <cellStyle name="Обычный 5 19 29 5 2" xfId="20801"/>
    <cellStyle name="Обычный 5 19 29 5 2 2" xfId="50674"/>
    <cellStyle name="Обычный 5 19 29 5 3" xfId="50675"/>
    <cellStyle name="Обычный 5 19 29 6" xfId="20802"/>
    <cellStyle name="Обычный 5 19 29 6 2" xfId="50676"/>
    <cellStyle name="Обычный 5 19 29 7" xfId="20803"/>
    <cellStyle name="Обычный 5 19 29 7 2" xfId="50677"/>
    <cellStyle name="Обычный 5 19 29 8" xfId="50678"/>
    <cellStyle name="Обычный 5 19 3" xfId="20804"/>
    <cellStyle name="Обычный 5 19 3 2" xfId="20805"/>
    <cellStyle name="Обычный 5 19 3 2 2" xfId="20806"/>
    <cellStyle name="Обычный 5 19 3 2 2 2" xfId="20807"/>
    <cellStyle name="Обычный 5 19 3 2 2 2 2" xfId="50679"/>
    <cellStyle name="Обычный 5 19 3 2 2 3" xfId="50680"/>
    <cellStyle name="Обычный 5 19 3 2 3" xfId="20808"/>
    <cellStyle name="Обычный 5 19 3 2 3 2" xfId="50681"/>
    <cellStyle name="Обычный 5 19 3 2 4" xfId="50682"/>
    <cellStyle name="Обычный 5 19 3 3" xfId="20809"/>
    <cellStyle name="Обычный 5 19 3 3 2" xfId="20810"/>
    <cellStyle name="Обычный 5 19 3 3 2 2" xfId="20811"/>
    <cellStyle name="Обычный 5 19 3 3 2 2 2" xfId="50683"/>
    <cellStyle name="Обычный 5 19 3 3 2 3" xfId="50684"/>
    <cellStyle name="Обычный 5 19 3 3 3" xfId="20812"/>
    <cellStyle name="Обычный 5 19 3 3 3 2" xfId="50685"/>
    <cellStyle name="Обычный 5 19 3 3 4" xfId="50686"/>
    <cellStyle name="Обычный 5 19 3 4" xfId="20813"/>
    <cellStyle name="Обычный 5 19 3 4 2" xfId="20814"/>
    <cellStyle name="Обычный 5 19 3 4 2 2" xfId="20815"/>
    <cellStyle name="Обычный 5 19 3 4 2 2 2" xfId="50687"/>
    <cellStyle name="Обычный 5 19 3 4 2 3" xfId="50688"/>
    <cellStyle name="Обычный 5 19 3 4 3" xfId="20816"/>
    <cellStyle name="Обычный 5 19 3 4 3 2" xfId="50689"/>
    <cellStyle name="Обычный 5 19 3 4 4" xfId="50690"/>
    <cellStyle name="Обычный 5 19 3 5" xfId="20817"/>
    <cellStyle name="Обычный 5 19 3 5 2" xfId="20818"/>
    <cellStyle name="Обычный 5 19 3 5 2 2" xfId="50691"/>
    <cellStyle name="Обычный 5 19 3 5 3" xfId="50692"/>
    <cellStyle name="Обычный 5 19 3 6" xfId="20819"/>
    <cellStyle name="Обычный 5 19 3 6 2" xfId="50693"/>
    <cellStyle name="Обычный 5 19 3 7" xfId="20820"/>
    <cellStyle name="Обычный 5 19 3 7 2" xfId="50694"/>
    <cellStyle name="Обычный 5 19 3 8" xfId="50695"/>
    <cellStyle name="Обычный 5 19 30" xfId="20821"/>
    <cellStyle name="Обычный 5 19 30 2" xfId="20822"/>
    <cellStyle name="Обычный 5 19 30 2 2" xfId="20823"/>
    <cellStyle name="Обычный 5 19 30 2 2 2" xfId="50696"/>
    <cellStyle name="Обычный 5 19 30 2 3" xfId="50697"/>
    <cellStyle name="Обычный 5 19 30 3" xfId="20824"/>
    <cellStyle name="Обычный 5 19 30 3 2" xfId="50698"/>
    <cellStyle name="Обычный 5 19 30 4" xfId="50699"/>
    <cellStyle name="Обычный 5 19 31" xfId="20825"/>
    <cellStyle name="Обычный 5 19 31 2" xfId="20826"/>
    <cellStyle name="Обычный 5 19 31 2 2" xfId="20827"/>
    <cellStyle name="Обычный 5 19 31 2 2 2" xfId="50700"/>
    <cellStyle name="Обычный 5 19 31 2 3" xfId="50701"/>
    <cellStyle name="Обычный 5 19 31 3" xfId="20828"/>
    <cellStyle name="Обычный 5 19 31 3 2" xfId="50702"/>
    <cellStyle name="Обычный 5 19 31 4" xfId="50703"/>
    <cellStyle name="Обычный 5 19 32" xfId="20829"/>
    <cellStyle name="Обычный 5 19 32 2" xfId="20830"/>
    <cellStyle name="Обычный 5 19 32 2 2" xfId="20831"/>
    <cellStyle name="Обычный 5 19 32 2 2 2" xfId="50704"/>
    <cellStyle name="Обычный 5 19 32 2 3" xfId="50705"/>
    <cellStyle name="Обычный 5 19 32 3" xfId="20832"/>
    <cellStyle name="Обычный 5 19 32 3 2" xfId="50706"/>
    <cellStyle name="Обычный 5 19 32 4" xfId="50707"/>
    <cellStyle name="Обычный 5 19 33" xfId="20833"/>
    <cellStyle name="Обычный 5 19 33 2" xfId="20834"/>
    <cellStyle name="Обычный 5 19 33 2 2" xfId="50708"/>
    <cellStyle name="Обычный 5 19 33 3" xfId="50709"/>
    <cellStyle name="Обычный 5 19 34" xfId="20835"/>
    <cellStyle name="Обычный 5 19 34 2" xfId="50710"/>
    <cellStyle name="Обычный 5 19 35" xfId="20836"/>
    <cellStyle name="Обычный 5 19 35 2" xfId="50711"/>
    <cellStyle name="Обычный 5 19 36" xfId="50712"/>
    <cellStyle name="Обычный 5 19 4" xfId="20837"/>
    <cellStyle name="Обычный 5 19 4 2" xfId="20838"/>
    <cellStyle name="Обычный 5 19 4 2 2" xfId="20839"/>
    <cellStyle name="Обычный 5 19 4 2 2 2" xfId="20840"/>
    <cellStyle name="Обычный 5 19 4 2 2 2 2" xfId="50713"/>
    <cellStyle name="Обычный 5 19 4 2 2 3" xfId="50714"/>
    <cellStyle name="Обычный 5 19 4 2 3" xfId="20841"/>
    <cellStyle name="Обычный 5 19 4 2 3 2" xfId="50715"/>
    <cellStyle name="Обычный 5 19 4 2 4" xfId="50716"/>
    <cellStyle name="Обычный 5 19 4 3" xfId="20842"/>
    <cellStyle name="Обычный 5 19 4 3 2" xfId="20843"/>
    <cellStyle name="Обычный 5 19 4 3 2 2" xfId="20844"/>
    <cellStyle name="Обычный 5 19 4 3 2 2 2" xfId="50717"/>
    <cellStyle name="Обычный 5 19 4 3 2 3" xfId="50718"/>
    <cellStyle name="Обычный 5 19 4 3 3" xfId="20845"/>
    <cellStyle name="Обычный 5 19 4 3 3 2" xfId="50719"/>
    <cellStyle name="Обычный 5 19 4 3 4" xfId="50720"/>
    <cellStyle name="Обычный 5 19 4 4" xfId="20846"/>
    <cellStyle name="Обычный 5 19 4 4 2" xfId="20847"/>
    <cellStyle name="Обычный 5 19 4 4 2 2" xfId="20848"/>
    <cellStyle name="Обычный 5 19 4 4 2 2 2" xfId="50721"/>
    <cellStyle name="Обычный 5 19 4 4 2 3" xfId="50722"/>
    <cellStyle name="Обычный 5 19 4 4 3" xfId="20849"/>
    <cellStyle name="Обычный 5 19 4 4 3 2" xfId="50723"/>
    <cellStyle name="Обычный 5 19 4 4 4" xfId="50724"/>
    <cellStyle name="Обычный 5 19 4 5" xfId="20850"/>
    <cellStyle name="Обычный 5 19 4 5 2" xfId="20851"/>
    <cellStyle name="Обычный 5 19 4 5 2 2" xfId="50725"/>
    <cellStyle name="Обычный 5 19 4 5 3" xfId="50726"/>
    <cellStyle name="Обычный 5 19 4 6" xfId="20852"/>
    <cellStyle name="Обычный 5 19 4 6 2" xfId="50727"/>
    <cellStyle name="Обычный 5 19 4 7" xfId="20853"/>
    <cellStyle name="Обычный 5 19 4 7 2" xfId="50728"/>
    <cellStyle name="Обычный 5 19 4 8" xfId="50729"/>
    <cellStyle name="Обычный 5 19 5" xfId="20854"/>
    <cellStyle name="Обычный 5 19 5 2" xfId="20855"/>
    <cellStyle name="Обычный 5 19 5 2 2" xfId="20856"/>
    <cellStyle name="Обычный 5 19 5 2 2 2" xfId="20857"/>
    <cellStyle name="Обычный 5 19 5 2 2 2 2" xfId="50730"/>
    <cellStyle name="Обычный 5 19 5 2 2 3" xfId="50731"/>
    <cellStyle name="Обычный 5 19 5 2 3" xfId="20858"/>
    <cellStyle name="Обычный 5 19 5 2 3 2" xfId="50732"/>
    <cellStyle name="Обычный 5 19 5 2 4" xfId="50733"/>
    <cellStyle name="Обычный 5 19 5 3" xfId="20859"/>
    <cellStyle name="Обычный 5 19 5 3 2" xfId="20860"/>
    <cellStyle name="Обычный 5 19 5 3 2 2" xfId="20861"/>
    <cellStyle name="Обычный 5 19 5 3 2 2 2" xfId="50734"/>
    <cellStyle name="Обычный 5 19 5 3 2 3" xfId="50735"/>
    <cellStyle name="Обычный 5 19 5 3 3" xfId="20862"/>
    <cellStyle name="Обычный 5 19 5 3 3 2" xfId="50736"/>
    <cellStyle name="Обычный 5 19 5 3 4" xfId="50737"/>
    <cellStyle name="Обычный 5 19 5 4" xfId="20863"/>
    <cellStyle name="Обычный 5 19 5 4 2" xfId="20864"/>
    <cellStyle name="Обычный 5 19 5 4 2 2" xfId="20865"/>
    <cellStyle name="Обычный 5 19 5 4 2 2 2" xfId="50738"/>
    <cellStyle name="Обычный 5 19 5 4 2 3" xfId="50739"/>
    <cellStyle name="Обычный 5 19 5 4 3" xfId="20866"/>
    <cellStyle name="Обычный 5 19 5 4 3 2" xfId="50740"/>
    <cellStyle name="Обычный 5 19 5 4 4" xfId="50741"/>
    <cellStyle name="Обычный 5 19 5 5" xfId="20867"/>
    <cellStyle name="Обычный 5 19 5 5 2" xfId="20868"/>
    <cellStyle name="Обычный 5 19 5 5 2 2" xfId="50742"/>
    <cellStyle name="Обычный 5 19 5 5 3" xfId="50743"/>
    <cellStyle name="Обычный 5 19 5 6" xfId="20869"/>
    <cellStyle name="Обычный 5 19 5 6 2" xfId="50744"/>
    <cellStyle name="Обычный 5 19 5 7" xfId="20870"/>
    <cellStyle name="Обычный 5 19 5 7 2" xfId="50745"/>
    <cellStyle name="Обычный 5 19 5 8" xfId="50746"/>
    <cellStyle name="Обычный 5 19 6" xfId="20871"/>
    <cellStyle name="Обычный 5 19 6 2" xfId="20872"/>
    <cellStyle name="Обычный 5 19 6 2 2" xfId="20873"/>
    <cellStyle name="Обычный 5 19 6 2 2 2" xfId="20874"/>
    <cellStyle name="Обычный 5 19 6 2 2 2 2" xfId="50747"/>
    <cellStyle name="Обычный 5 19 6 2 2 3" xfId="50748"/>
    <cellStyle name="Обычный 5 19 6 2 3" xfId="20875"/>
    <cellStyle name="Обычный 5 19 6 2 3 2" xfId="50749"/>
    <cellStyle name="Обычный 5 19 6 2 4" xfId="50750"/>
    <cellStyle name="Обычный 5 19 6 3" xfId="20876"/>
    <cellStyle name="Обычный 5 19 6 3 2" xfId="20877"/>
    <cellStyle name="Обычный 5 19 6 3 2 2" xfId="20878"/>
    <cellStyle name="Обычный 5 19 6 3 2 2 2" xfId="50751"/>
    <cellStyle name="Обычный 5 19 6 3 2 3" xfId="50752"/>
    <cellStyle name="Обычный 5 19 6 3 3" xfId="20879"/>
    <cellStyle name="Обычный 5 19 6 3 3 2" xfId="50753"/>
    <cellStyle name="Обычный 5 19 6 3 4" xfId="50754"/>
    <cellStyle name="Обычный 5 19 6 4" xfId="20880"/>
    <cellStyle name="Обычный 5 19 6 4 2" xfId="20881"/>
    <cellStyle name="Обычный 5 19 6 4 2 2" xfId="20882"/>
    <cellStyle name="Обычный 5 19 6 4 2 2 2" xfId="50755"/>
    <cellStyle name="Обычный 5 19 6 4 2 3" xfId="50756"/>
    <cellStyle name="Обычный 5 19 6 4 3" xfId="20883"/>
    <cellStyle name="Обычный 5 19 6 4 3 2" xfId="50757"/>
    <cellStyle name="Обычный 5 19 6 4 4" xfId="50758"/>
    <cellStyle name="Обычный 5 19 6 5" xfId="20884"/>
    <cellStyle name="Обычный 5 19 6 5 2" xfId="20885"/>
    <cellStyle name="Обычный 5 19 6 5 2 2" xfId="50759"/>
    <cellStyle name="Обычный 5 19 6 5 3" xfId="50760"/>
    <cellStyle name="Обычный 5 19 6 6" xfId="20886"/>
    <cellStyle name="Обычный 5 19 6 6 2" xfId="50761"/>
    <cellStyle name="Обычный 5 19 6 7" xfId="20887"/>
    <cellStyle name="Обычный 5 19 6 7 2" xfId="50762"/>
    <cellStyle name="Обычный 5 19 6 8" xfId="50763"/>
    <cellStyle name="Обычный 5 19 7" xfId="20888"/>
    <cellStyle name="Обычный 5 19 7 2" xfId="20889"/>
    <cellStyle name="Обычный 5 19 7 2 2" xfId="20890"/>
    <cellStyle name="Обычный 5 19 7 2 2 2" xfId="20891"/>
    <cellStyle name="Обычный 5 19 7 2 2 2 2" xfId="50764"/>
    <cellStyle name="Обычный 5 19 7 2 2 3" xfId="50765"/>
    <cellStyle name="Обычный 5 19 7 2 3" xfId="20892"/>
    <cellStyle name="Обычный 5 19 7 2 3 2" xfId="50766"/>
    <cellStyle name="Обычный 5 19 7 2 4" xfId="50767"/>
    <cellStyle name="Обычный 5 19 7 3" xfId="20893"/>
    <cellStyle name="Обычный 5 19 7 3 2" xfId="20894"/>
    <cellStyle name="Обычный 5 19 7 3 2 2" xfId="20895"/>
    <cellStyle name="Обычный 5 19 7 3 2 2 2" xfId="50768"/>
    <cellStyle name="Обычный 5 19 7 3 2 3" xfId="50769"/>
    <cellStyle name="Обычный 5 19 7 3 3" xfId="20896"/>
    <cellStyle name="Обычный 5 19 7 3 3 2" xfId="50770"/>
    <cellStyle name="Обычный 5 19 7 3 4" xfId="50771"/>
    <cellStyle name="Обычный 5 19 7 4" xfId="20897"/>
    <cellStyle name="Обычный 5 19 7 4 2" xfId="20898"/>
    <cellStyle name="Обычный 5 19 7 4 2 2" xfId="20899"/>
    <cellStyle name="Обычный 5 19 7 4 2 2 2" xfId="50772"/>
    <cellStyle name="Обычный 5 19 7 4 2 3" xfId="50773"/>
    <cellStyle name="Обычный 5 19 7 4 3" xfId="20900"/>
    <cellStyle name="Обычный 5 19 7 4 3 2" xfId="50774"/>
    <cellStyle name="Обычный 5 19 7 4 4" xfId="50775"/>
    <cellStyle name="Обычный 5 19 7 5" xfId="20901"/>
    <cellStyle name="Обычный 5 19 7 5 2" xfId="20902"/>
    <cellStyle name="Обычный 5 19 7 5 2 2" xfId="50776"/>
    <cellStyle name="Обычный 5 19 7 5 3" xfId="50777"/>
    <cellStyle name="Обычный 5 19 7 6" xfId="20903"/>
    <cellStyle name="Обычный 5 19 7 6 2" xfId="50778"/>
    <cellStyle name="Обычный 5 19 7 7" xfId="20904"/>
    <cellStyle name="Обычный 5 19 7 7 2" xfId="50779"/>
    <cellStyle name="Обычный 5 19 7 8" xfId="50780"/>
    <cellStyle name="Обычный 5 19 8" xfId="20905"/>
    <cellStyle name="Обычный 5 19 8 2" xfId="20906"/>
    <cellStyle name="Обычный 5 19 8 2 2" xfId="20907"/>
    <cellStyle name="Обычный 5 19 8 2 2 2" xfId="20908"/>
    <cellStyle name="Обычный 5 19 8 2 2 2 2" xfId="50781"/>
    <cellStyle name="Обычный 5 19 8 2 2 3" xfId="50782"/>
    <cellStyle name="Обычный 5 19 8 2 3" xfId="20909"/>
    <cellStyle name="Обычный 5 19 8 2 3 2" xfId="50783"/>
    <cellStyle name="Обычный 5 19 8 2 4" xfId="50784"/>
    <cellStyle name="Обычный 5 19 8 3" xfId="20910"/>
    <cellStyle name="Обычный 5 19 8 3 2" xfId="20911"/>
    <cellStyle name="Обычный 5 19 8 3 2 2" xfId="20912"/>
    <cellStyle name="Обычный 5 19 8 3 2 2 2" xfId="50785"/>
    <cellStyle name="Обычный 5 19 8 3 2 3" xfId="50786"/>
    <cellStyle name="Обычный 5 19 8 3 3" xfId="20913"/>
    <cellStyle name="Обычный 5 19 8 3 3 2" xfId="50787"/>
    <cellStyle name="Обычный 5 19 8 3 4" xfId="50788"/>
    <cellStyle name="Обычный 5 19 8 4" xfId="20914"/>
    <cellStyle name="Обычный 5 19 8 4 2" xfId="20915"/>
    <cellStyle name="Обычный 5 19 8 4 2 2" xfId="20916"/>
    <cellStyle name="Обычный 5 19 8 4 2 2 2" xfId="50789"/>
    <cellStyle name="Обычный 5 19 8 4 2 3" xfId="50790"/>
    <cellStyle name="Обычный 5 19 8 4 3" xfId="20917"/>
    <cellStyle name="Обычный 5 19 8 4 3 2" xfId="50791"/>
    <cellStyle name="Обычный 5 19 8 4 4" xfId="50792"/>
    <cellStyle name="Обычный 5 19 8 5" xfId="20918"/>
    <cellStyle name="Обычный 5 19 8 5 2" xfId="20919"/>
    <cellStyle name="Обычный 5 19 8 5 2 2" xfId="50793"/>
    <cellStyle name="Обычный 5 19 8 5 3" xfId="50794"/>
    <cellStyle name="Обычный 5 19 8 6" xfId="20920"/>
    <cellStyle name="Обычный 5 19 8 6 2" xfId="50795"/>
    <cellStyle name="Обычный 5 19 8 7" xfId="20921"/>
    <cellStyle name="Обычный 5 19 8 7 2" xfId="50796"/>
    <cellStyle name="Обычный 5 19 8 8" xfId="50797"/>
    <cellStyle name="Обычный 5 19 9" xfId="20922"/>
    <cellStyle name="Обычный 5 19 9 2" xfId="20923"/>
    <cellStyle name="Обычный 5 19 9 2 2" xfId="20924"/>
    <cellStyle name="Обычный 5 19 9 2 2 2" xfId="20925"/>
    <cellStyle name="Обычный 5 19 9 2 2 2 2" xfId="50798"/>
    <cellStyle name="Обычный 5 19 9 2 2 3" xfId="50799"/>
    <cellStyle name="Обычный 5 19 9 2 3" xfId="20926"/>
    <cellStyle name="Обычный 5 19 9 2 3 2" xfId="50800"/>
    <cellStyle name="Обычный 5 19 9 2 4" xfId="50801"/>
    <cellStyle name="Обычный 5 19 9 3" xfId="20927"/>
    <cellStyle name="Обычный 5 19 9 3 2" xfId="20928"/>
    <cellStyle name="Обычный 5 19 9 3 2 2" xfId="20929"/>
    <cellStyle name="Обычный 5 19 9 3 2 2 2" xfId="50802"/>
    <cellStyle name="Обычный 5 19 9 3 2 3" xfId="50803"/>
    <cellStyle name="Обычный 5 19 9 3 3" xfId="20930"/>
    <cellStyle name="Обычный 5 19 9 3 3 2" xfId="50804"/>
    <cellStyle name="Обычный 5 19 9 3 4" xfId="50805"/>
    <cellStyle name="Обычный 5 19 9 4" xfId="20931"/>
    <cellStyle name="Обычный 5 19 9 4 2" xfId="20932"/>
    <cellStyle name="Обычный 5 19 9 4 2 2" xfId="20933"/>
    <cellStyle name="Обычный 5 19 9 4 2 2 2" xfId="50806"/>
    <cellStyle name="Обычный 5 19 9 4 2 3" xfId="50807"/>
    <cellStyle name="Обычный 5 19 9 4 3" xfId="20934"/>
    <cellStyle name="Обычный 5 19 9 4 3 2" xfId="50808"/>
    <cellStyle name="Обычный 5 19 9 4 4" xfId="50809"/>
    <cellStyle name="Обычный 5 19 9 5" xfId="20935"/>
    <cellStyle name="Обычный 5 19 9 5 2" xfId="20936"/>
    <cellStyle name="Обычный 5 19 9 5 2 2" xfId="50810"/>
    <cellStyle name="Обычный 5 19 9 5 3" xfId="50811"/>
    <cellStyle name="Обычный 5 19 9 6" xfId="20937"/>
    <cellStyle name="Обычный 5 19 9 6 2" xfId="50812"/>
    <cellStyle name="Обычный 5 19 9 7" xfId="20938"/>
    <cellStyle name="Обычный 5 19 9 7 2" xfId="50813"/>
    <cellStyle name="Обычный 5 19 9 8" xfId="50814"/>
    <cellStyle name="Обычный 5 2" xfId="20939"/>
    <cellStyle name="Обычный 5 2 10" xfId="20940"/>
    <cellStyle name="Обычный 5 2 10 2" xfId="20941"/>
    <cellStyle name="Обычный 5 2 10 2 2" xfId="20942"/>
    <cellStyle name="Обычный 5 2 10 2 2 2" xfId="20943"/>
    <cellStyle name="Обычный 5 2 10 2 2 2 2" xfId="50815"/>
    <cellStyle name="Обычный 5 2 10 2 2 3" xfId="50816"/>
    <cellStyle name="Обычный 5 2 10 2 3" xfId="20944"/>
    <cellStyle name="Обычный 5 2 10 2 3 2" xfId="50817"/>
    <cellStyle name="Обычный 5 2 10 2 4" xfId="50818"/>
    <cellStyle name="Обычный 5 2 10 3" xfId="20945"/>
    <cellStyle name="Обычный 5 2 10 3 2" xfId="20946"/>
    <cellStyle name="Обычный 5 2 10 3 2 2" xfId="20947"/>
    <cellStyle name="Обычный 5 2 10 3 2 2 2" xfId="50819"/>
    <cellStyle name="Обычный 5 2 10 3 2 3" xfId="50820"/>
    <cellStyle name="Обычный 5 2 10 3 3" xfId="20948"/>
    <cellStyle name="Обычный 5 2 10 3 3 2" xfId="50821"/>
    <cellStyle name="Обычный 5 2 10 3 4" xfId="50822"/>
    <cellStyle name="Обычный 5 2 10 4" xfId="20949"/>
    <cellStyle name="Обычный 5 2 10 4 2" xfId="20950"/>
    <cellStyle name="Обычный 5 2 10 4 2 2" xfId="20951"/>
    <cellStyle name="Обычный 5 2 10 4 2 2 2" xfId="50823"/>
    <cellStyle name="Обычный 5 2 10 4 2 3" xfId="50824"/>
    <cellStyle name="Обычный 5 2 10 4 3" xfId="20952"/>
    <cellStyle name="Обычный 5 2 10 4 3 2" xfId="50825"/>
    <cellStyle name="Обычный 5 2 10 4 4" xfId="50826"/>
    <cellStyle name="Обычный 5 2 10 5" xfId="20953"/>
    <cellStyle name="Обычный 5 2 10 5 2" xfId="20954"/>
    <cellStyle name="Обычный 5 2 10 5 2 2" xfId="50827"/>
    <cellStyle name="Обычный 5 2 10 5 3" xfId="50828"/>
    <cellStyle name="Обычный 5 2 10 6" xfId="20955"/>
    <cellStyle name="Обычный 5 2 10 6 2" xfId="50829"/>
    <cellStyle name="Обычный 5 2 10 7" xfId="20956"/>
    <cellStyle name="Обычный 5 2 10 7 2" xfId="50830"/>
    <cellStyle name="Обычный 5 2 10 8" xfId="50831"/>
    <cellStyle name="Обычный 5 2 11" xfId="20957"/>
    <cellStyle name="Обычный 5 2 11 2" xfId="20958"/>
    <cellStyle name="Обычный 5 2 11 2 2" xfId="20959"/>
    <cellStyle name="Обычный 5 2 11 2 2 2" xfId="20960"/>
    <cellStyle name="Обычный 5 2 11 2 2 2 2" xfId="50832"/>
    <cellStyle name="Обычный 5 2 11 2 2 3" xfId="50833"/>
    <cellStyle name="Обычный 5 2 11 2 3" xfId="20961"/>
    <cellStyle name="Обычный 5 2 11 2 3 2" xfId="50834"/>
    <cellStyle name="Обычный 5 2 11 2 4" xfId="50835"/>
    <cellStyle name="Обычный 5 2 11 3" xfId="20962"/>
    <cellStyle name="Обычный 5 2 11 3 2" xfId="20963"/>
    <cellStyle name="Обычный 5 2 11 3 2 2" xfId="20964"/>
    <cellStyle name="Обычный 5 2 11 3 2 2 2" xfId="50836"/>
    <cellStyle name="Обычный 5 2 11 3 2 3" xfId="50837"/>
    <cellStyle name="Обычный 5 2 11 3 3" xfId="20965"/>
    <cellStyle name="Обычный 5 2 11 3 3 2" xfId="50838"/>
    <cellStyle name="Обычный 5 2 11 3 4" xfId="50839"/>
    <cellStyle name="Обычный 5 2 11 4" xfId="20966"/>
    <cellStyle name="Обычный 5 2 11 4 2" xfId="20967"/>
    <cellStyle name="Обычный 5 2 11 4 2 2" xfId="20968"/>
    <cellStyle name="Обычный 5 2 11 4 2 2 2" xfId="50840"/>
    <cellStyle name="Обычный 5 2 11 4 2 3" xfId="50841"/>
    <cellStyle name="Обычный 5 2 11 4 3" xfId="20969"/>
    <cellStyle name="Обычный 5 2 11 4 3 2" xfId="50842"/>
    <cellStyle name="Обычный 5 2 11 4 4" xfId="50843"/>
    <cellStyle name="Обычный 5 2 11 5" xfId="20970"/>
    <cellStyle name="Обычный 5 2 11 5 2" xfId="20971"/>
    <cellStyle name="Обычный 5 2 11 5 2 2" xfId="50844"/>
    <cellStyle name="Обычный 5 2 11 5 3" xfId="50845"/>
    <cellStyle name="Обычный 5 2 11 6" xfId="20972"/>
    <cellStyle name="Обычный 5 2 11 6 2" xfId="50846"/>
    <cellStyle name="Обычный 5 2 11 7" xfId="20973"/>
    <cellStyle name="Обычный 5 2 11 7 2" xfId="50847"/>
    <cellStyle name="Обычный 5 2 11 8" xfId="50848"/>
    <cellStyle name="Обычный 5 2 12" xfId="20974"/>
    <cellStyle name="Обычный 5 2 12 2" xfId="20975"/>
    <cellStyle name="Обычный 5 2 12 2 2" xfId="20976"/>
    <cellStyle name="Обычный 5 2 12 2 2 2" xfId="20977"/>
    <cellStyle name="Обычный 5 2 12 2 2 2 2" xfId="50849"/>
    <cellStyle name="Обычный 5 2 12 2 2 3" xfId="50850"/>
    <cellStyle name="Обычный 5 2 12 2 3" xfId="20978"/>
    <cellStyle name="Обычный 5 2 12 2 3 2" xfId="50851"/>
    <cellStyle name="Обычный 5 2 12 2 4" xfId="50852"/>
    <cellStyle name="Обычный 5 2 12 3" xfId="20979"/>
    <cellStyle name="Обычный 5 2 12 3 2" xfId="20980"/>
    <cellStyle name="Обычный 5 2 12 3 2 2" xfId="20981"/>
    <cellStyle name="Обычный 5 2 12 3 2 2 2" xfId="50853"/>
    <cellStyle name="Обычный 5 2 12 3 2 3" xfId="50854"/>
    <cellStyle name="Обычный 5 2 12 3 3" xfId="20982"/>
    <cellStyle name="Обычный 5 2 12 3 3 2" xfId="50855"/>
    <cellStyle name="Обычный 5 2 12 3 4" xfId="50856"/>
    <cellStyle name="Обычный 5 2 12 4" xfId="20983"/>
    <cellStyle name="Обычный 5 2 12 4 2" xfId="20984"/>
    <cellStyle name="Обычный 5 2 12 4 2 2" xfId="20985"/>
    <cellStyle name="Обычный 5 2 12 4 2 2 2" xfId="50857"/>
    <cellStyle name="Обычный 5 2 12 4 2 3" xfId="50858"/>
    <cellStyle name="Обычный 5 2 12 4 3" xfId="20986"/>
    <cellStyle name="Обычный 5 2 12 4 3 2" xfId="50859"/>
    <cellStyle name="Обычный 5 2 12 4 4" xfId="50860"/>
    <cellStyle name="Обычный 5 2 12 5" xfId="20987"/>
    <cellStyle name="Обычный 5 2 12 5 2" xfId="20988"/>
    <cellStyle name="Обычный 5 2 12 5 2 2" xfId="50861"/>
    <cellStyle name="Обычный 5 2 12 5 3" xfId="50862"/>
    <cellStyle name="Обычный 5 2 12 6" xfId="20989"/>
    <cellStyle name="Обычный 5 2 12 6 2" xfId="50863"/>
    <cellStyle name="Обычный 5 2 12 7" xfId="20990"/>
    <cellStyle name="Обычный 5 2 12 7 2" xfId="50864"/>
    <cellStyle name="Обычный 5 2 12 8" xfId="50865"/>
    <cellStyle name="Обычный 5 2 13" xfId="20991"/>
    <cellStyle name="Обычный 5 2 13 2" xfId="20992"/>
    <cellStyle name="Обычный 5 2 13 2 2" xfId="20993"/>
    <cellStyle name="Обычный 5 2 13 2 2 2" xfId="20994"/>
    <cellStyle name="Обычный 5 2 13 2 2 2 2" xfId="50866"/>
    <cellStyle name="Обычный 5 2 13 2 2 3" xfId="50867"/>
    <cellStyle name="Обычный 5 2 13 2 3" xfId="20995"/>
    <cellStyle name="Обычный 5 2 13 2 3 2" xfId="50868"/>
    <cellStyle name="Обычный 5 2 13 2 4" xfId="50869"/>
    <cellStyle name="Обычный 5 2 13 3" xfId="20996"/>
    <cellStyle name="Обычный 5 2 13 3 2" xfId="20997"/>
    <cellStyle name="Обычный 5 2 13 3 2 2" xfId="20998"/>
    <cellStyle name="Обычный 5 2 13 3 2 2 2" xfId="50870"/>
    <cellStyle name="Обычный 5 2 13 3 2 3" xfId="50871"/>
    <cellStyle name="Обычный 5 2 13 3 3" xfId="20999"/>
    <cellStyle name="Обычный 5 2 13 3 3 2" xfId="50872"/>
    <cellStyle name="Обычный 5 2 13 3 4" xfId="50873"/>
    <cellStyle name="Обычный 5 2 13 4" xfId="21000"/>
    <cellStyle name="Обычный 5 2 13 4 2" xfId="21001"/>
    <cellStyle name="Обычный 5 2 13 4 2 2" xfId="21002"/>
    <cellStyle name="Обычный 5 2 13 4 2 2 2" xfId="50874"/>
    <cellStyle name="Обычный 5 2 13 4 2 3" xfId="50875"/>
    <cellStyle name="Обычный 5 2 13 4 3" xfId="21003"/>
    <cellStyle name="Обычный 5 2 13 4 3 2" xfId="50876"/>
    <cellStyle name="Обычный 5 2 13 4 4" xfId="50877"/>
    <cellStyle name="Обычный 5 2 13 5" xfId="21004"/>
    <cellStyle name="Обычный 5 2 13 5 2" xfId="21005"/>
    <cellStyle name="Обычный 5 2 13 5 2 2" xfId="50878"/>
    <cellStyle name="Обычный 5 2 13 5 3" xfId="50879"/>
    <cellStyle name="Обычный 5 2 13 6" xfId="21006"/>
    <cellStyle name="Обычный 5 2 13 6 2" xfId="50880"/>
    <cellStyle name="Обычный 5 2 13 7" xfId="21007"/>
    <cellStyle name="Обычный 5 2 13 7 2" xfId="50881"/>
    <cellStyle name="Обычный 5 2 13 8" xfId="50882"/>
    <cellStyle name="Обычный 5 2 14" xfId="21008"/>
    <cellStyle name="Обычный 5 2 14 2" xfId="21009"/>
    <cellStyle name="Обычный 5 2 14 2 2" xfId="21010"/>
    <cellStyle name="Обычный 5 2 14 2 2 2" xfId="21011"/>
    <cellStyle name="Обычный 5 2 14 2 2 2 2" xfId="50883"/>
    <cellStyle name="Обычный 5 2 14 2 2 3" xfId="50884"/>
    <cellStyle name="Обычный 5 2 14 2 3" xfId="21012"/>
    <cellStyle name="Обычный 5 2 14 2 3 2" xfId="50885"/>
    <cellStyle name="Обычный 5 2 14 2 4" xfId="50886"/>
    <cellStyle name="Обычный 5 2 14 3" xfId="21013"/>
    <cellStyle name="Обычный 5 2 14 3 2" xfId="21014"/>
    <cellStyle name="Обычный 5 2 14 3 2 2" xfId="21015"/>
    <cellStyle name="Обычный 5 2 14 3 2 2 2" xfId="50887"/>
    <cellStyle name="Обычный 5 2 14 3 2 3" xfId="50888"/>
    <cellStyle name="Обычный 5 2 14 3 3" xfId="21016"/>
    <cellStyle name="Обычный 5 2 14 3 3 2" xfId="50889"/>
    <cellStyle name="Обычный 5 2 14 3 4" xfId="50890"/>
    <cellStyle name="Обычный 5 2 14 4" xfId="21017"/>
    <cellStyle name="Обычный 5 2 14 4 2" xfId="21018"/>
    <cellStyle name="Обычный 5 2 14 4 2 2" xfId="21019"/>
    <cellStyle name="Обычный 5 2 14 4 2 2 2" xfId="50891"/>
    <cellStyle name="Обычный 5 2 14 4 2 3" xfId="50892"/>
    <cellStyle name="Обычный 5 2 14 4 3" xfId="21020"/>
    <cellStyle name="Обычный 5 2 14 4 3 2" xfId="50893"/>
    <cellStyle name="Обычный 5 2 14 4 4" xfId="50894"/>
    <cellStyle name="Обычный 5 2 14 5" xfId="21021"/>
    <cellStyle name="Обычный 5 2 14 5 2" xfId="21022"/>
    <cellStyle name="Обычный 5 2 14 5 2 2" xfId="50895"/>
    <cellStyle name="Обычный 5 2 14 5 3" xfId="50896"/>
    <cellStyle name="Обычный 5 2 14 6" xfId="21023"/>
    <cellStyle name="Обычный 5 2 14 6 2" xfId="50897"/>
    <cellStyle name="Обычный 5 2 14 7" xfId="21024"/>
    <cellStyle name="Обычный 5 2 14 7 2" xfId="50898"/>
    <cellStyle name="Обычный 5 2 14 8" xfId="50899"/>
    <cellStyle name="Обычный 5 2 15" xfId="21025"/>
    <cellStyle name="Обычный 5 2 15 2" xfId="21026"/>
    <cellStyle name="Обычный 5 2 15 2 2" xfId="21027"/>
    <cellStyle name="Обычный 5 2 15 2 2 2" xfId="21028"/>
    <cellStyle name="Обычный 5 2 15 2 2 2 2" xfId="50900"/>
    <cellStyle name="Обычный 5 2 15 2 2 3" xfId="50901"/>
    <cellStyle name="Обычный 5 2 15 2 3" xfId="21029"/>
    <cellStyle name="Обычный 5 2 15 2 3 2" xfId="50902"/>
    <cellStyle name="Обычный 5 2 15 2 4" xfId="50903"/>
    <cellStyle name="Обычный 5 2 15 3" xfId="21030"/>
    <cellStyle name="Обычный 5 2 15 3 2" xfId="21031"/>
    <cellStyle name="Обычный 5 2 15 3 2 2" xfId="21032"/>
    <cellStyle name="Обычный 5 2 15 3 2 2 2" xfId="50904"/>
    <cellStyle name="Обычный 5 2 15 3 2 3" xfId="50905"/>
    <cellStyle name="Обычный 5 2 15 3 3" xfId="21033"/>
    <cellStyle name="Обычный 5 2 15 3 3 2" xfId="50906"/>
    <cellStyle name="Обычный 5 2 15 3 4" xfId="50907"/>
    <cellStyle name="Обычный 5 2 15 4" xfId="21034"/>
    <cellStyle name="Обычный 5 2 15 4 2" xfId="21035"/>
    <cellStyle name="Обычный 5 2 15 4 2 2" xfId="21036"/>
    <cellStyle name="Обычный 5 2 15 4 2 2 2" xfId="50908"/>
    <cellStyle name="Обычный 5 2 15 4 2 3" xfId="50909"/>
    <cellStyle name="Обычный 5 2 15 4 3" xfId="21037"/>
    <cellStyle name="Обычный 5 2 15 4 3 2" xfId="50910"/>
    <cellStyle name="Обычный 5 2 15 4 4" xfId="50911"/>
    <cellStyle name="Обычный 5 2 15 5" xfId="21038"/>
    <cellStyle name="Обычный 5 2 15 5 2" xfId="21039"/>
    <cellStyle name="Обычный 5 2 15 5 2 2" xfId="50912"/>
    <cellStyle name="Обычный 5 2 15 5 3" xfId="50913"/>
    <cellStyle name="Обычный 5 2 15 6" xfId="21040"/>
    <cellStyle name="Обычный 5 2 15 6 2" xfId="50914"/>
    <cellStyle name="Обычный 5 2 15 7" xfId="21041"/>
    <cellStyle name="Обычный 5 2 15 7 2" xfId="50915"/>
    <cellStyle name="Обычный 5 2 15 8" xfId="50916"/>
    <cellStyle name="Обычный 5 2 16" xfId="21042"/>
    <cellStyle name="Обычный 5 2 16 2" xfId="21043"/>
    <cellStyle name="Обычный 5 2 16 2 2" xfId="21044"/>
    <cellStyle name="Обычный 5 2 16 2 2 2" xfId="21045"/>
    <cellStyle name="Обычный 5 2 16 2 2 2 2" xfId="50917"/>
    <cellStyle name="Обычный 5 2 16 2 2 3" xfId="50918"/>
    <cellStyle name="Обычный 5 2 16 2 3" xfId="21046"/>
    <cellStyle name="Обычный 5 2 16 2 3 2" xfId="50919"/>
    <cellStyle name="Обычный 5 2 16 2 4" xfId="50920"/>
    <cellStyle name="Обычный 5 2 16 3" xfId="21047"/>
    <cellStyle name="Обычный 5 2 16 3 2" xfId="21048"/>
    <cellStyle name="Обычный 5 2 16 3 2 2" xfId="21049"/>
    <cellStyle name="Обычный 5 2 16 3 2 2 2" xfId="50921"/>
    <cellStyle name="Обычный 5 2 16 3 2 3" xfId="50922"/>
    <cellStyle name="Обычный 5 2 16 3 3" xfId="21050"/>
    <cellStyle name="Обычный 5 2 16 3 3 2" xfId="50923"/>
    <cellStyle name="Обычный 5 2 16 3 4" xfId="50924"/>
    <cellStyle name="Обычный 5 2 16 4" xfId="21051"/>
    <cellStyle name="Обычный 5 2 16 4 2" xfId="21052"/>
    <cellStyle name="Обычный 5 2 16 4 2 2" xfId="21053"/>
    <cellStyle name="Обычный 5 2 16 4 2 2 2" xfId="50925"/>
    <cellStyle name="Обычный 5 2 16 4 2 3" xfId="50926"/>
    <cellStyle name="Обычный 5 2 16 4 3" xfId="21054"/>
    <cellStyle name="Обычный 5 2 16 4 3 2" xfId="50927"/>
    <cellStyle name="Обычный 5 2 16 4 4" xfId="50928"/>
    <cellStyle name="Обычный 5 2 16 5" xfId="21055"/>
    <cellStyle name="Обычный 5 2 16 5 2" xfId="21056"/>
    <cellStyle name="Обычный 5 2 16 5 2 2" xfId="50929"/>
    <cellStyle name="Обычный 5 2 16 5 3" xfId="50930"/>
    <cellStyle name="Обычный 5 2 16 6" xfId="21057"/>
    <cellStyle name="Обычный 5 2 16 6 2" xfId="50931"/>
    <cellStyle name="Обычный 5 2 16 7" xfId="21058"/>
    <cellStyle name="Обычный 5 2 16 7 2" xfId="50932"/>
    <cellStyle name="Обычный 5 2 16 8" xfId="50933"/>
    <cellStyle name="Обычный 5 2 17" xfId="21059"/>
    <cellStyle name="Обычный 5 2 17 2" xfId="21060"/>
    <cellStyle name="Обычный 5 2 17 2 2" xfId="21061"/>
    <cellStyle name="Обычный 5 2 17 2 2 2" xfId="21062"/>
    <cellStyle name="Обычный 5 2 17 2 2 2 2" xfId="50934"/>
    <cellStyle name="Обычный 5 2 17 2 2 3" xfId="50935"/>
    <cellStyle name="Обычный 5 2 17 2 3" xfId="21063"/>
    <cellStyle name="Обычный 5 2 17 2 3 2" xfId="50936"/>
    <cellStyle name="Обычный 5 2 17 2 4" xfId="50937"/>
    <cellStyle name="Обычный 5 2 17 3" xfId="21064"/>
    <cellStyle name="Обычный 5 2 17 3 2" xfId="21065"/>
    <cellStyle name="Обычный 5 2 17 3 2 2" xfId="21066"/>
    <cellStyle name="Обычный 5 2 17 3 2 2 2" xfId="50938"/>
    <cellStyle name="Обычный 5 2 17 3 2 3" xfId="50939"/>
    <cellStyle name="Обычный 5 2 17 3 3" xfId="21067"/>
    <cellStyle name="Обычный 5 2 17 3 3 2" xfId="50940"/>
    <cellStyle name="Обычный 5 2 17 3 4" xfId="50941"/>
    <cellStyle name="Обычный 5 2 17 4" xfId="21068"/>
    <cellStyle name="Обычный 5 2 17 4 2" xfId="21069"/>
    <cellStyle name="Обычный 5 2 17 4 2 2" xfId="21070"/>
    <cellStyle name="Обычный 5 2 17 4 2 2 2" xfId="50942"/>
    <cellStyle name="Обычный 5 2 17 4 2 3" xfId="50943"/>
    <cellStyle name="Обычный 5 2 17 4 3" xfId="21071"/>
    <cellStyle name="Обычный 5 2 17 4 3 2" xfId="50944"/>
    <cellStyle name="Обычный 5 2 17 4 4" xfId="50945"/>
    <cellStyle name="Обычный 5 2 17 5" xfId="21072"/>
    <cellStyle name="Обычный 5 2 17 5 2" xfId="21073"/>
    <cellStyle name="Обычный 5 2 17 5 2 2" xfId="50946"/>
    <cellStyle name="Обычный 5 2 17 5 3" xfId="50947"/>
    <cellStyle name="Обычный 5 2 17 6" xfId="21074"/>
    <cellStyle name="Обычный 5 2 17 6 2" xfId="50948"/>
    <cellStyle name="Обычный 5 2 17 7" xfId="21075"/>
    <cellStyle name="Обычный 5 2 17 7 2" xfId="50949"/>
    <cellStyle name="Обычный 5 2 17 8" xfId="50950"/>
    <cellStyle name="Обычный 5 2 18" xfId="21076"/>
    <cellStyle name="Обычный 5 2 18 2" xfId="21077"/>
    <cellStyle name="Обычный 5 2 18 2 2" xfId="21078"/>
    <cellStyle name="Обычный 5 2 18 2 2 2" xfId="21079"/>
    <cellStyle name="Обычный 5 2 18 2 2 2 2" xfId="50951"/>
    <cellStyle name="Обычный 5 2 18 2 2 3" xfId="50952"/>
    <cellStyle name="Обычный 5 2 18 2 3" xfId="21080"/>
    <cellStyle name="Обычный 5 2 18 2 3 2" xfId="50953"/>
    <cellStyle name="Обычный 5 2 18 2 4" xfId="50954"/>
    <cellStyle name="Обычный 5 2 18 3" xfId="21081"/>
    <cellStyle name="Обычный 5 2 18 3 2" xfId="21082"/>
    <cellStyle name="Обычный 5 2 18 3 2 2" xfId="21083"/>
    <cellStyle name="Обычный 5 2 18 3 2 2 2" xfId="50955"/>
    <cellStyle name="Обычный 5 2 18 3 2 3" xfId="50956"/>
    <cellStyle name="Обычный 5 2 18 3 3" xfId="21084"/>
    <cellStyle name="Обычный 5 2 18 3 3 2" xfId="50957"/>
    <cellStyle name="Обычный 5 2 18 3 4" xfId="50958"/>
    <cellStyle name="Обычный 5 2 18 4" xfId="21085"/>
    <cellStyle name="Обычный 5 2 18 4 2" xfId="21086"/>
    <cellStyle name="Обычный 5 2 18 4 2 2" xfId="21087"/>
    <cellStyle name="Обычный 5 2 18 4 2 2 2" xfId="50959"/>
    <cellStyle name="Обычный 5 2 18 4 2 3" xfId="50960"/>
    <cellStyle name="Обычный 5 2 18 4 3" xfId="21088"/>
    <cellStyle name="Обычный 5 2 18 4 3 2" xfId="50961"/>
    <cellStyle name="Обычный 5 2 18 4 4" xfId="50962"/>
    <cellStyle name="Обычный 5 2 18 5" xfId="21089"/>
    <cellStyle name="Обычный 5 2 18 5 2" xfId="21090"/>
    <cellStyle name="Обычный 5 2 18 5 2 2" xfId="50963"/>
    <cellStyle name="Обычный 5 2 18 5 3" xfId="50964"/>
    <cellStyle name="Обычный 5 2 18 6" xfId="21091"/>
    <cellStyle name="Обычный 5 2 18 6 2" xfId="50965"/>
    <cellStyle name="Обычный 5 2 18 7" xfId="21092"/>
    <cellStyle name="Обычный 5 2 18 7 2" xfId="50966"/>
    <cellStyle name="Обычный 5 2 18 8" xfId="50967"/>
    <cellStyle name="Обычный 5 2 19" xfId="21093"/>
    <cellStyle name="Обычный 5 2 19 2" xfId="21094"/>
    <cellStyle name="Обычный 5 2 19 2 2" xfId="21095"/>
    <cellStyle name="Обычный 5 2 19 2 2 2" xfId="21096"/>
    <cellStyle name="Обычный 5 2 19 2 2 2 2" xfId="50968"/>
    <cellStyle name="Обычный 5 2 19 2 2 3" xfId="50969"/>
    <cellStyle name="Обычный 5 2 19 2 3" xfId="21097"/>
    <cellStyle name="Обычный 5 2 19 2 3 2" xfId="50970"/>
    <cellStyle name="Обычный 5 2 19 2 4" xfId="50971"/>
    <cellStyle name="Обычный 5 2 19 3" xfId="21098"/>
    <cellStyle name="Обычный 5 2 19 3 2" xfId="21099"/>
    <cellStyle name="Обычный 5 2 19 3 2 2" xfId="21100"/>
    <cellStyle name="Обычный 5 2 19 3 2 2 2" xfId="50972"/>
    <cellStyle name="Обычный 5 2 19 3 2 3" xfId="50973"/>
    <cellStyle name="Обычный 5 2 19 3 3" xfId="21101"/>
    <cellStyle name="Обычный 5 2 19 3 3 2" xfId="50974"/>
    <cellStyle name="Обычный 5 2 19 3 4" xfId="50975"/>
    <cellStyle name="Обычный 5 2 19 4" xfId="21102"/>
    <cellStyle name="Обычный 5 2 19 4 2" xfId="21103"/>
    <cellStyle name="Обычный 5 2 19 4 2 2" xfId="21104"/>
    <cellStyle name="Обычный 5 2 19 4 2 2 2" xfId="50976"/>
    <cellStyle name="Обычный 5 2 19 4 2 3" xfId="50977"/>
    <cellStyle name="Обычный 5 2 19 4 3" xfId="21105"/>
    <cellStyle name="Обычный 5 2 19 4 3 2" xfId="50978"/>
    <cellStyle name="Обычный 5 2 19 4 4" xfId="50979"/>
    <cellStyle name="Обычный 5 2 19 5" xfId="21106"/>
    <cellStyle name="Обычный 5 2 19 5 2" xfId="21107"/>
    <cellStyle name="Обычный 5 2 19 5 2 2" xfId="50980"/>
    <cellStyle name="Обычный 5 2 19 5 3" xfId="50981"/>
    <cellStyle name="Обычный 5 2 19 6" xfId="21108"/>
    <cellStyle name="Обычный 5 2 19 6 2" xfId="50982"/>
    <cellStyle name="Обычный 5 2 19 7" xfId="21109"/>
    <cellStyle name="Обычный 5 2 19 7 2" xfId="50983"/>
    <cellStyle name="Обычный 5 2 19 8" xfId="50984"/>
    <cellStyle name="Обычный 5 2 2" xfId="21110"/>
    <cellStyle name="Обычный 5 2 2 10" xfId="50985"/>
    <cellStyle name="Обычный 5 2 2 10 2" xfId="61488"/>
    <cellStyle name="Обычный 5 2 2 10 3" xfId="61489"/>
    <cellStyle name="Обычный 5 2 2 11" xfId="61024"/>
    <cellStyle name="Обычный 5 2 2 11 2" xfId="61490"/>
    <cellStyle name="Обычный 5 2 2 11 3" xfId="61491"/>
    <cellStyle name="Обычный 5 2 2 12" xfId="61492"/>
    <cellStyle name="Обычный 5 2 2 12 2" xfId="61493"/>
    <cellStyle name="Обычный 5 2 2 13" xfId="61494"/>
    <cellStyle name="Обычный 5 2 2 13 2" xfId="61495"/>
    <cellStyle name="Обычный 5 2 2 14" xfId="61496"/>
    <cellStyle name="Обычный 5 2 2 2" xfId="21111"/>
    <cellStyle name="Обычный 5 2 2 2 2" xfId="21112"/>
    <cellStyle name="Обычный 5 2 2 2 2 2" xfId="21113"/>
    <cellStyle name="Обычный 5 2 2 2 2 2 2" xfId="21114"/>
    <cellStyle name="Обычный 5 2 2 2 2 2 2 2" xfId="50986"/>
    <cellStyle name="Обычный 5 2 2 2 2 2 3" xfId="50987"/>
    <cellStyle name="Обычный 5 2 2 2 2 3" xfId="21115"/>
    <cellStyle name="Обычный 5 2 2 2 2 3 2" xfId="50988"/>
    <cellStyle name="Обычный 5 2 2 2 2 4" xfId="50989"/>
    <cellStyle name="Обычный 5 2 2 2 3" xfId="21116"/>
    <cellStyle name="Обычный 5 2 2 2 3 2" xfId="50990"/>
    <cellStyle name="Обычный 5 2 2 2 4" xfId="21117"/>
    <cellStyle name="Обычный 5 2 2 2 4 2" xfId="21118"/>
    <cellStyle name="Обычный 5 2 2 2 4 2 2" xfId="50991"/>
    <cellStyle name="Обычный 5 2 2 2 4 3" xfId="50992"/>
    <cellStyle name="Обычный 5 2 2 2 5" xfId="21119"/>
    <cellStyle name="Обычный 5 2 2 2 5 2" xfId="50993"/>
    <cellStyle name="Обычный 5 2 2 2 6" xfId="50994"/>
    <cellStyle name="Обычный 5 2 2 2 7" xfId="61497"/>
    <cellStyle name="Обычный 5 2 2 3" xfId="21120"/>
    <cellStyle name="Обычный 5 2 2 3 2" xfId="21121"/>
    <cellStyle name="Обычный 5 2 2 3 2 2" xfId="21122"/>
    <cellStyle name="Обычный 5 2 2 3 2 2 2" xfId="21123"/>
    <cellStyle name="Обычный 5 2 2 3 2 2 2 2" xfId="50995"/>
    <cellStyle name="Обычный 5 2 2 3 2 2 3" xfId="50996"/>
    <cellStyle name="Обычный 5 2 2 3 2 3" xfId="21124"/>
    <cellStyle name="Обычный 5 2 2 3 2 3 2" xfId="50997"/>
    <cellStyle name="Обычный 5 2 2 3 2 4" xfId="50998"/>
    <cellStyle name="Обычный 5 2 2 3 3" xfId="21125"/>
    <cellStyle name="Обычный 5 2 2 3 3 2" xfId="21126"/>
    <cellStyle name="Обычный 5 2 2 3 3 2 2" xfId="50999"/>
    <cellStyle name="Обычный 5 2 2 3 3 3" xfId="51000"/>
    <cellStyle name="Обычный 5 2 2 3 4" xfId="21127"/>
    <cellStyle name="Обычный 5 2 2 3 4 2" xfId="51001"/>
    <cellStyle name="Обычный 5 2 2 3 5" xfId="51002"/>
    <cellStyle name="Обычный 5 2 2 4" xfId="21128"/>
    <cellStyle name="Обычный 5 2 2 4 2" xfId="21129"/>
    <cellStyle name="Обычный 5 2 2 4 2 2" xfId="21130"/>
    <cellStyle name="Обычный 5 2 2 4 2 2 2" xfId="51003"/>
    <cellStyle name="Обычный 5 2 2 4 2 3" xfId="51004"/>
    <cellStyle name="Обычный 5 2 2 4 3" xfId="21131"/>
    <cellStyle name="Обычный 5 2 2 4 3 2" xfId="51005"/>
    <cellStyle name="Обычный 5 2 2 4 4" xfId="51006"/>
    <cellStyle name="Обычный 5 2 2 5" xfId="21132"/>
    <cellStyle name="Обычный 5 2 2 5 2" xfId="21133"/>
    <cellStyle name="Обычный 5 2 2 5 2 2" xfId="21134"/>
    <cellStyle name="Обычный 5 2 2 5 2 2 2" xfId="51007"/>
    <cellStyle name="Обычный 5 2 2 5 2 3" xfId="51008"/>
    <cellStyle name="Обычный 5 2 2 5 3" xfId="21135"/>
    <cellStyle name="Обычный 5 2 2 5 3 2" xfId="51009"/>
    <cellStyle name="Обычный 5 2 2 5 4" xfId="51010"/>
    <cellStyle name="Обычный 5 2 2 6" xfId="21136"/>
    <cellStyle name="Обычный 5 2 2 6 2" xfId="21137"/>
    <cellStyle name="Обычный 5 2 2 6 2 2" xfId="21138"/>
    <cellStyle name="Обычный 5 2 2 6 2 2 2" xfId="51011"/>
    <cellStyle name="Обычный 5 2 2 6 2 3" xfId="51012"/>
    <cellStyle name="Обычный 5 2 2 6 3" xfId="21139"/>
    <cellStyle name="Обычный 5 2 2 6 3 2" xfId="51013"/>
    <cellStyle name="Обычный 5 2 2 6 4" xfId="51014"/>
    <cellStyle name="Обычный 5 2 2 7" xfId="21140"/>
    <cellStyle name="Обычный 5 2 2 7 2" xfId="21141"/>
    <cellStyle name="Обычный 5 2 2 7 2 2" xfId="51015"/>
    <cellStyle name="Обычный 5 2 2 7 3" xfId="51016"/>
    <cellStyle name="Обычный 5 2 2 8" xfId="21142"/>
    <cellStyle name="Обычный 5 2 2 8 2" xfId="51017"/>
    <cellStyle name="Обычный 5 2 2 8 2 2" xfId="61498"/>
    <cellStyle name="Обычный 5 2 2 9" xfId="21143"/>
    <cellStyle name="Обычный 5 2 2 9 2" xfId="51018"/>
    <cellStyle name="Обычный 5 2 2 9 2 2" xfId="61499"/>
    <cellStyle name="Обычный 5 2 20" xfId="21144"/>
    <cellStyle name="Обычный 5 2 20 2" xfId="21145"/>
    <cellStyle name="Обычный 5 2 20 2 2" xfId="21146"/>
    <cellStyle name="Обычный 5 2 20 2 2 2" xfId="21147"/>
    <cellStyle name="Обычный 5 2 20 2 2 2 2" xfId="51019"/>
    <cellStyle name="Обычный 5 2 20 2 2 3" xfId="51020"/>
    <cellStyle name="Обычный 5 2 20 2 3" xfId="21148"/>
    <cellStyle name="Обычный 5 2 20 2 3 2" xfId="51021"/>
    <cellStyle name="Обычный 5 2 20 2 4" xfId="51022"/>
    <cellStyle name="Обычный 5 2 20 3" xfId="21149"/>
    <cellStyle name="Обычный 5 2 20 3 2" xfId="21150"/>
    <cellStyle name="Обычный 5 2 20 3 2 2" xfId="21151"/>
    <cellStyle name="Обычный 5 2 20 3 2 2 2" xfId="51023"/>
    <cellStyle name="Обычный 5 2 20 3 2 3" xfId="51024"/>
    <cellStyle name="Обычный 5 2 20 3 3" xfId="21152"/>
    <cellStyle name="Обычный 5 2 20 3 3 2" xfId="51025"/>
    <cellStyle name="Обычный 5 2 20 3 4" xfId="51026"/>
    <cellStyle name="Обычный 5 2 20 4" xfId="21153"/>
    <cellStyle name="Обычный 5 2 20 4 2" xfId="21154"/>
    <cellStyle name="Обычный 5 2 20 4 2 2" xfId="21155"/>
    <cellStyle name="Обычный 5 2 20 4 2 2 2" xfId="51027"/>
    <cellStyle name="Обычный 5 2 20 4 2 3" xfId="51028"/>
    <cellStyle name="Обычный 5 2 20 4 3" xfId="21156"/>
    <cellStyle name="Обычный 5 2 20 4 3 2" xfId="51029"/>
    <cellStyle name="Обычный 5 2 20 4 4" xfId="51030"/>
    <cellStyle name="Обычный 5 2 20 5" xfId="21157"/>
    <cellStyle name="Обычный 5 2 20 5 2" xfId="21158"/>
    <cellStyle name="Обычный 5 2 20 5 2 2" xfId="51031"/>
    <cellStyle name="Обычный 5 2 20 5 3" xfId="51032"/>
    <cellStyle name="Обычный 5 2 20 6" xfId="21159"/>
    <cellStyle name="Обычный 5 2 20 6 2" xfId="51033"/>
    <cellStyle name="Обычный 5 2 20 7" xfId="21160"/>
    <cellStyle name="Обычный 5 2 20 7 2" xfId="51034"/>
    <cellStyle name="Обычный 5 2 20 8" xfId="51035"/>
    <cellStyle name="Обычный 5 2 21" xfId="21161"/>
    <cellStyle name="Обычный 5 2 21 2" xfId="21162"/>
    <cellStyle name="Обычный 5 2 21 2 2" xfId="21163"/>
    <cellStyle name="Обычный 5 2 21 2 2 2" xfId="21164"/>
    <cellStyle name="Обычный 5 2 21 2 2 2 2" xfId="51036"/>
    <cellStyle name="Обычный 5 2 21 2 2 3" xfId="51037"/>
    <cellStyle name="Обычный 5 2 21 2 3" xfId="21165"/>
    <cellStyle name="Обычный 5 2 21 2 3 2" xfId="51038"/>
    <cellStyle name="Обычный 5 2 21 2 4" xfId="51039"/>
    <cellStyle name="Обычный 5 2 21 3" xfId="21166"/>
    <cellStyle name="Обычный 5 2 21 3 2" xfId="21167"/>
    <cellStyle name="Обычный 5 2 21 3 2 2" xfId="21168"/>
    <cellStyle name="Обычный 5 2 21 3 2 2 2" xfId="51040"/>
    <cellStyle name="Обычный 5 2 21 3 2 3" xfId="51041"/>
    <cellStyle name="Обычный 5 2 21 3 3" xfId="21169"/>
    <cellStyle name="Обычный 5 2 21 3 3 2" xfId="51042"/>
    <cellStyle name="Обычный 5 2 21 3 4" xfId="51043"/>
    <cellStyle name="Обычный 5 2 21 4" xfId="21170"/>
    <cellStyle name="Обычный 5 2 21 4 2" xfId="21171"/>
    <cellStyle name="Обычный 5 2 21 4 2 2" xfId="21172"/>
    <cellStyle name="Обычный 5 2 21 4 2 2 2" xfId="51044"/>
    <cellStyle name="Обычный 5 2 21 4 2 3" xfId="51045"/>
    <cellStyle name="Обычный 5 2 21 4 3" xfId="21173"/>
    <cellStyle name="Обычный 5 2 21 4 3 2" xfId="51046"/>
    <cellStyle name="Обычный 5 2 21 4 4" xfId="51047"/>
    <cellStyle name="Обычный 5 2 21 5" xfId="21174"/>
    <cellStyle name="Обычный 5 2 21 5 2" xfId="21175"/>
    <cellStyle name="Обычный 5 2 21 5 2 2" xfId="51048"/>
    <cellStyle name="Обычный 5 2 21 5 3" xfId="51049"/>
    <cellStyle name="Обычный 5 2 21 6" xfId="21176"/>
    <cellStyle name="Обычный 5 2 21 6 2" xfId="51050"/>
    <cellStyle name="Обычный 5 2 21 7" xfId="21177"/>
    <cellStyle name="Обычный 5 2 21 7 2" xfId="51051"/>
    <cellStyle name="Обычный 5 2 21 8" xfId="51052"/>
    <cellStyle name="Обычный 5 2 22" xfId="21178"/>
    <cellStyle name="Обычный 5 2 22 2" xfId="21179"/>
    <cellStyle name="Обычный 5 2 22 2 2" xfId="21180"/>
    <cellStyle name="Обычный 5 2 22 2 2 2" xfId="21181"/>
    <cellStyle name="Обычный 5 2 22 2 2 2 2" xfId="51053"/>
    <cellStyle name="Обычный 5 2 22 2 2 3" xfId="51054"/>
    <cellStyle name="Обычный 5 2 22 2 3" xfId="21182"/>
    <cellStyle name="Обычный 5 2 22 2 3 2" xfId="51055"/>
    <cellStyle name="Обычный 5 2 22 2 4" xfId="51056"/>
    <cellStyle name="Обычный 5 2 22 3" xfId="21183"/>
    <cellStyle name="Обычный 5 2 22 3 2" xfId="21184"/>
    <cellStyle name="Обычный 5 2 22 3 2 2" xfId="21185"/>
    <cellStyle name="Обычный 5 2 22 3 2 2 2" xfId="51057"/>
    <cellStyle name="Обычный 5 2 22 3 2 3" xfId="51058"/>
    <cellStyle name="Обычный 5 2 22 3 3" xfId="21186"/>
    <cellStyle name="Обычный 5 2 22 3 3 2" xfId="51059"/>
    <cellStyle name="Обычный 5 2 22 3 4" xfId="51060"/>
    <cellStyle name="Обычный 5 2 22 4" xfId="21187"/>
    <cellStyle name="Обычный 5 2 22 4 2" xfId="21188"/>
    <cellStyle name="Обычный 5 2 22 4 2 2" xfId="21189"/>
    <cellStyle name="Обычный 5 2 22 4 2 2 2" xfId="51061"/>
    <cellStyle name="Обычный 5 2 22 4 2 3" xfId="51062"/>
    <cellStyle name="Обычный 5 2 22 4 3" xfId="21190"/>
    <cellStyle name="Обычный 5 2 22 4 3 2" xfId="51063"/>
    <cellStyle name="Обычный 5 2 22 4 4" xfId="51064"/>
    <cellStyle name="Обычный 5 2 22 5" xfId="21191"/>
    <cellStyle name="Обычный 5 2 22 5 2" xfId="21192"/>
    <cellStyle name="Обычный 5 2 22 5 2 2" xfId="51065"/>
    <cellStyle name="Обычный 5 2 22 5 3" xfId="51066"/>
    <cellStyle name="Обычный 5 2 22 6" xfId="21193"/>
    <cellStyle name="Обычный 5 2 22 6 2" xfId="51067"/>
    <cellStyle name="Обычный 5 2 22 7" xfId="21194"/>
    <cellStyle name="Обычный 5 2 22 7 2" xfId="51068"/>
    <cellStyle name="Обычный 5 2 22 8" xfId="51069"/>
    <cellStyle name="Обычный 5 2 23" xfId="21195"/>
    <cellStyle name="Обычный 5 2 23 2" xfId="21196"/>
    <cellStyle name="Обычный 5 2 23 2 2" xfId="21197"/>
    <cellStyle name="Обычный 5 2 23 2 2 2" xfId="21198"/>
    <cellStyle name="Обычный 5 2 23 2 2 2 2" xfId="51070"/>
    <cellStyle name="Обычный 5 2 23 2 2 3" xfId="51071"/>
    <cellStyle name="Обычный 5 2 23 2 3" xfId="21199"/>
    <cellStyle name="Обычный 5 2 23 2 3 2" xfId="51072"/>
    <cellStyle name="Обычный 5 2 23 2 4" xfId="51073"/>
    <cellStyle name="Обычный 5 2 23 3" xfId="21200"/>
    <cellStyle name="Обычный 5 2 23 3 2" xfId="21201"/>
    <cellStyle name="Обычный 5 2 23 3 2 2" xfId="21202"/>
    <cellStyle name="Обычный 5 2 23 3 2 2 2" xfId="51074"/>
    <cellStyle name="Обычный 5 2 23 3 2 3" xfId="51075"/>
    <cellStyle name="Обычный 5 2 23 3 3" xfId="21203"/>
    <cellStyle name="Обычный 5 2 23 3 3 2" xfId="51076"/>
    <cellStyle name="Обычный 5 2 23 3 4" xfId="51077"/>
    <cellStyle name="Обычный 5 2 23 4" xfId="21204"/>
    <cellStyle name="Обычный 5 2 23 4 2" xfId="21205"/>
    <cellStyle name="Обычный 5 2 23 4 2 2" xfId="21206"/>
    <cellStyle name="Обычный 5 2 23 4 2 2 2" xfId="51078"/>
    <cellStyle name="Обычный 5 2 23 4 2 3" xfId="51079"/>
    <cellStyle name="Обычный 5 2 23 4 3" xfId="21207"/>
    <cellStyle name="Обычный 5 2 23 4 3 2" xfId="51080"/>
    <cellStyle name="Обычный 5 2 23 4 4" xfId="51081"/>
    <cellStyle name="Обычный 5 2 23 5" xfId="21208"/>
    <cellStyle name="Обычный 5 2 23 5 2" xfId="21209"/>
    <cellStyle name="Обычный 5 2 23 5 2 2" xfId="51082"/>
    <cellStyle name="Обычный 5 2 23 5 3" xfId="51083"/>
    <cellStyle name="Обычный 5 2 23 6" xfId="21210"/>
    <cellStyle name="Обычный 5 2 23 6 2" xfId="51084"/>
    <cellStyle name="Обычный 5 2 23 7" xfId="21211"/>
    <cellStyle name="Обычный 5 2 23 7 2" xfId="51085"/>
    <cellStyle name="Обычный 5 2 23 8" xfId="51086"/>
    <cellStyle name="Обычный 5 2 24" xfId="21212"/>
    <cellStyle name="Обычный 5 2 24 2" xfId="21213"/>
    <cellStyle name="Обычный 5 2 24 2 2" xfId="21214"/>
    <cellStyle name="Обычный 5 2 24 2 2 2" xfId="21215"/>
    <cellStyle name="Обычный 5 2 24 2 2 2 2" xfId="51087"/>
    <cellStyle name="Обычный 5 2 24 2 2 3" xfId="51088"/>
    <cellStyle name="Обычный 5 2 24 2 3" xfId="21216"/>
    <cellStyle name="Обычный 5 2 24 2 3 2" xfId="51089"/>
    <cellStyle name="Обычный 5 2 24 2 4" xfId="51090"/>
    <cellStyle name="Обычный 5 2 24 3" xfId="21217"/>
    <cellStyle name="Обычный 5 2 24 3 2" xfId="21218"/>
    <cellStyle name="Обычный 5 2 24 3 2 2" xfId="21219"/>
    <cellStyle name="Обычный 5 2 24 3 2 2 2" xfId="51091"/>
    <cellStyle name="Обычный 5 2 24 3 2 3" xfId="51092"/>
    <cellStyle name="Обычный 5 2 24 3 3" xfId="21220"/>
    <cellStyle name="Обычный 5 2 24 3 3 2" xfId="51093"/>
    <cellStyle name="Обычный 5 2 24 3 4" xfId="51094"/>
    <cellStyle name="Обычный 5 2 24 4" xfId="21221"/>
    <cellStyle name="Обычный 5 2 24 4 2" xfId="21222"/>
    <cellStyle name="Обычный 5 2 24 4 2 2" xfId="21223"/>
    <cellStyle name="Обычный 5 2 24 4 2 2 2" xfId="51095"/>
    <cellStyle name="Обычный 5 2 24 4 2 3" xfId="51096"/>
    <cellStyle name="Обычный 5 2 24 4 3" xfId="21224"/>
    <cellStyle name="Обычный 5 2 24 4 3 2" xfId="51097"/>
    <cellStyle name="Обычный 5 2 24 4 4" xfId="51098"/>
    <cellStyle name="Обычный 5 2 24 5" xfId="21225"/>
    <cellStyle name="Обычный 5 2 24 5 2" xfId="21226"/>
    <cellStyle name="Обычный 5 2 24 5 2 2" xfId="51099"/>
    <cellStyle name="Обычный 5 2 24 5 3" xfId="51100"/>
    <cellStyle name="Обычный 5 2 24 6" xfId="21227"/>
    <cellStyle name="Обычный 5 2 24 6 2" xfId="51101"/>
    <cellStyle name="Обычный 5 2 24 7" xfId="21228"/>
    <cellStyle name="Обычный 5 2 24 7 2" xfId="51102"/>
    <cellStyle name="Обычный 5 2 24 8" xfId="51103"/>
    <cellStyle name="Обычный 5 2 25" xfId="21229"/>
    <cellStyle name="Обычный 5 2 25 2" xfId="21230"/>
    <cellStyle name="Обычный 5 2 25 2 2" xfId="21231"/>
    <cellStyle name="Обычный 5 2 25 2 2 2" xfId="21232"/>
    <cellStyle name="Обычный 5 2 25 2 2 2 2" xfId="51104"/>
    <cellStyle name="Обычный 5 2 25 2 2 3" xfId="51105"/>
    <cellStyle name="Обычный 5 2 25 2 3" xfId="21233"/>
    <cellStyle name="Обычный 5 2 25 2 3 2" xfId="51106"/>
    <cellStyle name="Обычный 5 2 25 2 4" xfId="51107"/>
    <cellStyle name="Обычный 5 2 25 3" xfId="21234"/>
    <cellStyle name="Обычный 5 2 25 3 2" xfId="21235"/>
    <cellStyle name="Обычный 5 2 25 3 2 2" xfId="21236"/>
    <cellStyle name="Обычный 5 2 25 3 2 2 2" xfId="51108"/>
    <cellStyle name="Обычный 5 2 25 3 2 3" xfId="51109"/>
    <cellStyle name="Обычный 5 2 25 3 3" xfId="21237"/>
    <cellStyle name="Обычный 5 2 25 3 3 2" xfId="51110"/>
    <cellStyle name="Обычный 5 2 25 3 4" xfId="51111"/>
    <cellStyle name="Обычный 5 2 25 4" xfId="21238"/>
    <cellStyle name="Обычный 5 2 25 4 2" xfId="21239"/>
    <cellStyle name="Обычный 5 2 25 4 2 2" xfId="21240"/>
    <cellStyle name="Обычный 5 2 25 4 2 2 2" xfId="51112"/>
    <cellStyle name="Обычный 5 2 25 4 2 3" xfId="51113"/>
    <cellStyle name="Обычный 5 2 25 4 3" xfId="21241"/>
    <cellStyle name="Обычный 5 2 25 4 3 2" xfId="51114"/>
    <cellStyle name="Обычный 5 2 25 4 4" xfId="51115"/>
    <cellStyle name="Обычный 5 2 25 5" xfId="21242"/>
    <cellStyle name="Обычный 5 2 25 5 2" xfId="21243"/>
    <cellStyle name="Обычный 5 2 25 5 2 2" xfId="51116"/>
    <cellStyle name="Обычный 5 2 25 5 3" xfId="51117"/>
    <cellStyle name="Обычный 5 2 25 6" xfId="21244"/>
    <cellStyle name="Обычный 5 2 25 6 2" xfId="51118"/>
    <cellStyle name="Обычный 5 2 25 7" xfId="21245"/>
    <cellStyle name="Обычный 5 2 25 7 2" xfId="51119"/>
    <cellStyle name="Обычный 5 2 25 8" xfId="51120"/>
    <cellStyle name="Обычный 5 2 26" xfId="21246"/>
    <cellStyle name="Обычный 5 2 26 2" xfId="21247"/>
    <cellStyle name="Обычный 5 2 26 2 2" xfId="21248"/>
    <cellStyle name="Обычный 5 2 26 2 2 2" xfId="21249"/>
    <cellStyle name="Обычный 5 2 26 2 2 2 2" xfId="51121"/>
    <cellStyle name="Обычный 5 2 26 2 2 3" xfId="51122"/>
    <cellStyle name="Обычный 5 2 26 2 3" xfId="21250"/>
    <cellStyle name="Обычный 5 2 26 2 3 2" xfId="51123"/>
    <cellStyle name="Обычный 5 2 26 2 4" xfId="51124"/>
    <cellStyle name="Обычный 5 2 26 3" xfId="21251"/>
    <cellStyle name="Обычный 5 2 26 3 2" xfId="21252"/>
    <cellStyle name="Обычный 5 2 26 3 2 2" xfId="21253"/>
    <cellStyle name="Обычный 5 2 26 3 2 2 2" xfId="51125"/>
    <cellStyle name="Обычный 5 2 26 3 2 3" xfId="51126"/>
    <cellStyle name="Обычный 5 2 26 3 3" xfId="21254"/>
    <cellStyle name="Обычный 5 2 26 3 3 2" xfId="51127"/>
    <cellStyle name="Обычный 5 2 26 3 4" xfId="51128"/>
    <cellStyle name="Обычный 5 2 26 4" xfId="21255"/>
    <cellStyle name="Обычный 5 2 26 4 2" xfId="21256"/>
    <cellStyle name="Обычный 5 2 26 4 2 2" xfId="21257"/>
    <cellStyle name="Обычный 5 2 26 4 2 2 2" xfId="51129"/>
    <cellStyle name="Обычный 5 2 26 4 2 3" xfId="51130"/>
    <cellStyle name="Обычный 5 2 26 4 3" xfId="21258"/>
    <cellStyle name="Обычный 5 2 26 4 3 2" xfId="51131"/>
    <cellStyle name="Обычный 5 2 26 4 4" xfId="51132"/>
    <cellStyle name="Обычный 5 2 26 5" xfId="21259"/>
    <cellStyle name="Обычный 5 2 26 5 2" xfId="21260"/>
    <cellStyle name="Обычный 5 2 26 5 2 2" xfId="51133"/>
    <cellStyle name="Обычный 5 2 26 5 3" xfId="51134"/>
    <cellStyle name="Обычный 5 2 26 6" xfId="21261"/>
    <cellStyle name="Обычный 5 2 26 6 2" xfId="51135"/>
    <cellStyle name="Обычный 5 2 26 7" xfId="21262"/>
    <cellStyle name="Обычный 5 2 26 7 2" xfId="51136"/>
    <cellStyle name="Обычный 5 2 26 8" xfId="51137"/>
    <cellStyle name="Обычный 5 2 27" xfId="21263"/>
    <cellStyle name="Обычный 5 2 27 2" xfId="21264"/>
    <cellStyle name="Обычный 5 2 27 2 2" xfId="21265"/>
    <cellStyle name="Обычный 5 2 27 2 2 2" xfId="21266"/>
    <cellStyle name="Обычный 5 2 27 2 2 2 2" xfId="51138"/>
    <cellStyle name="Обычный 5 2 27 2 2 3" xfId="51139"/>
    <cellStyle name="Обычный 5 2 27 2 3" xfId="21267"/>
    <cellStyle name="Обычный 5 2 27 2 3 2" xfId="51140"/>
    <cellStyle name="Обычный 5 2 27 2 4" xfId="51141"/>
    <cellStyle name="Обычный 5 2 27 3" xfId="21268"/>
    <cellStyle name="Обычный 5 2 27 3 2" xfId="21269"/>
    <cellStyle name="Обычный 5 2 27 3 2 2" xfId="21270"/>
    <cellStyle name="Обычный 5 2 27 3 2 2 2" xfId="51142"/>
    <cellStyle name="Обычный 5 2 27 3 2 3" xfId="51143"/>
    <cellStyle name="Обычный 5 2 27 3 3" xfId="21271"/>
    <cellStyle name="Обычный 5 2 27 3 3 2" xfId="51144"/>
    <cellStyle name="Обычный 5 2 27 3 4" xfId="51145"/>
    <cellStyle name="Обычный 5 2 27 4" xfId="21272"/>
    <cellStyle name="Обычный 5 2 27 4 2" xfId="21273"/>
    <cellStyle name="Обычный 5 2 27 4 2 2" xfId="21274"/>
    <cellStyle name="Обычный 5 2 27 4 2 2 2" xfId="51146"/>
    <cellStyle name="Обычный 5 2 27 4 2 3" xfId="51147"/>
    <cellStyle name="Обычный 5 2 27 4 3" xfId="21275"/>
    <cellStyle name="Обычный 5 2 27 4 3 2" xfId="51148"/>
    <cellStyle name="Обычный 5 2 27 4 4" xfId="51149"/>
    <cellStyle name="Обычный 5 2 27 5" xfId="21276"/>
    <cellStyle name="Обычный 5 2 27 5 2" xfId="21277"/>
    <cellStyle name="Обычный 5 2 27 5 2 2" xfId="51150"/>
    <cellStyle name="Обычный 5 2 27 5 3" xfId="51151"/>
    <cellStyle name="Обычный 5 2 27 6" xfId="21278"/>
    <cellStyle name="Обычный 5 2 27 6 2" xfId="51152"/>
    <cellStyle name="Обычный 5 2 27 7" xfId="21279"/>
    <cellStyle name="Обычный 5 2 27 7 2" xfId="51153"/>
    <cellStyle name="Обычный 5 2 27 8" xfId="51154"/>
    <cellStyle name="Обычный 5 2 28" xfId="21280"/>
    <cellStyle name="Обычный 5 2 28 2" xfId="21281"/>
    <cellStyle name="Обычный 5 2 28 2 2" xfId="21282"/>
    <cellStyle name="Обычный 5 2 28 2 2 2" xfId="21283"/>
    <cellStyle name="Обычный 5 2 28 2 2 2 2" xfId="51155"/>
    <cellStyle name="Обычный 5 2 28 2 2 3" xfId="51156"/>
    <cellStyle name="Обычный 5 2 28 2 3" xfId="21284"/>
    <cellStyle name="Обычный 5 2 28 2 3 2" xfId="51157"/>
    <cellStyle name="Обычный 5 2 28 2 4" xfId="51158"/>
    <cellStyle name="Обычный 5 2 28 3" xfId="21285"/>
    <cellStyle name="Обычный 5 2 28 3 2" xfId="21286"/>
    <cellStyle name="Обычный 5 2 28 3 2 2" xfId="21287"/>
    <cellStyle name="Обычный 5 2 28 3 2 2 2" xfId="51159"/>
    <cellStyle name="Обычный 5 2 28 3 2 3" xfId="51160"/>
    <cellStyle name="Обычный 5 2 28 3 3" xfId="21288"/>
    <cellStyle name="Обычный 5 2 28 3 3 2" xfId="51161"/>
    <cellStyle name="Обычный 5 2 28 3 4" xfId="51162"/>
    <cellStyle name="Обычный 5 2 28 4" xfId="21289"/>
    <cellStyle name="Обычный 5 2 28 4 2" xfId="21290"/>
    <cellStyle name="Обычный 5 2 28 4 2 2" xfId="21291"/>
    <cellStyle name="Обычный 5 2 28 4 2 2 2" xfId="51163"/>
    <cellStyle name="Обычный 5 2 28 4 2 3" xfId="51164"/>
    <cellStyle name="Обычный 5 2 28 4 3" xfId="21292"/>
    <cellStyle name="Обычный 5 2 28 4 3 2" xfId="51165"/>
    <cellStyle name="Обычный 5 2 28 4 4" xfId="51166"/>
    <cellStyle name="Обычный 5 2 28 5" xfId="21293"/>
    <cellStyle name="Обычный 5 2 28 5 2" xfId="21294"/>
    <cellStyle name="Обычный 5 2 28 5 2 2" xfId="51167"/>
    <cellStyle name="Обычный 5 2 28 5 3" xfId="51168"/>
    <cellStyle name="Обычный 5 2 28 6" xfId="21295"/>
    <cellStyle name="Обычный 5 2 28 6 2" xfId="51169"/>
    <cellStyle name="Обычный 5 2 28 7" xfId="21296"/>
    <cellStyle name="Обычный 5 2 28 7 2" xfId="51170"/>
    <cellStyle name="Обычный 5 2 28 8" xfId="51171"/>
    <cellStyle name="Обычный 5 2 29" xfId="21297"/>
    <cellStyle name="Обычный 5 2 29 2" xfId="21298"/>
    <cellStyle name="Обычный 5 2 29 2 2" xfId="21299"/>
    <cellStyle name="Обычный 5 2 29 2 2 2" xfId="21300"/>
    <cellStyle name="Обычный 5 2 29 2 2 2 2" xfId="51172"/>
    <cellStyle name="Обычный 5 2 29 2 2 3" xfId="51173"/>
    <cellStyle name="Обычный 5 2 29 2 3" xfId="21301"/>
    <cellStyle name="Обычный 5 2 29 2 3 2" xfId="51174"/>
    <cellStyle name="Обычный 5 2 29 2 4" xfId="51175"/>
    <cellStyle name="Обычный 5 2 29 3" xfId="21302"/>
    <cellStyle name="Обычный 5 2 29 3 2" xfId="21303"/>
    <cellStyle name="Обычный 5 2 29 3 2 2" xfId="21304"/>
    <cellStyle name="Обычный 5 2 29 3 2 2 2" xfId="51176"/>
    <cellStyle name="Обычный 5 2 29 3 2 3" xfId="51177"/>
    <cellStyle name="Обычный 5 2 29 3 3" xfId="21305"/>
    <cellStyle name="Обычный 5 2 29 3 3 2" xfId="51178"/>
    <cellStyle name="Обычный 5 2 29 3 4" xfId="51179"/>
    <cellStyle name="Обычный 5 2 29 4" xfId="21306"/>
    <cellStyle name="Обычный 5 2 29 4 2" xfId="21307"/>
    <cellStyle name="Обычный 5 2 29 4 2 2" xfId="21308"/>
    <cellStyle name="Обычный 5 2 29 4 2 2 2" xfId="51180"/>
    <cellStyle name="Обычный 5 2 29 4 2 3" xfId="51181"/>
    <cellStyle name="Обычный 5 2 29 4 3" xfId="21309"/>
    <cellStyle name="Обычный 5 2 29 4 3 2" xfId="51182"/>
    <cellStyle name="Обычный 5 2 29 4 4" xfId="51183"/>
    <cellStyle name="Обычный 5 2 29 5" xfId="21310"/>
    <cellStyle name="Обычный 5 2 29 5 2" xfId="21311"/>
    <cellStyle name="Обычный 5 2 29 5 2 2" xfId="51184"/>
    <cellStyle name="Обычный 5 2 29 5 3" xfId="51185"/>
    <cellStyle name="Обычный 5 2 29 6" xfId="21312"/>
    <cellStyle name="Обычный 5 2 29 6 2" xfId="51186"/>
    <cellStyle name="Обычный 5 2 29 7" xfId="21313"/>
    <cellStyle name="Обычный 5 2 29 7 2" xfId="51187"/>
    <cellStyle name="Обычный 5 2 29 8" xfId="51188"/>
    <cellStyle name="Обычный 5 2 3" xfId="21314"/>
    <cellStyle name="Обычный 5 2 3 10" xfId="61025"/>
    <cellStyle name="Обычный 5 2 3 2" xfId="21315"/>
    <cellStyle name="Обычный 5 2 3 2 2" xfId="21316"/>
    <cellStyle name="Обычный 5 2 3 2 2 2" xfId="21317"/>
    <cellStyle name="Обычный 5 2 3 2 2 2 2" xfId="21318"/>
    <cellStyle name="Обычный 5 2 3 2 2 2 2 2" xfId="51189"/>
    <cellStyle name="Обычный 5 2 3 2 2 2 3" xfId="51190"/>
    <cellStyle name="Обычный 5 2 3 2 2 3" xfId="21319"/>
    <cellStyle name="Обычный 5 2 3 2 2 3 2" xfId="51191"/>
    <cellStyle name="Обычный 5 2 3 2 2 4" xfId="51192"/>
    <cellStyle name="Обычный 5 2 3 2 3" xfId="21320"/>
    <cellStyle name="Обычный 5 2 3 2 3 2" xfId="21321"/>
    <cellStyle name="Обычный 5 2 3 2 3 2 2" xfId="51193"/>
    <cellStyle name="Обычный 5 2 3 2 3 3" xfId="51194"/>
    <cellStyle name="Обычный 5 2 3 2 4" xfId="21322"/>
    <cellStyle name="Обычный 5 2 3 2 4 2" xfId="51195"/>
    <cellStyle name="Обычный 5 2 3 2 5" xfId="51196"/>
    <cellStyle name="Обычный 5 2 3 3" xfId="21323"/>
    <cellStyle name="Обычный 5 2 3 3 2" xfId="21324"/>
    <cellStyle name="Обычный 5 2 3 3 2 2" xfId="21325"/>
    <cellStyle name="Обычный 5 2 3 3 2 2 2" xfId="51197"/>
    <cellStyle name="Обычный 5 2 3 3 2 3" xfId="51198"/>
    <cellStyle name="Обычный 5 2 3 3 3" xfId="21326"/>
    <cellStyle name="Обычный 5 2 3 3 3 2" xfId="51199"/>
    <cellStyle name="Обычный 5 2 3 3 4" xfId="51200"/>
    <cellStyle name="Обычный 5 2 3 4" xfId="21327"/>
    <cellStyle name="Обычный 5 2 3 4 2" xfId="21328"/>
    <cellStyle name="Обычный 5 2 3 4 2 2" xfId="21329"/>
    <cellStyle name="Обычный 5 2 3 4 2 2 2" xfId="51201"/>
    <cellStyle name="Обычный 5 2 3 4 2 3" xfId="51202"/>
    <cellStyle name="Обычный 5 2 3 4 3" xfId="21330"/>
    <cellStyle name="Обычный 5 2 3 4 3 2" xfId="51203"/>
    <cellStyle name="Обычный 5 2 3 4 4" xfId="51204"/>
    <cellStyle name="Обычный 5 2 3 5" xfId="21331"/>
    <cellStyle name="Обычный 5 2 3 5 2" xfId="21332"/>
    <cellStyle name="Обычный 5 2 3 5 2 2" xfId="21333"/>
    <cellStyle name="Обычный 5 2 3 5 2 2 2" xfId="51205"/>
    <cellStyle name="Обычный 5 2 3 5 2 3" xfId="51206"/>
    <cellStyle name="Обычный 5 2 3 5 3" xfId="21334"/>
    <cellStyle name="Обычный 5 2 3 5 3 2" xfId="51207"/>
    <cellStyle name="Обычный 5 2 3 5 4" xfId="51208"/>
    <cellStyle name="Обычный 5 2 3 6" xfId="21335"/>
    <cellStyle name="Обычный 5 2 3 6 2" xfId="21336"/>
    <cellStyle name="Обычный 5 2 3 6 2 2" xfId="51209"/>
    <cellStyle name="Обычный 5 2 3 6 3" xfId="51210"/>
    <cellStyle name="Обычный 5 2 3 7" xfId="21337"/>
    <cellStyle name="Обычный 5 2 3 7 2" xfId="51211"/>
    <cellStyle name="Обычный 5 2 3 8" xfId="21338"/>
    <cellStyle name="Обычный 5 2 3 8 2" xfId="51212"/>
    <cellStyle name="Обычный 5 2 3 9" xfId="51213"/>
    <cellStyle name="Обычный 5 2 30" xfId="21339"/>
    <cellStyle name="Обычный 5 2 30 2" xfId="21340"/>
    <cellStyle name="Обычный 5 2 30 2 2" xfId="21341"/>
    <cellStyle name="Обычный 5 2 30 2 2 2" xfId="51214"/>
    <cellStyle name="Обычный 5 2 30 2 3" xfId="51215"/>
    <cellStyle name="Обычный 5 2 30 3" xfId="21342"/>
    <cellStyle name="Обычный 5 2 30 3 2" xfId="51216"/>
    <cellStyle name="Обычный 5 2 30 4" xfId="51217"/>
    <cellStyle name="Обычный 5 2 31" xfId="21343"/>
    <cellStyle name="Обычный 5 2 31 2" xfId="21344"/>
    <cellStyle name="Обычный 5 2 31 2 2" xfId="21345"/>
    <cellStyle name="Обычный 5 2 31 2 2 2" xfId="51218"/>
    <cellStyle name="Обычный 5 2 31 2 3" xfId="51219"/>
    <cellStyle name="Обычный 5 2 31 3" xfId="21346"/>
    <cellStyle name="Обычный 5 2 31 3 2" xfId="51220"/>
    <cellStyle name="Обычный 5 2 31 4" xfId="51221"/>
    <cellStyle name="Обычный 5 2 32" xfId="21347"/>
    <cellStyle name="Обычный 5 2 32 2" xfId="21348"/>
    <cellStyle name="Обычный 5 2 32 2 2" xfId="21349"/>
    <cellStyle name="Обычный 5 2 32 2 2 2" xfId="51222"/>
    <cellStyle name="Обычный 5 2 32 2 3" xfId="51223"/>
    <cellStyle name="Обычный 5 2 32 3" xfId="21350"/>
    <cellStyle name="Обычный 5 2 32 3 2" xfId="51224"/>
    <cellStyle name="Обычный 5 2 32 4" xfId="51225"/>
    <cellStyle name="Обычный 5 2 33" xfId="21351"/>
    <cellStyle name="Обычный 5 2 33 2" xfId="21352"/>
    <cellStyle name="Обычный 5 2 33 2 2" xfId="21353"/>
    <cellStyle name="Обычный 5 2 33 2 2 2" xfId="51226"/>
    <cellStyle name="Обычный 5 2 33 2 3" xfId="51227"/>
    <cellStyle name="Обычный 5 2 33 3" xfId="21354"/>
    <cellStyle name="Обычный 5 2 33 3 2" xfId="51228"/>
    <cellStyle name="Обычный 5 2 33 4" xfId="51229"/>
    <cellStyle name="Обычный 5 2 34" xfId="21355"/>
    <cellStyle name="Обычный 5 2 34 2" xfId="21356"/>
    <cellStyle name="Обычный 5 2 34 2 2" xfId="51230"/>
    <cellStyle name="Обычный 5 2 34 3" xfId="51231"/>
    <cellStyle name="Обычный 5 2 35" xfId="21357"/>
    <cellStyle name="Обычный 5 2 35 2" xfId="51232"/>
    <cellStyle name="Обычный 5 2 36" xfId="21358"/>
    <cellStyle name="Обычный 5 2 36 2" xfId="51233"/>
    <cellStyle name="Обычный 5 2 37" xfId="51234"/>
    <cellStyle name="Обычный 5 2 38" xfId="61026"/>
    <cellStyle name="Обычный 5 2 39" xfId="61027"/>
    <cellStyle name="Обычный 5 2 4" xfId="21359"/>
    <cellStyle name="Обычный 5 2 4 10" xfId="61028"/>
    <cellStyle name="Обычный 5 2 4 2" xfId="21360"/>
    <cellStyle name="Обычный 5 2 4 2 2" xfId="21361"/>
    <cellStyle name="Обычный 5 2 4 2 2 2" xfId="21362"/>
    <cellStyle name="Обычный 5 2 4 2 2 2 2" xfId="51235"/>
    <cellStyle name="Обычный 5 2 4 2 2 3" xfId="51236"/>
    <cellStyle name="Обычный 5 2 4 2 3" xfId="21363"/>
    <cellStyle name="Обычный 5 2 4 2 3 2" xfId="51237"/>
    <cellStyle name="Обычный 5 2 4 2 4" xfId="51238"/>
    <cellStyle name="Обычный 5 2 4 3" xfId="21364"/>
    <cellStyle name="Обычный 5 2 4 3 2" xfId="21365"/>
    <cellStyle name="Обычный 5 2 4 3 2 2" xfId="21366"/>
    <cellStyle name="Обычный 5 2 4 3 2 2 2" xfId="51239"/>
    <cellStyle name="Обычный 5 2 4 3 2 3" xfId="51240"/>
    <cellStyle name="Обычный 5 2 4 3 3" xfId="21367"/>
    <cellStyle name="Обычный 5 2 4 3 3 2" xfId="51241"/>
    <cellStyle name="Обычный 5 2 4 3 4" xfId="51242"/>
    <cellStyle name="Обычный 5 2 4 4" xfId="21368"/>
    <cellStyle name="Обычный 5 2 4 4 2" xfId="21369"/>
    <cellStyle name="Обычный 5 2 4 4 2 2" xfId="21370"/>
    <cellStyle name="Обычный 5 2 4 4 2 2 2" xfId="51243"/>
    <cellStyle name="Обычный 5 2 4 4 2 3" xfId="51244"/>
    <cellStyle name="Обычный 5 2 4 4 3" xfId="21371"/>
    <cellStyle name="Обычный 5 2 4 4 3 2" xfId="51245"/>
    <cellStyle name="Обычный 5 2 4 4 4" xfId="51246"/>
    <cellStyle name="Обычный 5 2 4 5" xfId="21372"/>
    <cellStyle name="Обычный 5 2 4 5 2" xfId="21373"/>
    <cellStyle name="Обычный 5 2 4 5 2 2" xfId="21374"/>
    <cellStyle name="Обычный 5 2 4 5 2 2 2" xfId="51247"/>
    <cellStyle name="Обычный 5 2 4 5 2 3" xfId="51248"/>
    <cellStyle name="Обычный 5 2 4 5 3" xfId="21375"/>
    <cellStyle name="Обычный 5 2 4 5 3 2" xfId="51249"/>
    <cellStyle name="Обычный 5 2 4 5 4" xfId="51250"/>
    <cellStyle name="Обычный 5 2 4 6" xfId="21376"/>
    <cellStyle name="Обычный 5 2 4 6 2" xfId="21377"/>
    <cellStyle name="Обычный 5 2 4 6 2 2" xfId="51251"/>
    <cellStyle name="Обычный 5 2 4 6 3" xfId="51252"/>
    <cellStyle name="Обычный 5 2 4 7" xfId="21378"/>
    <cellStyle name="Обычный 5 2 4 7 2" xfId="51253"/>
    <cellStyle name="Обычный 5 2 4 8" xfId="21379"/>
    <cellStyle name="Обычный 5 2 4 8 2" xfId="51254"/>
    <cellStyle name="Обычный 5 2 4 9" xfId="51255"/>
    <cellStyle name="Обычный 5 2 5" xfId="21380"/>
    <cellStyle name="Обычный 5 2 5 2" xfId="21381"/>
    <cellStyle name="Обычный 5 2 5 2 2" xfId="21382"/>
    <cellStyle name="Обычный 5 2 5 2 2 2" xfId="21383"/>
    <cellStyle name="Обычный 5 2 5 2 2 2 2" xfId="51256"/>
    <cellStyle name="Обычный 5 2 5 2 2 3" xfId="51257"/>
    <cellStyle name="Обычный 5 2 5 2 3" xfId="21384"/>
    <cellStyle name="Обычный 5 2 5 2 3 2" xfId="51258"/>
    <cellStyle name="Обычный 5 2 5 2 4" xfId="51259"/>
    <cellStyle name="Обычный 5 2 5 3" xfId="21385"/>
    <cellStyle name="Обычный 5 2 5 3 2" xfId="21386"/>
    <cellStyle name="Обычный 5 2 5 3 2 2" xfId="21387"/>
    <cellStyle name="Обычный 5 2 5 3 2 2 2" xfId="51260"/>
    <cellStyle name="Обычный 5 2 5 3 2 3" xfId="51261"/>
    <cellStyle name="Обычный 5 2 5 3 3" xfId="21388"/>
    <cellStyle name="Обычный 5 2 5 3 3 2" xfId="51262"/>
    <cellStyle name="Обычный 5 2 5 3 4" xfId="51263"/>
    <cellStyle name="Обычный 5 2 5 4" xfId="21389"/>
    <cellStyle name="Обычный 5 2 5 4 2" xfId="21390"/>
    <cellStyle name="Обычный 5 2 5 4 2 2" xfId="21391"/>
    <cellStyle name="Обычный 5 2 5 4 2 2 2" xfId="51264"/>
    <cellStyle name="Обычный 5 2 5 4 2 3" xfId="51265"/>
    <cellStyle name="Обычный 5 2 5 4 3" xfId="21392"/>
    <cellStyle name="Обычный 5 2 5 4 3 2" xfId="51266"/>
    <cellStyle name="Обычный 5 2 5 4 4" xfId="51267"/>
    <cellStyle name="Обычный 5 2 5 5" xfId="21393"/>
    <cellStyle name="Обычный 5 2 5 5 2" xfId="21394"/>
    <cellStyle name="Обычный 5 2 5 5 2 2" xfId="51268"/>
    <cellStyle name="Обычный 5 2 5 5 3" xfId="51269"/>
    <cellStyle name="Обычный 5 2 5 6" xfId="21395"/>
    <cellStyle name="Обычный 5 2 5 6 2" xfId="51270"/>
    <cellStyle name="Обычный 5 2 5 7" xfId="21396"/>
    <cellStyle name="Обычный 5 2 5 7 2" xfId="51271"/>
    <cellStyle name="Обычный 5 2 5 8" xfId="51272"/>
    <cellStyle name="Обычный 5 2 5 9" xfId="61029"/>
    <cellStyle name="Обычный 5 2 6" xfId="21397"/>
    <cellStyle name="Обычный 5 2 6 2" xfId="21398"/>
    <cellStyle name="Обычный 5 2 6 2 2" xfId="21399"/>
    <cellStyle name="Обычный 5 2 6 2 2 2" xfId="21400"/>
    <cellStyle name="Обычный 5 2 6 2 2 2 2" xfId="51273"/>
    <cellStyle name="Обычный 5 2 6 2 2 3" xfId="51274"/>
    <cellStyle name="Обычный 5 2 6 2 3" xfId="21401"/>
    <cellStyle name="Обычный 5 2 6 2 3 2" xfId="51275"/>
    <cellStyle name="Обычный 5 2 6 2 4" xfId="51276"/>
    <cellStyle name="Обычный 5 2 6 3" xfId="21402"/>
    <cellStyle name="Обычный 5 2 6 3 2" xfId="21403"/>
    <cellStyle name="Обычный 5 2 6 3 2 2" xfId="21404"/>
    <cellStyle name="Обычный 5 2 6 3 2 2 2" xfId="51277"/>
    <cellStyle name="Обычный 5 2 6 3 2 3" xfId="51278"/>
    <cellStyle name="Обычный 5 2 6 3 3" xfId="21405"/>
    <cellStyle name="Обычный 5 2 6 3 3 2" xfId="51279"/>
    <cellStyle name="Обычный 5 2 6 3 4" xfId="51280"/>
    <cellStyle name="Обычный 5 2 6 4" xfId="21406"/>
    <cellStyle name="Обычный 5 2 6 4 2" xfId="21407"/>
    <cellStyle name="Обычный 5 2 6 4 2 2" xfId="21408"/>
    <cellStyle name="Обычный 5 2 6 4 2 2 2" xfId="51281"/>
    <cellStyle name="Обычный 5 2 6 4 2 3" xfId="51282"/>
    <cellStyle name="Обычный 5 2 6 4 3" xfId="21409"/>
    <cellStyle name="Обычный 5 2 6 4 3 2" xfId="51283"/>
    <cellStyle name="Обычный 5 2 6 4 4" xfId="51284"/>
    <cellStyle name="Обычный 5 2 6 5" xfId="21410"/>
    <cellStyle name="Обычный 5 2 6 5 2" xfId="21411"/>
    <cellStyle name="Обычный 5 2 6 5 2 2" xfId="51285"/>
    <cellStyle name="Обычный 5 2 6 5 3" xfId="51286"/>
    <cellStyle name="Обычный 5 2 6 6" xfId="21412"/>
    <cellStyle name="Обычный 5 2 6 6 2" xfId="51287"/>
    <cellStyle name="Обычный 5 2 6 7" xfId="21413"/>
    <cellStyle name="Обычный 5 2 6 7 2" xfId="51288"/>
    <cellStyle name="Обычный 5 2 6 8" xfId="51289"/>
    <cellStyle name="Обычный 5 2 6 9" xfId="61500"/>
    <cellStyle name="Обычный 5 2 7" xfId="21414"/>
    <cellStyle name="Обычный 5 2 7 2" xfId="21415"/>
    <cellStyle name="Обычный 5 2 7 2 2" xfId="21416"/>
    <cellStyle name="Обычный 5 2 7 2 2 2" xfId="21417"/>
    <cellStyle name="Обычный 5 2 7 2 2 2 2" xfId="51290"/>
    <cellStyle name="Обычный 5 2 7 2 2 3" xfId="51291"/>
    <cellStyle name="Обычный 5 2 7 2 3" xfId="21418"/>
    <cellStyle name="Обычный 5 2 7 2 3 2" xfId="51292"/>
    <cellStyle name="Обычный 5 2 7 2 4" xfId="51293"/>
    <cellStyle name="Обычный 5 2 7 3" xfId="21419"/>
    <cellStyle name="Обычный 5 2 7 3 2" xfId="21420"/>
    <cellStyle name="Обычный 5 2 7 3 2 2" xfId="21421"/>
    <cellStyle name="Обычный 5 2 7 3 2 2 2" xfId="51294"/>
    <cellStyle name="Обычный 5 2 7 3 2 3" xfId="51295"/>
    <cellStyle name="Обычный 5 2 7 3 3" xfId="21422"/>
    <cellStyle name="Обычный 5 2 7 3 3 2" xfId="51296"/>
    <cellStyle name="Обычный 5 2 7 3 4" xfId="51297"/>
    <cellStyle name="Обычный 5 2 7 4" xfId="21423"/>
    <cellStyle name="Обычный 5 2 7 4 2" xfId="21424"/>
    <cellStyle name="Обычный 5 2 7 4 2 2" xfId="21425"/>
    <cellStyle name="Обычный 5 2 7 4 2 2 2" xfId="51298"/>
    <cellStyle name="Обычный 5 2 7 4 2 3" xfId="51299"/>
    <cellStyle name="Обычный 5 2 7 4 3" xfId="21426"/>
    <cellStyle name="Обычный 5 2 7 4 3 2" xfId="51300"/>
    <cellStyle name="Обычный 5 2 7 4 4" xfId="51301"/>
    <cellStyle name="Обычный 5 2 7 5" xfId="21427"/>
    <cellStyle name="Обычный 5 2 7 5 2" xfId="21428"/>
    <cellStyle name="Обычный 5 2 7 5 2 2" xfId="51302"/>
    <cellStyle name="Обычный 5 2 7 5 3" xfId="51303"/>
    <cellStyle name="Обычный 5 2 7 6" xfId="21429"/>
    <cellStyle name="Обычный 5 2 7 6 2" xfId="51304"/>
    <cellStyle name="Обычный 5 2 7 7" xfId="21430"/>
    <cellStyle name="Обычный 5 2 7 7 2" xfId="51305"/>
    <cellStyle name="Обычный 5 2 7 8" xfId="51306"/>
    <cellStyle name="Обычный 5 2 8" xfId="21431"/>
    <cellStyle name="Обычный 5 2 8 2" xfId="21432"/>
    <cellStyle name="Обычный 5 2 8 2 2" xfId="21433"/>
    <cellStyle name="Обычный 5 2 8 2 2 2" xfId="21434"/>
    <cellStyle name="Обычный 5 2 8 2 2 2 2" xfId="51307"/>
    <cellStyle name="Обычный 5 2 8 2 2 3" xfId="51308"/>
    <cellStyle name="Обычный 5 2 8 2 3" xfId="21435"/>
    <cellStyle name="Обычный 5 2 8 2 3 2" xfId="51309"/>
    <cellStyle name="Обычный 5 2 8 2 4" xfId="51310"/>
    <cellStyle name="Обычный 5 2 8 3" xfId="21436"/>
    <cellStyle name="Обычный 5 2 8 3 2" xfId="21437"/>
    <cellStyle name="Обычный 5 2 8 3 2 2" xfId="21438"/>
    <cellStyle name="Обычный 5 2 8 3 2 2 2" xfId="51311"/>
    <cellStyle name="Обычный 5 2 8 3 2 3" xfId="51312"/>
    <cellStyle name="Обычный 5 2 8 3 3" xfId="21439"/>
    <cellStyle name="Обычный 5 2 8 3 3 2" xfId="51313"/>
    <cellStyle name="Обычный 5 2 8 3 4" xfId="51314"/>
    <cellStyle name="Обычный 5 2 8 4" xfId="21440"/>
    <cellStyle name="Обычный 5 2 8 4 2" xfId="21441"/>
    <cellStyle name="Обычный 5 2 8 4 2 2" xfId="21442"/>
    <cellStyle name="Обычный 5 2 8 4 2 2 2" xfId="51315"/>
    <cellStyle name="Обычный 5 2 8 4 2 3" xfId="51316"/>
    <cellStyle name="Обычный 5 2 8 4 3" xfId="21443"/>
    <cellStyle name="Обычный 5 2 8 4 3 2" xfId="51317"/>
    <cellStyle name="Обычный 5 2 8 4 4" xfId="51318"/>
    <cellStyle name="Обычный 5 2 8 5" xfId="21444"/>
    <cellStyle name="Обычный 5 2 8 5 2" xfId="21445"/>
    <cellStyle name="Обычный 5 2 8 5 2 2" xfId="51319"/>
    <cellStyle name="Обычный 5 2 8 5 3" xfId="51320"/>
    <cellStyle name="Обычный 5 2 8 6" xfId="21446"/>
    <cellStyle name="Обычный 5 2 8 6 2" xfId="51321"/>
    <cellStyle name="Обычный 5 2 8 7" xfId="21447"/>
    <cellStyle name="Обычный 5 2 8 7 2" xfId="51322"/>
    <cellStyle name="Обычный 5 2 8 8" xfId="51323"/>
    <cellStyle name="Обычный 5 2 9" xfId="21448"/>
    <cellStyle name="Обычный 5 2 9 2" xfId="21449"/>
    <cellStyle name="Обычный 5 2 9 2 2" xfId="21450"/>
    <cellStyle name="Обычный 5 2 9 2 2 2" xfId="21451"/>
    <cellStyle name="Обычный 5 2 9 2 2 2 2" xfId="51324"/>
    <cellStyle name="Обычный 5 2 9 2 2 3" xfId="51325"/>
    <cellStyle name="Обычный 5 2 9 2 3" xfId="21452"/>
    <cellStyle name="Обычный 5 2 9 2 3 2" xfId="51326"/>
    <cellStyle name="Обычный 5 2 9 2 4" xfId="51327"/>
    <cellStyle name="Обычный 5 2 9 3" xfId="21453"/>
    <cellStyle name="Обычный 5 2 9 3 2" xfId="21454"/>
    <cellStyle name="Обычный 5 2 9 3 2 2" xfId="21455"/>
    <cellStyle name="Обычный 5 2 9 3 2 2 2" xfId="51328"/>
    <cellStyle name="Обычный 5 2 9 3 2 3" xfId="51329"/>
    <cellStyle name="Обычный 5 2 9 3 3" xfId="21456"/>
    <cellStyle name="Обычный 5 2 9 3 3 2" xfId="51330"/>
    <cellStyle name="Обычный 5 2 9 3 4" xfId="51331"/>
    <cellStyle name="Обычный 5 2 9 4" xfId="21457"/>
    <cellStyle name="Обычный 5 2 9 4 2" xfId="21458"/>
    <cellStyle name="Обычный 5 2 9 4 2 2" xfId="21459"/>
    <cellStyle name="Обычный 5 2 9 4 2 2 2" xfId="51332"/>
    <cellStyle name="Обычный 5 2 9 4 2 3" xfId="51333"/>
    <cellStyle name="Обычный 5 2 9 4 3" xfId="21460"/>
    <cellStyle name="Обычный 5 2 9 4 3 2" xfId="51334"/>
    <cellStyle name="Обычный 5 2 9 4 4" xfId="51335"/>
    <cellStyle name="Обычный 5 2 9 5" xfId="21461"/>
    <cellStyle name="Обычный 5 2 9 5 2" xfId="21462"/>
    <cellStyle name="Обычный 5 2 9 5 2 2" xfId="51336"/>
    <cellStyle name="Обычный 5 2 9 5 3" xfId="51337"/>
    <cellStyle name="Обычный 5 2 9 6" xfId="21463"/>
    <cellStyle name="Обычный 5 2 9 6 2" xfId="51338"/>
    <cellStyle name="Обычный 5 2 9 7" xfId="21464"/>
    <cellStyle name="Обычный 5 2 9 7 2" xfId="51339"/>
    <cellStyle name="Обычный 5 2 9 8" xfId="51340"/>
    <cellStyle name="Обычный 5 20" xfId="21465"/>
    <cellStyle name="Обычный 5 20 10" xfId="21466"/>
    <cellStyle name="Обычный 5 20 10 2" xfId="21467"/>
    <cellStyle name="Обычный 5 20 10 2 2" xfId="21468"/>
    <cellStyle name="Обычный 5 20 10 2 2 2" xfId="21469"/>
    <cellStyle name="Обычный 5 20 10 2 2 2 2" xfId="51341"/>
    <cellStyle name="Обычный 5 20 10 2 2 3" xfId="51342"/>
    <cellStyle name="Обычный 5 20 10 2 3" xfId="21470"/>
    <cellStyle name="Обычный 5 20 10 2 3 2" xfId="51343"/>
    <cellStyle name="Обычный 5 20 10 2 4" xfId="51344"/>
    <cellStyle name="Обычный 5 20 10 3" xfId="21471"/>
    <cellStyle name="Обычный 5 20 10 3 2" xfId="21472"/>
    <cellStyle name="Обычный 5 20 10 3 2 2" xfId="21473"/>
    <cellStyle name="Обычный 5 20 10 3 2 2 2" xfId="51345"/>
    <cellStyle name="Обычный 5 20 10 3 2 3" xfId="51346"/>
    <cellStyle name="Обычный 5 20 10 3 3" xfId="21474"/>
    <cellStyle name="Обычный 5 20 10 3 3 2" xfId="51347"/>
    <cellStyle name="Обычный 5 20 10 3 4" xfId="51348"/>
    <cellStyle name="Обычный 5 20 10 4" xfId="21475"/>
    <cellStyle name="Обычный 5 20 10 4 2" xfId="21476"/>
    <cellStyle name="Обычный 5 20 10 4 2 2" xfId="21477"/>
    <cellStyle name="Обычный 5 20 10 4 2 2 2" xfId="51349"/>
    <cellStyle name="Обычный 5 20 10 4 2 3" xfId="51350"/>
    <cellStyle name="Обычный 5 20 10 4 3" xfId="21478"/>
    <cellStyle name="Обычный 5 20 10 4 3 2" xfId="51351"/>
    <cellStyle name="Обычный 5 20 10 4 4" xfId="51352"/>
    <cellStyle name="Обычный 5 20 10 5" xfId="21479"/>
    <cellStyle name="Обычный 5 20 10 5 2" xfId="21480"/>
    <cellStyle name="Обычный 5 20 10 5 2 2" xfId="51353"/>
    <cellStyle name="Обычный 5 20 10 5 3" xfId="51354"/>
    <cellStyle name="Обычный 5 20 10 6" xfId="21481"/>
    <cellStyle name="Обычный 5 20 10 6 2" xfId="51355"/>
    <cellStyle name="Обычный 5 20 10 7" xfId="21482"/>
    <cellStyle name="Обычный 5 20 10 7 2" xfId="51356"/>
    <cellStyle name="Обычный 5 20 10 8" xfId="51357"/>
    <cellStyle name="Обычный 5 20 11" xfId="21483"/>
    <cellStyle name="Обычный 5 20 11 2" xfId="21484"/>
    <cellStyle name="Обычный 5 20 11 2 2" xfId="21485"/>
    <cellStyle name="Обычный 5 20 11 2 2 2" xfId="21486"/>
    <cellStyle name="Обычный 5 20 11 2 2 2 2" xfId="51358"/>
    <cellStyle name="Обычный 5 20 11 2 2 3" xfId="51359"/>
    <cellStyle name="Обычный 5 20 11 2 3" xfId="21487"/>
    <cellStyle name="Обычный 5 20 11 2 3 2" xfId="51360"/>
    <cellStyle name="Обычный 5 20 11 2 4" xfId="51361"/>
    <cellStyle name="Обычный 5 20 11 3" xfId="21488"/>
    <cellStyle name="Обычный 5 20 11 3 2" xfId="21489"/>
    <cellStyle name="Обычный 5 20 11 3 2 2" xfId="21490"/>
    <cellStyle name="Обычный 5 20 11 3 2 2 2" xfId="51362"/>
    <cellStyle name="Обычный 5 20 11 3 2 3" xfId="51363"/>
    <cellStyle name="Обычный 5 20 11 3 3" xfId="21491"/>
    <cellStyle name="Обычный 5 20 11 3 3 2" xfId="51364"/>
    <cellStyle name="Обычный 5 20 11 3 4" xfId="51365"/>
    <cellStyle name="Обычный 5 20 11 4" xfId="21492"/>
    <cellStyle name="Обычный 5 20 11 4 2" xfId="21493"/>
    <cellStyle name="Обычный 5 20 11 4 2 2" xfId="21494"/>
    <cellStyle name="Обычный 5 20 11 4 2 2 2" xfId="51366"/>
    <cellStyle name="Обычный 5 20 11 4 2 3" xfId="51367"/>
    <cellStyle name="Обычный 5 20 11 4 3" xfId="21495"/>
    <cellStyle name="Обычный 5 20 11 4 3 2" xfId="51368"/>
    <cellStyle name="Обычный 5 20 11 4 4" xfId="51369"/>
    <cellStyle name="Обычный 5 20 11 5" xfId="21496"/>
    <cellStyle name="Обычный 5 20 11 5 2" xfId="21497"/>
    <cellStyle name="Обычный 5 20 11 5 2 2" xfId="51370"/>
    <cellStyle name="Обычный 5 20 11 5 3" xfId="51371"/>
    <cellStyle name="Обычный 5 20 11 6" xfId="21498"/>
    <cellStyle name="Обычный 5 20 11 6 2" xfId="51372"/>
    <cellStyle name="Обычный 5 20 11 7" xfId="21499"/>
    <cellStyle name="Обычный 5 20 11 7 2" xfId="51373"/>
    <cellStyle name="Обычный 5 20 11 8" xfId="51374"/>
    <cellStyle name="Обычный 5 20 12" xfId="21500"/>
    <cellStyle name="Обычный 5 20 12 2" xfId="21501"/>
    <cellStyle name="Обычный 5 20 12 2 2" xfId="21502"/>
    <cellStyle name="Обычный 5 20 12 2 2 2" xfId="21503"/>
    <cellStyle name="Обычный 5 20 12 2 2 2 2" xfId="51375"/>
    <cellStyle name="Обычный 5 20 12 2 2 3" xfId="51376"/>
    <cellStyle name="Обычный 5 20 12 2 3" xfId="21504"/>
    <cellStyle name="Обычный 5 20 12 2 3 2" xfId="51377"/>
    <cellStyle name="Обычный 5 20 12 2 4" xfId="51378"/>
    <cellStyle name="Обычный 5 20 12 3" xfId="21505"/>
    <cellStyle name="Обычный 5 20 12 3 2" xfId="21506"/>
    <cellStyle name="Обычный 5 20 12 3 2 2" xfId="21507"/>
    <cellStyle name="Обычный 5 20 12 3 2 2 2" xfId="51379"/>
    <cellStyle name="Обычный 5 20 12 3 2 3" xfId="51380"/>
    <cellStyle name="Обычный 5 20 12 3 3" xfId="21508"/>
    <cellStyle name="Обычный 5 20 12 3 3 2" xfId="51381"/>
    <cellStyle name="Обычный 5 20 12 3 4" xfId="51382"/>
    <cellStyle name="Обычный 5 20 12 4" xfId="21509"/>
    <cellStyle name="Обычный 5 20 12 4 2" xfId="21510"/>
    <cellStyle name="Обычный 5 20 12 4 2 2" xfId="21511"/>
    <cellStyle name="Обычный 5 20 12 4 2 2 2" xfId="51383"/>
    <cellStyle name="Обычный 5 20 12 4 2 3" xfId="51384"/>
    <cellStyle name="Обычный 5 20 12 4 3" xfId="21512"/>
    <cellStyle name="Обычный 5 20 12 4 3 2" xfId="51385"/>
    <cellStyle name="Обычный 5 20 12 4 4" xfId="51386"/>
    <cellStyle name="Обычный 5 20 12 5" xfId="21513"/>
    <cellStyle name="Обычный 5 20 12 5 2" xfId="21514"/>
    <cellStyle name="Обычный 5 20 12 5 2 2" xfId="51387"/>
    <cellStyle name="Обычный 5 20 12 5 3" xfId="51388"/>
    <cellStyle name="Обычный 5 20 12 6" xfId="21515"/>
    <cellStyle name="Обычный 5 20 12 6 2" xfId="51389"/>
    <cellStyle name="Обычный 5 20 12 7" xfId="21516"/>
    <cellStyle name="Обычный 5 20 12 7 2" xfId="51390"/>
    <cellStyle name="Обычный 5 20 12 8" xfId="51391"/>
    <cellStyle name="Обычный 5 20 13" xfId="21517"/>
    <cellStyle name="Обычный 5 20 13 2" xfId="21518"/>
    <cellStyle name="Обычный 5 20 13 2 2" xfId="21519"/>
    <cellStyle name="Обычный 5 20 13 2 2 2" xfId="21520"/>
    <cellStyle name="Обычный 5 20 13 2 2 2 2" xfId="51392"/>
    <cellStyle name="Обычный 5 20 13 2 2 3" xfId="51393"/>
    <cellStyle name="Обычный 5 20 13 2 3" xfId="21521"/>
    <cellStyle name="Обычный 5 20 13 2 3 2" xfId="51394"/>
    <cellStyle name="Обычный 5 20 13 2 4" xfId="51395"/>
    <cellStyle name="Обычный 5 20 13 3" xfId="21522"/>
    <cellStyle name="Обычный 5 20 13 3 2" xfId="21523"/>
    <cellStyle name="Обычный 5 20 13 3 2 2" xfId="21524"/>
    <cellStyle name="Обычный 5 20 13 3 2 2 2" xfId="51396"/>
    <cellStyle name="Обычный 5 20 13 3 2 3" xfId="51397"/>
    <cellStyle name="Обычный 5 20 13 3 3" xfId="21525"/>
    <cellStyle name="Обычный 5 20 13 3 3 2" xfId="51398"/>
    <cellStyle name="Обычный 5 20 13 3 4" xfId="51399"/>
    <cellStyle name="Обычный 5 20 13 4" xfId="21526"/>
    <cellStyle name="Обычный 5 20 13 4 2" xfId="21527"/>
    <cellStyle name="Обычный 5 20 13 4 2 2" xfId="21528"/>
    <cellStyle name="Обычный 5 20 13 4 2 2 2" xfId="51400"/>
    <cellStyle name="Обычный 5 20 13 4 2 3" xfId="51401"/>
    <cellStyle name="Обычный 5 20 13 4 3" xfId="21529"/>
    <cellStyle name="Обычный 5 20 13 4 3 2" xfId="51402"/>
    <cellStyle name="Обычный 5 20 13 4 4" xfId="51403"/>
    <cellStyle name="Обычный 5 20 13 5" xfId="21530"/>
    <cellStyle name="Обычный 5 20 13 5 2" xfId="21531"/>
    <cellStyle name="Обычный 5 20 13 5 2 2" xfId="51404"/>
    <cellStyle name="Обычный 5 20 13 5 3" xfId="51405"/>
    <cellStyle name="Обычный 5 20 13 6" xfId="21532"/>
    <cellStyle name="Обычный 5 20 13 6 2" xfId="51406"/>
    <cellStyle name="Обычный 5 20 13 7" xfId="21533"/>
    <cellStyle name="Обычный 5 20 13 7 2" xfId="51407"/>
    <cellStyle name="Обычный 5 20 13 8" xfId="51408"/>
    <cellStyle name="Обычный 5 20 14" xfId="21534"/>
    <cellStyle name="Обычный 5 20 14 2" xfId="21535"/>
    <cellStyle name="Обычный 5 20 14 2 2" xfId="21536"/>
    <cellStyle name="Обычный 5 20 14 2 2 2" xfId="21537"/>
    <cellStyle name="Обычный 5 20 14 2 2 2 2" xfId="51409"/>
    <cellStyle name="Обычный 5 20 14 2 2 3" xfId="51410"/>
    <cellStyle name="Обычный 5 20 14 2 3" xfId="21538"/>
    <cellStyle name="Обычный 5 20 14 2 3 2" xfId="51411"/>
    <cellStyle name="Обычный 5 20 14 2 4" xfId="51412"/>
    <cellStyle name="Обычный 5 20 14 3" xfId="21539"/>
    <cellStyle name="Обычный 5 20 14 3 2" xfId="21540"/>
    <cellStyle name="Обычный 5 20 14 3 2 2" xfId="21541"/>
    <cellStyle name="Обычный 5 20 14 3 2 2 2" xfId="51413"/>
    <cellStyle name="Обычный 5 20 14 3 2 3" xfId="51414"/>
    <cellStyle name="Обычный 5 20 14 3 3" xfId="21542"/>
    <cellStyle name="Обычный 5 20 14 3 3 2" xfId="51415"/>
    <cellStyle name="Обычный 5 20 14 3 4" xfId="51416"/>
    <cellStyle name="Обычный 5 20 14 4" xfId="21543"/>
    <cellStyle name="Обычный 5 20 14 4 2" xfId="21544"/>
    <cellStyle name="Обычный 5 20 14 4 2 2" xfId="21545"/>
    <cellStyle name="Обычный 5 20 14 4 2 2 2" xfId="51417"/>
    <cellStyle name="Обычный 5 20 14 4 2 3" xfId="51418"/>
    <cellStyle name="Обычный 5 20 14 4 3" xfId="21546"/>
    <cellStyle name="Обычный 5 20 14 4 3 2" xfId="51419"/>
    <cellStyle name="Обычный 5 20 14 4 4" xfId="51420"/>
    <cellStyle name="Обычный 5 20 14 5" xfId="21547"/>
    <cellStyle name="Обычный 5 20 14 5 2" xfId="21548"/>
    <cellStyle name="Обычный 5 20 14 5 2 2" xfId="51421"/>
    <cellStyle name="Обычный 5 20 14 5 3" xfId="51422"/>
    <cellStyle name="Обычный 5 20 14 6" xfId="21549"/>
    <cellStyle name="Обычный 5 20 14 6 2" xfId="51423"/>
    <cellStyle name="Обычный 5 20 14 7" xfId="21550"/>
    <cellStyle name="Обычный 5 20 14 7 2" xfId="51424"/>
    <cellStyle name="Обычный 5 20 14 8" xfId="51425"/>
    <cellStyle name="Обычный 5 20 15" xfId="21551"/>
    <cellStyle name="Обычный 5 20 15 2" xfId="21552"/>
    <cellStyle name="Обычный 5 20 15 2 2" xfId="21553"/>
    <cellStyle name="Обычный 5 20 15 2 2 2" xfId="21554"/>
    <cellStyle name="Обычный 5 20 15 2 2 2 2" xfId="51426"/>
    <cellStyle name="Обычный 5 20 15 2 2 3" xfId="51427"/>
    <cellStyle name="Обычный 5 20 15 2 3" xfId="21555"/>
    <cellStyle name="Обычный 5 20 15 2 3 2" xfId="51428"/>
    <cellStyle name="Обычный 5 20 15 2 4" xfId="51429"/>
    <cellStyle name="Обычный 5 20 15 3" xfId="21556"/>
    <cellStyle name="Обычный 5 20 15 3 2" xfId="21557"/>
    <cellStyle name="Обычный 5 20 15 3 2 2" xfId="21558"/>
    <cellStyle name="Обычный 5 20 15 3 2 2 2" xfId="51430"/>
    <cellStyle name="Обычный 5 20 15 3 2 3" xfId="51431"/>
    <cellStyle name="Обычный 5 20 15 3 3" xfId="21559"/>
    <cellStyle name="Обычный 5 20 15 3 3 2" xfId="51432"/>
    <cellStyle name="Обычный 5 20 15 3 4" xfId="51433"/>
    <cellStyle name="Обычный 5 20 15 4" xfId="21560"/>
    <cellStyle name="Обычный 5 20 15 4 2" xfId="21561"/>
    <cellStyle name="Обычный 5 20 15 4 2 2" xfId="21562"/>
    <cellStyle name="Обычный 5 20 15 4 2 2 2" xfId="51434"/>
    <cellStyle name="Обычный 5 20 15 4 2 3" xfId="51435"/>
    <cellStyle name="Обычный 5 20 15 4 3" xfId="21563"/>
    <cellStyle name="Обычный 5 20 15 4 3 2" xfId="51436"/>
    <cellStyle name="Обычный 5 20 15 4 4" xfId="51437"/>
    <cellStyle name="Обычный 5 20 15 5" xfId="21564"/>
    <cellStyle name="Обычный 5 20 15 5 2" xfId="21565"/>
    <cellStyle name="Обычный 5 20 15 5 2 2" xfId="51438"/>
    <cellStyle name="Обычный 5 20 15 5 3" xfId="51439"/>
    <cellStyle name="Обычный 5 20 15 6" xfId="21566"/>
    <cellStyle name="Обычный 5 20 15 6 2" xfId="51440"/>
    <cellStyle name="Обычный 5 20 15 7" xfId="21567"/>
    <cellStyle name="Обычный 5 20 15 7 2" xfId="51441"/>
    <cellStyle name="Обычный 5 20 15 8" xfId="51442"/>
    <cellStyle name="Обычный 5 20 16" xfId="21568"/>
    <cellStyle name="Обычный 5 20 16 2" xfId="21569"/>
    <cellStyle name="Обычный 5 20 16 2 2" xfId="21570"/>
    <cellStyle name="Обычный 5 20 16 2 2 2" xfId="21571"/>
    <cellStyle name="Обычный 5 20 16 2 2 2 2" xfId="51443"/>
    <cellStyle name="Обычный 5 20 16 2 2 3" xfId="51444"/>
    <cellStyle name="Обычный 5 20 16 2 3" xfId="21572"/>
    <cellStyle name="Обычный 5 20 16 2 3 2" xfId="51445"/>
    <cellStyle name="Обычный 5 20 16 2 4" xfId="51446"/>
    <cellStyle name="Обычный 5 20 16 3" xfId="21573"/>
    <cellStyle name="Обычный 5 20 16 3 2" xfId="21574"/>
    <cellStyle name="Обычный 5 20 16 3 2 2" xfId="21575"/>
    <cellStyle name="Обычный 5 20 16 3 2 2 2" xfId="51447"/>
    <cellStyle name="Обычный 5 20 16 3 2 3" xfId="51448"/>
    <cellStyle name="Обычный 5 20 16 3 3" xfId="21576"/>
    <cellStyle name="Обычный 5 20 16 3 3 2" xfId="51449"/>
    <cellStyle name="Обычный 5 20 16 3 4" xfId="51450"/>
    <cellStyle name="Обычный 5 20 16 4" xfId="21577"/>
    <cellStyle name="Обычный 5 20 16 4 2" xfId="21578"/>
    <cellStyle name="Обычный 5 20 16 4 2 2" xfId="21579"/>
    <cellStyle name="Обычный 5 20 16 4 2 2 2" xfId="51451"/>
    <cellStyle name="Обычный 5 20 16 4 2 3" xfId="51452"/>
    <cellStyle name="Обычный 5 20 16 4 3" xfId="21580"/>
    <cellStyle name="Обычный 5 20 16 4 3 2" xfId="51453"/>
    <cellStyle name="Обычный 5 20 16 4 4" xfId="51454"/>
    <cellStyle name="Обычный 5 20 16 5" xfId="21581"/>
    <cellStyle name="Обычный 5 20 16 5 2" xfId="21582"/>
    <cellStyle name="Обычный 5 20 16 5 2 2" xfId="51455"/>
    <cellStyle name="Обычный 5 20 16 5 3" xfId="51456"/>
    <cellStyle name="Обычный 5 20 16 6" xfId="21583"/>
    <cellStyle name="Обычный 5 20 16 6 2" xfId="51457"/>
    <cellStyle name="Обычный 5 20 16 7" xfId="21584"/>
    <cellStyle name="Обычный 5 20 16 7 2" xfId="51458"/>
    <cellStyle name="Обычный 5 20 16 8" xfId="51459"/>
    <cellStyle name="Обычный 5 20 17" xfId="21585"/>
    <cellStyle name="Обычный 5 20 17 2" xfId="21586"/>
    <cellStyle name="Обычный 5 20 17 2 2" xfId="21587"/>
    <cellStyle name="Обычный 5 20 17 2 2 2" xfId="21588"/>
    <cellStyle name="Обычный 5 20 17 2 2 2 2" xfId="51460"/>
    <cellStyle name="Обычный 5 20 17 2 2 3" xfId="51461"/>
    <cellStyle name="Обычный 5 20 17 2 3" xfId="21589"/>
    <cellStyle name="Обычный 5 20 17 2 3 2" xfId="51462"/>
    <cellStyle name="Обычный 5 20 17 2 4" xfId="51463"/>
    <cellStyle name="Обычный 5 20 17 3" xfId="21590"/>
    <cellStyle name="Обычный 5 20 17 3 2" xfId="21591"/>
    <cellStyle name="Обычный 5 20 17 3 2 2" xfId="21592"/>
    <cellStyle name="Обычный 5 20 17 3 2 2 2" xfId="51464"/>
    <cellStyle name="Обычный 5 20 17 3 2 3" xfId="51465"/>
    <cellStyle name="Обычный 5 20 17 3 3" xfId="21593"/>
    <cellStyle name="Обычный 5 20 17 3 3 2" xfId="51466"/>
    <cellStyle name="Обычный 5 20 17 3 4" xfId="51467"/>
    <cellStyle name="Обычный 5 20 17 4" xfId="21594"/>
    <cellStyle name="Обычный 5 20 17 4 2" xfId="21595"/>
    <cellStyle name="Обычный 5 20 17 4 2 2" xfId="21596"/>
    <cellStyle name="Обычный 5 20 17 4 2 2 2" xfId="51468"/>
    <cellStyle name="Обычный 5 20 17 4 2 3" xfId="51469"/>
    <cellStyle name="Обычный 5 20 17 4 3" xfId="21597"/>
    <cellStyle name="Обычный 5 20 17 4 3 2" xfId="51470"/>
    <cellStyle name="Обычный 5 20 17 4 4" xfId="51471"/>
    <cellStyle name="Обычный 5 20 17 5" xfId="21598"/>
    <cellStyle name="Обычный 5 20 17 5 2" xfId="21599"/>
    <cellStyle name="Обычный 5 20 17 5 2 2" xfId="51472"/>
    <cellStyle name="Обычный 5 20 17 5 3" xfId="51473"/>
    <cellStyle name="Обычный 5 20 17 6" xfId="21600"/>
    <cellStyle name="Обычный 5 20 17 6 2" xfId="51474"/>
    <cellStyle name="Обычный 5 20 17 7" xfId="21601"/>
    <cellStyle name="Обычный 5 20 17 7 2" xfId="51475"/>
    <cellStyle name="Обычный 5 20 17 8" xfId="51476"/>
    <cellStyle name="Обычный 5 20 18" xfId="21602"/>
    <cellStyle name="Обычный 5 20 18 2" xfId="21603"/>
    <cellStyle name="Обычный 5 20 18 2 2" xfId="21604"/>
    <cellStyle name="Обычный 5 20 18 2 2 2" xfId="21605"/>
    <cellStyle name="Обычный 5 20 18 2 2 2 2" xfId="51477"/>
    <cellStyle name="Обычный 5 20 18 2 2 3" xfId="51478"/>
    <cellStyle name="Обычный 5 20 18 2 3" xfId="21606"/>
    <cellStyle name="Обычный 5 20 18 2 3 2" xfId="51479"/>
    <cellStyle name="Обычный 5 20 18 2 4" xfId="51480"/>
    <cellStyle name="Обычный 5 20 18 3" xfId="21607"/>
    <cellStyle name="Обычный 5 20 18 3 2" xfId="21608"/>
    <cellStyle name="Обычный 5 20 18 3 2 2" xfId="21609"/>
    <cellStyle name="Обычный 5 20 18 3 2 2 2" xfId="51481"/>
    <cellStyle name="Обычный 5 20 18 3 2 3" xfId="51482"/>
    <cellStyle name="Обычный 5 20 18 3 3" xfId="21610"/>
    <cellStyle name="Обычный 5 20 18 3 3 2" xfId="51483"/>
    <cellStyle name="Обычный 5 20 18 3 4" xfId="51484"/>
    <cellStyle name="Обычный 5 20 18 4" xfId="21611"/>
    <cellStyle name="Обычный 5 20 18 4 2" xfId="21612"/>
    <cellStyle name="Обычный 5 20 18 4 2 2" xfId="21613"/>
    <cellStyle name="Обычный 5 20 18 4 2 2 2" xfId="51485"/>
    <cellStyle name="Обычный 5 20 18 4 2 3" xfId="51486"/>
    <cellStyle name="Обычный 5 20 18 4 3" xfId="21614"/>
    <cellStyle name="Обычный 5 20 18 4 3 2" xfId="51487"/>
    <cellStyle name="Обычный 5 20 18 4 4" xfId="51488"/>
    <cellStyle name="Обычный 5 20 18 5" xfId="21615"/>
    <cellStyle name="Обычный 5 20 18 5 2" xfId="21616"/>
    <cellStyle name="Обычный 5 20 18 5 2 2" xfId="51489"/>
    <cellStyle name="Обычный 5 20 18 5 3" xfId="51490"/>
    <cellStyle name="Обычный 5 20 18 6" xfId="21617"/>
    <cellStyle name="Обычный 5 20 18 6 2" xfId="51491"/>
    <cellStyle name="Обычный 5 20 18 7" xfId="21618"/>
    <cellStyle name="Обычный 5 20 18 7 2" xfId="51492"/>
    <cellStyle name="Обычный 5 20 18 8" xfId="51493"/>
    <cellStyle name="Обычный 5 20 19" xfId="21619"/>
    <cellStyle name="Обычный 5 20 19 2" xfId="21620"/>
    <cellStyle name="Обычный 5 20 19 2 2" xfId="21621"/>
    <cellStyle name="Обычный 5 20 19 2 2 2" xfId="21622"/>
    <cellStyle name="Обычный 5 20 19 2 2 2 2" xfId="51494"/>
    <cellStyle name="Обычный 5 20 19 2 2 3" xfId="51495"/>
    <cellStyle name="Обычный 5 20 19 2 3" xfId="21623"/>
    <cellStyle name="Обычный 5 20 19 2 3 2" xfId="51496"/>
    <cellStyle name="Обычный 5 20 19 2 4" xfId="51497"/>
    <cellStyle name="Обычный 5 20 19 3" xfId="21624"/>
    <cellStyle name="Обычный 5 20 19 3 2" xfId="21625"/>
    <cellStyle name="Обычный 5 20 19 3 2 2" xfId="21626"/>
    <cellStyle name="Обычный 5 20 19 3 2 2 2" xfId="51498"/>
    <cellStyle name="Обычный 5 20 19 3 2 3" xfId="51499"/>
    <cellStyle name="Обычный 5 20 19 3 3" xfId="21627"/>
    <cellStyle name="Обычный 5 20 19 3 3 2" xfId="51500"/>
    <cellStyle name="Обычный 5 20 19 3 4" xfId="51501"/>
    <cellStyle name="Обычный 5 20 19 4" xfId="21628"/>
    <cellStyle name="Обычный 5 20 19 4 2" xfId="21629"/>
    <cellStyle name="Обычный 5 20 19 4 2 2" xfId="21630"/>
    <cellStyle name="Обычный 5 20 19 4 2 2 2" xfId="51502"/>
    <cellStyle name="Обычный 5 20 19 4 2 3" xfId="51503"/>
    <cellStyle name="Обычный 5 20 19 4 3" xfId="21631"/>
    <cellStyle name="Обычный 5 20 19 4 3 2" xfId="51504"/>
    <cellStyle name="Обычный 5 20 19 4 4" xfId="51505"/>
    <cellStyle name="Обычный 5 20 19 5" xfId="21632"/>
    <cellStyle name="Обычный 5 20 19 5 2" xfId="21633"/>
    <cellStyle name="Обычный 5 20 19 5 2 2" xfId="51506"/>
    <cellStyle name="Обычный 5 20 19 5 3" xfId="51507"/>
    <cellStyle name="Обычный 5 20 19 6" xfId="21634"/>
    <cellStyle name="Обычный 5 20 19 6 2" xfId="51508"/>
    <cellStyle name="Обычный 5 20 19 7" xfId="21635"/>
    <cellStyle name="Обычный 5 20 19 7 2" xfId="51509"/>
    <cellStyle name="Обычный 5 20 19 8" xfId="51510"/>
    <cellStyle name="Обычный 5 20 2" xfId="21636"/>
    <cellStyle name="Обычный 5 20 2 2" xfId="21637"/>
    <cellStyle name="Обычный 5 20 2 2 2" xfId="21638"/>
    <cellStyle name="Обычный 5 20 2 2 2 2" xfId="21639"/>
    <cellStyle name="Обычный 5 20 2 2 2 2 2" xfId="51511"/>
    <cellStyle name="Обычный 5 20 2 2 2 3" xfId="51512"/>
    <cellStyle name="Обычный 5 20 2 2 3" xfId="21640"/>
    <cellStyle name="Обычный 5 20 2 2 3 2" xfId="51513"/>
    <cellStyle name="Обычный 5 20 2 2 4" xfId="51514"/>
    <cellStyle name="Обычный 5 20 2 3" xfId="21641"/>
    <cellStyle name="Обычный 5 20 2 3 2" xfId="21642"/>
    <cellStyle name="Обычный 5 20 2 3 2 2" xfId="21643"/>
    <cellStyle name="Обычный 5 20 2 3 2 2 2" xfId="51515"/>
    <cellStyle name="Обычный 5 20 2 3 2 3" xfId="51516"/>
    <cellStyle name="Обычный 5 20 2 3 3" xfId="21644"/>
    <cellStyle name="Обычный 5 20 2 3 3 2" xfId="51517"/>
    <cellStyle name="Обычный 5 20 2 3 4" xfId="51518"/>
    <cellStyle name="Обычный 5 20 2 4" xfId="21645"/>
    <cellStyle name="Обычный 5 20 2 4 2" xfId="21646"/>
    <cellStyle name="Обычный 5 20 2 4 2 2" xfId="21647"/>
    <cellStyle name="Обычный 5 20 2 4 2 2 2" xfId="51519"/>
    <cellStyle name="Обычный 5 20 2 4 2 3" xfId="51520"/>
    <cellStyle name="Обычный 5 20 2 4 3" xfId="21648"/>
    <cellStyle name="Обычный 5 20 2 4 3 2" xfId="51521"/>
    <cellStyle name="Обычный 5 20 2 4 4" xfId="51522"/>
    <cellStyle name="Обычный 5 20 2 5" xfId="21649"/>
    <cellStyle name="Обычный 5 20 2 5 2" xfId="21650"/>
    <cellStyle name="Обычный 5 20 2 5 2 2" xfId="51523"/>
    <cellStyle name="Обычный 5 20 2 5 3" xfId="51524"/>
    <cellStyle name="Обычный 5 20 2 6" xfId="21651"/>
    <cellStyle name="Обычный 5 20 2 6 2" xfId="51525"/>
    <cellStyle name="Обычный 5 20 2 7" xfId="21652"/>
    <cellStyle name="Обычный 5 20 2 7 2" xfId="51526"/>
    <cellStyle name="Обычный 5 20 2 8" xfId="51527"/>
    <cellStyle name="Обычный 5 20 20" xfId="21653"/>
    <cellStyle name="Обычный 5 20 20 2" xfId="21654"/>
    <cellStyle name="Обычный 5 20 20 2 2" xfId="21655"/>
    <cellStyle name="Обычный 5 20 20 2 2 2" xfId="21656"/>
    <cellStyle name="Обычный 5 20 20 2 2 2 2" xfId="51528"/>
    <cellStyle name="Обычный 5 20 20 2 2 3" xfId="51529"/>
    <cellStyle name="Обычный 5 20 20 2 3" xfId="21657"/>
    <cellStyle name="Обычный 5 20 20 2 3 2" xfId="51530"/>
    <cellStyle name="Обычный 5 20 20 2 4" xfId="51531"/>
    <cellStyle name="Обычный 5 20 20 3" xfId="21658"/>
    <cellStyle name="Обычный 5 20 20 3 2" xfId="21659"/>
    <cellStyle name="Обычный 5 20 20 3 2 2" xfId="21660"/>
    <cellStyle name="Обычный 5 20 20 3 2 2 2" xfId="51532"/>
    <cellStyle name="Обычный 5 20 20 3 2 3" xfId="51533"/>
    <cellStyle name="Обычный 5 20 20 3 3" xfId="21661"/>
    <cellStyle name="Обычный 5 20 20 3 3 2" xfId="51534"/>
    <cellStyle name="Обычный 5 20 20 3 4" xfId="51535"/>
    <cellStyle name="Обычный 5 20 20 4" xfId="21662"/>
    <cellStyle name="Обычный 5 20 20 4 2" xfId="21663"/>
    <cellStyle name="Обычный 5 20 20 4 2 2" xfId="21664"/>
    <cellStyle name="Обычный 5 20 20 4 2 2 2" xfId="51536"/>
    <cellStyle name="Обычный 5 20 20 4 2 3" xfId="51537"/>
    <cellStyle name="Обычный 5 20 20 4 3" xfId="21665"/>
    <cellStyle name="Обычный 5 20 20 4 3 2" xfId="51538"/>
    <cellStyle name="Обычный 5 20 20 4 4" xfId="51539"/>
    <cellStyle name="Обычный 5 20 20 5" xfId="21666"/>
    <cellStyle name="Обычный 5 20 20 5 2" xfId="21667"/>
    <cellStyle name="Обычный 5 20 20 5 2 2" xfId="51540"/>
    <cellStyle name="Обычный 5 20 20 5 3" xfId="51541"/>
    <cellStyle name="Обычный 5 20 20 6" xfId="21668"/>
    <cellStyle name="Обычный 5 20 20 6 2" xfId="51542"/>
    <cellStyle name="Обычный 5 20 20 7" xfId="21669"/>
    <cellStyle name="Обычный 5 20 20 7 2" xfId="51543"/>
    <cellStyle name="Обычный 5 20 20 8" xfId="51544"/>
    <cellStyle name="Обычный 5 20 21" xfId="21670"/>
    <cellStyle name="Обычный 5 20 21 2" xfId="21671"/>
    <cellStyle name="Обычный 5 20 21 2 2" xfId="21672"/>
    <cellStyle name="Обычный 5 20 21 2 2 2" xfId="21673"/>
    <cellStyle name="Обычный 5 20 21 2 2 2 2" xfId="51545"/>
    <cellStyle name="Обычный 5 20 21 2 2 3" xfId="51546"/>
    <cellStyle name="Обычный 5 20 21 2 3" xfId="21674"/>
    <cellStyle name="Обычный 5 20 21 2 3 2" xfId="51547"/>
    <cellStyle name="Обычный 5 20 21 2 4" xfId="51548"/>
    <cellStyle name="Обычный 5 20 21 3" xfId="21675"/>
    <cellStyle name="Обычный 5 20 21 3 2" xfId="21676"/>
    <cellStyle name="Обычный 5 20 21 3 2 2" xfId="21677"/>
    <cellStyle name="Обычный 5 20 21 3 2 2 2" xfId="51549"/>
    <cellStyle name="Обычный 5 20 21 3 2 3" xfId="51550"/>
    <cellStyle name="Обычный 5 20 21 3 3" xfId="21678"/>
    <cellStyle name="Обычный 5 20 21 3 3 2" xfId="51551"/>
    <cellStyle name="Обычный 5 20 21 3 4" xfId="51552"/>
    <cellStyle name="Обычный 5 20 21 4" xfId="21679"/>
    <cellStyle name="Обычный 5 20 21 4 2" xfId="21680"/>
    <cellStyle name="Обычный 5 20 21 4 2 2" xfId="21681"/>
    <cellStyle name="Обычный 5 20 21 4 2 2 2" xfId="51553"/>
    <cellStyle name="Обычный 5 20 21 4 2 3" xfId="51554"/>
    <cellStyle name="Обычный 5 20 21 4 3" xfId="21682"/>
    <cellStyle name="Обычный 5 20 21 4 3 2" xfId="51555"/>
    <cellStyle name="Обычный 5 20 21 4 4" xfId="51556"/>
    <cellStyle name="Обычный 5 20 21 5" xfId="21683"/>
    <cellStyle name="Обычный 5 20 21 5 2" xfId="21684"/>
    <cellStyle name="Обычный 5 20 21 5 2 2" xfId="51557"/>
    <cellStyle name="Обычный 5 20 21 5 3" xfId="51558"/>
    <cellStyle name="Обычный 5 20 21 6" xfId="21685"/>
    <cellStyle name="Обычный 5 20 21 6 2" xfId="51559"/>
    <cellStyle name="Обычный 5 20 21 7" xfId="21686"/>
    <cellStyle name="Обычный 5 20 21 7 2" xfId="51560"/>
    <cellStyle name="Обычный 5 20 21 8" xfId="51561"/>
    <cellStyle name="Обычный 5 20 22" xfId="21687"/>
    <cellStyle name="Обычный 5 20 22 2" xfId="21688"/>
    <cellStyle name="Обычный 5 20 22 2 2" xfId="21689"/>
    <cellStyle name="Обычный 5 20 22 2 2 2" xfId="21690"/>
    <cellStyle name="Обычный 5 20 22 2 2 2 2" xfId="51562"/>
    <cellStyle name="Обычный 5 20 22 2 2 3" xfId="51563"/>
    <cellStyle name="Обычный 5 20 22 2 3" xfId="21691"/>
    <cellStyle name="Обычный 5 20 22 2 3 2" xfId="51564"/>
    <cellStyle name="Обычный 5 20 22 2 4" xfId="51565"/>
    <cellStyle name="Обычный 5 20 22 3" xfId="21692"/>
    <cellStyle name="Обычный 5 20 22 3 2" xfId="21693"/>
    <cellStyle name="Обычный 5 20 22 3 2 2" xfId="21694"/>
    <cellStyle name="Обычный 5 20 22 3 2 2 2" xfId="51566"/>
    <cellStyle name="Обычный 5 20 22 3 2 3" xfId="51567"/>
    <cellStyle name="Обычный 5 20 22 3 3" xfId="21695"/>
    <cellStyle name="Обычный 5 20 22 3 3 2" xfId="51568"/>
    <cellStyle name="Обычный 5 20 22 3 4" xfId="51569"/>
    <cellStyle name="Обычный 5 20 22 4" xfId="21696"/>
    <cellStyle name="Обычный 5 20 22 4 2" xfId="21697"/>
    <cellStyle name="Обычный 5 20 22 4 2 2" xfId="21698"/>
    <cellStyle name="Обычный 5 20 22 4 2 2 2" xfId="51570"/>
    <cellStyle name="Обычный 5 20 22 4 2 3" xfId="51571"/>
    <cellStyle name="Обычный 5 20 22 4 3" xfId="21699"/>
    <cellStyle name="Обычный 5 20 22 4 3 2" xfId="51572"/>
    <cellStyle name="Обычный 5 20 22 4 4" xfId="51573"/>
    <cellStyle name="Обычный 5 20 22 5" xfId="21700"/>
    <cellStyle name="Обычный 5 20 22 5 2" xfId="21701"/>
    <cellStyle name="Обычный 5 20 22 5 2 2" xfId="51574"/>
    <cellStyle name="Обычный 5 20 22 5 3" xfId="51575"/>
    <cellStyle name="Обычный 5 20 22 6" xfId="21702"/>
    <cellStyle name="Обычный 5 20 22 6 2" xfId="51576"/>
    <cellStyle name="Обычный 5 20 22 7" xfId="21703"/>
    <cellStyle name="Обычный 5 20 22 7 2" xfId="51577"/>
    <cellStyle name="Обычный 5 20 22 8" xfId="51578"/>
    <cellStyle name="Обычный 5 20 23" xfId="21704"/>
    <cellStyle name="Обычный 5 20 23 2" xfId="21705"/>
    <cellStyle name="Обычный 5 20 23 2 2" xfId="21706"/>
    <cellStyle name="Обычный 5 20 23 2 2 2" xfId="21707"/>
    <cellStyle name="Обычный 5 20 23 2 2 2 2" xfId="51579"/>
    <cellStyle name="Обычный 5 20 23 2 2 3" xfId="51580"/>
    <cellStyle name="Обычный 5 20 23 2 3" xfId="21708"/>
    <cellStyle name="Обычный 5 20 23 2 3 2" xfId="51581"/>
    <cellStyle name="Обычный 5 20 23 2 4" xfId="51582"/>
    <cellStyle name="Обычный 5 20 23 3" xfId="21709"/>
    <cellStyle name="Обычный 5 20 23 3 2" xfId="21710"/>
    <cellStyle name="Обычный 5 20 23 3 2 2" xfId="21711"/>
    <cellStyle name="Обычный 5 20 23 3 2 2 2" xfId="51583"/>
    <cellStyle name="Обычный 5 20 23 3 2 3" xfId="51584"/>
    <cellStyle name="Обычный 5 20 23 3 3" xfId="21712"/>
    <cellStyle name="Обычный 5 20 23 3 3 2" xfId="51585"/>
    <cellStyle name="Обычный 5 20 23 3 4" xfId="51586"/>
    <cellStyle name="Обычный 5 20 23 4" xfId="21713"/>
    <cellStyle name="Обычный 5 20 23 4 2" xfId="21714"/>
    <cellStyle name="Обычный 5 20 23 4 2 2" xfId="21715"/>
    <cellStyle name="Обычный 5 20 23 4 2 2 2" xfId="51587"/>
    <cellStyle name="Обычный 5 20 23 4 2 3" xfId="51588"/>
    <cellStyle name="Обычный 5 20 23 4 3" xfId="21716"/>
    <cellStyle name="Обычный 5 20 23 4 3 2" xfId="51589"/>
    <cellStyle name="Обычный 5 20 23 4 4" xfId="51590"/>
    <cellStyle name="Обычный 5 20 23 5" xfId="21717"/>
    <cellStyle name="Обычный 5 20 23 5 2" xfId="21718"/>
    <cellStyle name="Обычный 5 20 23 5 2 2" xfId="51591"/>
    <cellStyle name="Обычный 5 20 23 5 3" xfId="51592"/>
    <cellStyle name="Обычный 5 20 23 6" xfId="21719"/>
    <cellStyle name="Обычный 5 20 23 6 2" xfId="51593"/>
    <cellStyle name="Обычный 5 20 23 7" xfId="21720"/>
    <cellStyle name="Обычный 5 20 23 7 2" xfId="51594"/>
    <cellStyle name="Обычный 5 20 23 8" xfId="51595"/>
    <cellStyle name="Обычный 5 20 24" xfId="21721"/>
    <cellStyle name="Обычный 5 20 24 2" xfId="21722"/>
    <cellStyle name="Обычный 5 20 24 2 2" xfId="21723"/>
    <cellStyle name="Обычный 5 20 24 2 2 2" xfId="21724"/>
    <cellStyle name="Обычный 5 20 24 2 2 2 2" xfId="51596"/>
    <cellStyle name="Обычный 5 20 24 2 2 3" xfId="51597"/>
    <cellStyle name="Обычный 5 20 24 2 3" xfId="21725"/>
    <cellStyle name="Обычный 5 20 24 2 3 2" xfId="51598"/>
    <cellStyle name="Обычный 5 20 24 2 4" xfId="51599"/>
    <cellStyle name="Обычный 5 20 24 3" xfId="21726"/>
    <cellStyle name="Обычный 5 20 24 3 2" xfId="21727"/>
    <cellStyle name="Обычный 5 20 24 3 2 2" xfId="21728"/>
    <cellStyle name="Обычный 5 20 24 3 2 2 2" xfId="51600"/>
    <cellStyle name="Обычный 5 20 24 3 2 3" xfId="51601"/>
    <cellStyle name="Обычный 5 20 24 3 3" xfId="21729"/>
    <cellStyle name="Обычный 5 20 24 3 3 2" xfId="51602"/>
    <cellStyle name="Обычный 5 20 24 3 4" xfId="51603"/>
    <cellStyle name="Обычный 5 20 24 4" xfId="21730"/>
    <cellStyle name="Обычный 5 20 24 4 2" xfId="21731"/>
    <cellStyle name="Обычный 5 20 24 4 2 2" xfId="21732"/>
    <cellStyle name="Обычный 5 20 24 4 2 2 2" xfId="51604"/>
    <cellStyle name="Обычный 5 20 24 4 2 3" xfId="51605"/>
    <cellStyle name="Обычный 5 20 24 4 3" xfId="21733"/>
    <cellStyle name="Обычный 5 20 24 4 3 2" xfId="51606"/>
    <cellStyle name="Обычный 5 20 24 4 4" xfId="51607"/>
    <cellStyle name="Обычный 5 20 24 5" xfId="21734"/>
    <cellStyle name="Обычный 5 20 24 5 2" xfId="21735"/>
    <cellStyle name="Обычный 5 20 24 5 2 2" xfId="51608"/>
    <cellStyle name="Обычный 5 20 24 5 3" xfId="51609"/>
    <cellStyle name="Обычный 5 20 24 6" xfId="21736"/>
    <cellStyle name="Обычный 5 20 24 6 2" xfId="51610"/>
    <cellStyle name="Обычный 5 20 24 7" xfId="21737"/>
    <cellStyle name="Обычный 5 20 24 7 2" xfId="51611"/>
    <cellStyle name="Обычный 5 20 24 8" xfId="51612"/>
    <cellStyle name="Обычный 5 20 25" xfId="21738"/>
    <cellStyle name="Обычный 5 20 25 2" xfId="21739"/>
    <cellStyle name="Обычный 5 20 25 2 2" xfId="21740"/>
    <cellStyle name="Обычный 5 20 25 2 2 2" xfId="21741"/>
    <cellStyle name="Обычный 5 20 25 2 2 2 2" xfId="51613"/>
    <cellStyle name="Обычный 5 20 25 2 2 3" xfId="51614"/>
    <cellStyle name="Обычный 5 20 25 2 3" xfId="21742"/>
    <cellStyle name="Обычный 5 20 25 2 3 2" xfId="51615"/>
    <cellStyle name="Обычный 5 20 25 2 4" xfId="51616"/>
    <cellStyle name="Обычный 5 20 25 3" xfId="21743"/>
    <cellStyle name="Обычный 5 20 25 3 2" xfId="21744"/>
    <cellStyle name="Обычный 5 20 25 3 2 2" xfId="21745"/>
    <cellStyle name="Обычный 5 20 25 3 2 2 2" xfId="51617"/>
    <cellStyle name="Обычный 5 20 25 3 2 3" xfId="51618"/>
    <cellStyle name="Обычный 5 20 25 3 3" xfId="21746"/>
    <cellStyle name="Обычный 5 20 25 3 3 2" xfId="51619"/>
    <cellStyle name="Обычный 5 20 25 3 4" xfId="51620"/>
    <cellStyle name="Обычный 5 20 25 4" xfId="21747"/>
    <cellStyle name="Обычный 5 20 25 4 2" xfId="21748"/>
    <cellStyle name="Обычный 5 20 25 4 2 2" xfId="21749"/>
    <cellStyle name="Обычный 5 20 25 4 2 2 2" xfId="51621"/>
    <cellStyle name="Обычный 5 20 25 4 2 3" xfId="51622"/>
    <cellStyle name="Обычный 5 20 25 4 3" xfId="21750"/>
    <cellStyle name="Обычный 5 20 25 4 3 2" xfId="51623"/>
    <cellStyle name="Обычный 5 20 25 4 4" xfId="51624"/>
    <cellStyle name="Обычный 5 20 25 5" xfId="21751"/>
    <cellStyle name="Обычный 5 20 25 5 2" xfId="21752"/>
    <cellStyle name="Обычный 5 20 25 5 2 2" xfId="51625"/>
    <cellStyle name="Обычный 5 20 25 5 3" xfId="51626"/>
    <cellStyle name="Обычный 5 20 25 6" xfId="21753"/>
    <cellStyle name="Обычный 5 20 25 6 2" xfId="51627"/>
    <cellStyle name="Обычный 5 20 25 7" xfId="21754"/>
    <cellStyle name="Обычный 5 20 25 7 2" xfId="51628"/>
    <cellStyle name="Обычный 5 20 25 8" xfId="51629"/>
    <cellStyle name="Обычный 5 20 26" xfId="21755"/>
    <cellStyle name="Обычный 5 20 26 2" xfId="21756"/>
    <cellStyle name="Обычный 5 20 26 2 2" xfId="21757"/>
    <cellStyle name="Обычный 5 20 26 2 2 2" xfId="21758"/>
    <cellStyle name="Обычный 5 20 26 2 2 2 2" xfId="51630"/>
    <cellStyle name="Обычный 5 20 26 2 2 3" xfId="51631"/>
    <cellStyle name="Обычный 5 20 26 2 3" xfId="21759"/>
    <cellStyle name="Обычный 5 20 26 2 3 2" xfId="51632"/>
    <cellStyle name="Обычный 5 20 26 2 4" xfId="51633"/>
    <cellStyle name="Обычный 5 20 26 3" xfId="21760"/>
    <cellStyle name="Обычный 5 20 26 3 2" xfId="21761"/>
    <cellStyle name="Обычный 5 20 26 3 2 2" xfId="21762"/>
    <cellStyle name="Обычный 5 20 26 3 2 2 2" xfId="51634"/>
    <cellStyle name="Обычный 5 20 26 3 2 3" xfId="51635"/>
    <cellStyle name="Обычный 5 20 26 3 3" xfId="21763"/>
    <cellStyle name="Обычный 5 20 26 3 3 2" xfId="51636"/>
    <cellStyle name="Обычный 5 20 26 3 4" xfId="51637"/>
    <cellStyle name="Обычный 5 20 26 4" xfId="21764"/>
    <cellStyle name="Обычный 5 20 26 4 2" xfId="21765"/>
    <cellStyle name="Обычный 5 20 26 4 2 2" xfId="21766"/>
    <cellStyle name="Обычный 5 20 26 4 2 2 2" xfId="51638"/>
    <cellStyle name="Обычный 5 20 26 4 2 3" xfId="51639"/>
    <cellStyle name="Обычный 5 20 26 4 3" xfId="21767"/>
    <cellStyle name="Обычный 5 20 26 4 3 2" xfId="51640"/>
    <cellStyle name="Обычный 5 20 26 4 4" xfId="51641"/>
    <cellStyle name="Обычный 5 20 26 5" xfId="21768"/>
    <cellStyle name="Обычный 5 20 26 5 2" xfId="21769"/>
    <cellStyle name="Обычный 5 20 26 5 2 2" xfId="51642"/>
    <cellStyle name="Обычный 5 20 26 5 3" xfId="51643"/>
    <cellStyle name="Обычный 5 20 26 6" xfId="21770"/>
    <cellStyle name="Обычный 5 20 26 6 2" xfId="51644"/>
    <cellStyle name="Обычный 5 20 26 7" xfId="21771"/>
    <cellStyle name="Обычный 5 20 26 7 2" xfId="51645"/>
    <cellStyle name="Обычный 5 20 26 8" xfId="51646"/>
    <cellStyle name="Обычный 5 20 27" xfId="21772"/>
    <cellStyle name="Обычный 5 20 27 2" xfId="21773"/>
    <cellStyle name="Обычный 5 20 27 2 2" xfId="21774"/>
    <cellStyle name="Обычный 5 20 27 2 2 2" xfId="21775"/>
    <cellStyle name="Обычный 5 20 27 2 2 2 2" xfId="51647"/>
    <cellStyle name="Обычный 5 20 27 2 2 3" xfId="51648"/>
    <cellStyle name="Обычный 5 20 27 2 3" xfId="21776"/>
    <cellStyle name="Обычный 5 20 27 2 3 2" xfId="51649"/>
    <cellStyle name="Обычный 5 20 27 2 4" xfId="51650"/>
    <cellStyle name="Обычный 5 20 27 3" xfId="21777"/>
    <cellStyle name="Обычный 5 20 27 3 2" xfId="21778"/>
    <cellStyle name="Обычный 5 20 27 3 2 2" xfId="21779"/>
    <cellStyle name="Обычный 5 20 27 3 2 2 2" xfId="51651"/>
    <cellStyle name="Обычный 5 20 27 3 2 3" xfId="51652"/>
    <cellStyle name="Обычный 5 20 27 3 3" xfId="21780"/>
    <cellStyle name="Обычный 5 20 27 3 3 2" xfId="51653"/>
    <cellStyle name="Обычный 5 20 27 3 4" xfId="51654"/>
    <cellStyle name="Обычный 5 20 27 4" xfId="21781"/>
    <cellStyle name="Обычный 5 20 27 4 2" xfId="21782"/>
    <cellStyle name="Обычный 5 20 27 4 2 2" xfId="21783"/>
    <cellStyle name="Обычный 5 20 27 4 2 2 2" xfId="51655"/>
    <cellStyle name="Обычный 5 20 27 4 2 3" xfId="51656"/>
    <cellStyle name="Обычный 5 20 27 4 3" xfId="21784"/>
    <cellStyle name="Обычный 5 20 27 4 3 2" xfId="51657"/>
    <cellStyle name="Обычный 5 20 27 4 4" xfId="51658"/>
    <cellStyle name="Обычный 5 20 27 5" xfId="21785"/>
    <cellStyle name="Обычный 5 20 27 5 2" xfId="21786"/>
    <cellStyle name="Обычный 5 20 27 5 2 2" xfId="51659"/>
    <cellStyle name="Обычный 5 20 27 5 3" xfId="51660"/>
    <cellStyle name="Обычный 5 20 27 6" xfId="21787"/>
    <cellStyle name="Обычный 5 20 27 6 2" xfId="51661"/>
    <cellStyle name="Обычный 5 20 27 7" xfId="21788"/>
    <cellStyle name="Обычный 5 20 27 7 2" xfId="51662"/>
    <cellStyle name="Обычный 5 20 27 8" xfId="51663"/>
    <cellStyle name="Обычный 5 20 28" xfId="21789"/>
    <cellStyle name="Обычный 5 20 28 2" xfId="21790"/>
    <cellStyle name="Обычный 5 20 28 2 2" xfId="21791"/>
    <cellStyle name="Обычный 5 20 28 2 2 2" xfId="21792"/>
    <cellStyle name="Обычный 5 20 28 2 2 2 2" xfId="51664"/>
    <cellStyle name="Обычный 5 20 28 2 2 3" xfId="51665"/>
    <cellStyle name="Обычный 5 20 28 2 3" xfId="21793"/>
    <cellStyle name="Обычный 5 20 28 2 3 2" xfId="51666"/>
    <cellStyle name="Обычный 5 20 28 2 4" xfId="51667"/>
    <cellStyle name="Обычный 5 20 28 3" xfId="21794"/>
    <cellStyle name="Обычный 5 20 28 3 2" xfId="21795"/>
    <cellStyle name="Обычный 5 20 28 3 2 2" xfId="21796"/>
    <cellStyle name="Обычный 5 20 28 3 2 2 2" xfId="51668"/>
    <cellStyle name="Обычный 5 20 28 3 2 3" xfId="51669"/>
    <cellStyle name="Обычный 5 20 28 3 3" xfId="21797"/>
    <cellStyle name="Обычный 5 20 28 3 3 2" xfId="51670"/>
    <cellStyle name="Обычный 5 20 28 3 4" xfId="51671"/>
    <cellStyle name="Обычный 5 20 28 4" xfId="21798"/>
    <cellStyle name="Обычный 5 20 28 4 2" xfId="21799"/>
    <cellStyle name="Обычный 5 20 28 4 2 2" xfId="21800"/>
    <cellStyle name="Обычный 5 20 28 4 2 2 2" xfId="51672"/>
    <cellStyle name="Обычный 5 20 28 4 2 3" xfId="51673"/>
    <cellStyle name="Обычный 5 20 28 4 3" xfId="21801"/>
    <cellStyle name="Обычный 5 20 28 4 3 2" xfId="51674"/>
    <cellStyle name="Обычный 5 20 28 4 4" xfId="51675"/>
    <cellStyle name="Обычный 5 20 28 5" xfId="21802"/>
    <cellStyle name="Обычный 5 20 28 5 2" xfId="21803"/>
    <cellStyle name="Обычный 5 20 28 5 2 2" xfId="51676"/>
    <cellStyle name="Обычный 5 20 28 5 3" xfId="51677"/>
    <cellStyle name="Обычный 5 20 28 6" xfId="21804"/>
    <cellStyle name="Обычный 5 20 28 6 2" xfId="51678"/>
    <cellStyle name="Обычный 5 20 28 7" xfId="21805"/>
    <cellStyle name="Обычный 5 20 28 7 2" xfId="51679"/>
    <cellStyle name="Обычный 5 20 28 8" xfId="51680"/>
    <cellStyle name="Обычный 5 20 29" xfId="21806"/>
    <cellStyle name="Обычный 5 20 29 2" xfId="21807"/>
    <cellStyle name="Обычный 5 20 29 2 2" xfId="21808"/>
    <cellStyle name="Обычный 5 20 29 2 2 2" xfId="21809"/>
    <cellStyle name="Обычный 5 20 29 2 2 2 2" xfId="51681"/>
    <cellStyle name="Обычный 5 20 29 2 2 3" xfId="51682"/>
    <cellStyle name="Обычный 5 20 29 2 3" xfId="21810"/>
    <cellStyle name="Обычный 5 20 29 2 3 2" xfId="51683"/>
    <cellStyle name="Обычный 5 20 29 2 4" xfId="51684"/>
    <cellStyle name="Обычный 5 20 29 3" xfId="21811"/>
    <cellStyle name="Обычный 5 20 29 3 2" xfId="21812"/>
    <cellStyle name="Обычный 5 20 29 3 2 2" xfId="21813"/>
    <cellStyle name="Обычный 5 20 29 3 2 2 2" xfId="51685"/>
    <cellStyle name="Обычный 5 20 29 3 2 3" xfId="51686"/>
    <cellStyle name="Обычный 5 20 29 3 3" xfId="21814"/>
    <cellStyle name="Обычный 5 20 29 3 3 2" xfId="51687"/>
    <cellStyle name="Обычный 5 20 29 3 4" xfId="51688"/>
    <cellStyle name="Обычный 5 20 29 4" xfId="21815"/>
    <cellStyle name="Обычный 5 20 29 4 2" xfId="21816"/>
    <cellStyle name="Обычный 5 20 29 4 2 2" xfId="21817"/>
    <cellStyle name="Обычный 5 20 29 4 2 2 2" xfId="51689"/>
    <cellStyle name="Обычный 5 20 29 4 2 3" xfId="51690"/>
    <cellStyle name="Обычный 5 20 29 4 3" xfId="21818"/>
    <cellStyle name="Обычный 5 20 29 4 3 2" xfId="51691"/>
    <cellStyle name="Обычный 5 20 29 4 4" xfId="51692"/>
    <cellStyle name="Обычный 5 20 29 5" xfId="21819"/>
    <cellStyle name="Обычный 5 20 29 5 2" xfId="21820"/>
    <cellStyle name="Обычный 5 20 29 5 2 2" xfId="51693"/>
    <cellStyle name="Обычный 5 20 29 5 3" xfId="51694"/>
    <cellStyle name="Обычный 5 20 29 6" xfId="21821"/>
    <cellStyle name="Обычный 5 20 29 6 2" xfId="51695"/>
    <cellStyle name="Обычный 5 20 29 7" xfId="21822"/>
    <cellStyle name="Обычный 5 20 29 7 2" xfId="51696"/>
    <cellStyle name="Обычный 5 20 29 8" xfId="51697"/>
    <cellStyle name="Обычный 5 20 3" xfId="21823"/>
    <cellStyle name="Обычный 5 20 3 2" xfId="21824"/>
    <cellStyle name="Обычный 5 20 3 2 2" xfId="21825"/>
    <cellStyle name="Обычный 5 20 3 2 2 2" xfId="21826"/>
    <cellStyle name="Обычный 5 20 3 2 2 2 2" xfId="51698"/>
    <cellStyle name="Обычный 5 20 3 2 2 3" xfId="51699"/>
    <cellStyle name="Обычный 5 20 3 2 3" xfId="21827"/>
    <cellStyle name="Обычный 5 20 3 2 3 2" xfId="51700"/>
    <cellStyle name="Обычный 5 20 3 2 4" xfId="51701"/>
    <cellStyle name="Обычный 5 20 3 3" xfId="21828"/>
    <cellStyle name="Обычный 5 20 3 3 2" xfId="21829"/>
    <cellStyle name="Обычный 5 20 3 3 2 2" xfId="21830"/>
    <cellStyle name="Обычный 5 20 3 3 2 2 2" xfId="51702"/>
    <cellStyle name="Обычный 5 20 3 3 2 3" xfId="51703"/>
    <cellStyle name="Обычный 5 20 3 3 3" xfId="21831"/>
    <cellStyle name="Обычный 5 20 3 3 3 2" xfId="51704"/>
    <cellStyle name="Обычный 5 20 3 3 4" xfId="51705"/>
    <cellStyle name="Обычный 5 20 3 4" xfId="21832"/>
    <cellStyle name="Обычный 5 20 3 4 2" xfId="21833"/>
    <cellStyle name="Обычный 5 20 3 4 2 2" xfId="21834"/>
    <cellStyle name="Обычный 5 20 3 4 2 2 2" xfId="51706"/>
    <cellStyle name="Обычный 5 20 3 4 2 3" xfId="51707"/>
    <cellStyle name="Обычный 5 20 3 4 3" xfId="21835"/>
    <cellStyle name="Обычный 5 20 3 4 3 2" xfId="51708"/>
    <cellStyle name="Обычный 5 20 3 4 4" xfId="51709"/>
    <cellStyle name="Обычный 5 20 3 5" xfId="21836"/>
    <cellStyle name="Обычный 5 20 3 5 2" xfId="21837"/>
    <cellStyle name="Обычный 5 20 3 5 2 2" xfId="51710"/>
    <cellStyle name="Обычный 5 20 3 5 3" xfId="51711"/>
    <cellStyle name="Обычный 5 20 3 6" xfId="21838"/>
    <cellStyle name="Обычный 5 20 3 6 2" xfId="51712"/>
    <cellStyle name="Обычный 5 20 3 7" xfId="21839"/>
    <cellStyle name="Обычный 5 20 3 7 2" xfId="51713"/>
    <cellStyle name="Обычный 5 20 3 8" xfId="51714"/>
    <cellStyle name="Обычный 5 20 30" xfId="21840"/>
    <cellStyle name="Обычный 5 20 30 2" xfId="21841"/>
    <cellStyle name="Обычный 5 20 30 2 2" xfId="21842"/>
    <cellStyle name="Обычный 5 20 30 2 2 2" xfId="51715"/>
    <cellStyle name="Обычный 5 20 30 2 3" xfId="51716"/>
    <cellStyle name="Обычный 5 20 30 3" xfId="21843"/>
    <cellStyle name="Обычный 5 20 30 3 2" xfId="51717"/>
    <cellStyle name="Обычный 5 20 30 4" xfId="51718"/>
    <cellStyle name="Обычный 5 20 31" xfId="21844"/>
    <cellStyle name="Обычный 5 20 31 2" xfId="21845"/>
    <cellStyle name="Обычный 5 20 31 2 2" xfId="21846"/>
    <cellStyle name="Обычный 5 20 31 2 2 2" xfId="51719"/>
    <cellStyle name="Обычный 5 20 31 2 3" xfId="51720"/>
    <cellStyle name="Обычный 5 20 31 3" xfId="21847"/>
    <cellStyle name="Обычный 5 20 31 3 2" xfId="51721"/>
    <cellStyle name="Обычный 5 20 31 4" xfId="51722"/>
    <cellStyle name="Обычный 5 20 32" xfId="21848"/>
    <cellStyle name="Обычный 5 20 32 2" xfId="21849"/>
    <cellStyle name="Обычный 5 20 32 2 2" xfId="21850"/>
    <cellStyle name="Обычный 5 20 32 2 2 2" xfId="51723"/>
    <cellStyle name="Обычный 5 20 32 2 3" xfId="51724"/>
    <cellStyle name="Обычный 5 20 32 3" xfId="21851"/>
    <cellStyle name="Обычный 5 20 32 3 2" xfId="51725"/>
    <cellStyle name="Обычный 5 20 32 4" xfId="51726"/>
    <cellStyle name="Обычный 5 20 33" xfId="21852"/>
    <cellStyle name="Обычный 5 20 33 2" xfId="21853"/>
    <cellStyle name="Обычный 5 20 33 2 2" xfId="51727"/>
    <cellStyle name="Обычный 5 20 33 3" xfId="51728"/>
    <cellStyle name="Обычный 5 20 34" xfId="21854"/>
    <cellStyle name="Обычный 5 20 34 2" xfId="51729"/>
    <cellStyle name="Обычный 5 20 35" xfId="21855"/>
    <cellStyle name="Обычный 5 20 35 2" xfId="51730"/>
    <cellStyle name="Обычный 5 20 36" xfId="51731"/>
    <cellStyle name="Обычный 5 20 4" xfId="21856"/>
    <cellStyle name="Обычный 5 20 4 2" xfId="21857"/>
    <cellStyle name="Обычный 5 20 4 2 2" xfId="21858"/>
    <cellStyle name="Обычный 5 20 4 2 2 2" xfId="21859"/>
    <cellStyle name="Обычный 5 20 4 2 2 2 2" xfId="51732"/>
    <cellStyle name="Обычный 5 20 4 2 2 3" xfId="51733"/>
    <cellStyle name="Обычный 5 20 4 2 3" xfId="21860"/>
    <cellStyle name="Обычный 5 20 4 2 3 2" xfId="51734"/>
    <cellStyle name="Обычный 5 20 4 2 4" xfId="51735"/>
    <cellStyle name="Обычный 5 20 4 3" xfId="21861"/>
    <cellStyle name="Обычный 5 20 4 3 2" xfId="21862"/>
    <cellStyle name="Обычный 5 20 4 3 2 2" xfId="21863"/>
    <cellStyle name="Обычный 5 20 4 3 2 2 2" xfId="51736"/>
    <cellStyle name="Обычный 5 20 4 3 2 3" xfId="51737"/>
    <cellStyle name="Обычный 5 20 4 3 3" xfId="21864"/>
    <cellStyle name="Обычный 5 20 4 3 3 2" xfId="51738"/>
    <cellStyle name="Обычный 5 20 4 3 4" xfId="51739"/>
    <cellStyle name="Обычный 5 20 4 4" xfId="21865"/>
    <cellStyle name="Обычный 5 20 4 4 2" xfId="21866"/>
    <cellStyle name="Обычный 5 20 4 4 2 2" xfId="21867"/>
    <cellStyle name="Обычный 5 20 4 4 2 2 2" xfId="51740"/>
    <cellStyle name="Обычный 5 20 4 4 2 3" xfId="51741"/>
    <cellStyle name="Обычный 5 20 4 4 3" xfId="21868"/>
    <cellStyle name="Обычный 5 20 4 4 3 2" xfId="51742"/>
    <cellStyle name="Обычный 5 20 4 4 4" xfId="51743"/>
    <cellStyle name="Обычный 5 20 4 5" xfId="21869"/>
    <cellStyle name="Обычный 5 20 4 5 2" xfId="21870"/>
    <cellStyle name="Обычный 5 20 4 5 2 2" xfId="51744"/>
    <cellStyle name="Обычный 5 20 4 5 3" xfId="51745"/>
    <cellStyle name="Обычный 5 20 4 6" xfId="21871"/>
    <cellStyle name="Обычный 5 20 4 6 2" xfId="51746"/>
    <cellStyle name="Обычный 5 20 4 7" xfId="21872"/>
    <cellStyle name="Обычный 5 20 4 7 2" xfId="51747"/>
    <cellStyle name="Обычный 5 20 4 8" xfId="51748"/>
    <cellStyle name="Обычный 5 20 5" xfId="21873"/>
    <cellStyle name="Обычный 5 20 5 2" xfId="21874"/>
    <cellStyle name="Обычный 5 20 5 2 2" xfId="21875"/>
    <cellStyle name="Обычный 5 20 5 2 2 2" xfId="21876"/>
    <cellStyle name="Обычный 5 20 5 2 2 2 2" xfId="51749"/>
    <cellStyle name="Обычный 5 20 5 2 2 3" xfId="51750"/>
    <cellStyle name="Обычный 5 20 5 2 3" xfId="21877"/>
    <cellStyle name="Обычный 5 20 5 2 3 2" xfId="51751"/>
    <cellStyle name="Обычный 5 20 5 2 4" xfId="51752"/>
    <cellStyle name="Обычный 5 20 5 3" xfId="21878"/>
    <cellStyle name="Обычный 5 20 5 3 2" xfId="21879"/>
    <cellStyle name="Обычный 5 20 5 3 2 2" xfId="21880"/>
    <cellStyle name="Обычный 5 20 5 3 2 2 2" xfId="51753"/>
    <cellStyle name="Обычный 5 20 5 3 2 3" xfId="51754"/>
    <cellStyle name="Обычный 5 20 5 3 3" xfId="21881"/>
    <cellStyle name="Обычный 5 20 5 3 3 2" xfId="51755"/>
    <cellStyle name="Обычный 5 20 5 3 4" xfId="51756"/>
    <cellStyle name="Обычный 5 20 5 4" xfId="21882"/>
    <cellStyle name="Обычный 5 20 5 4 2" xfId="21883"/>
    <cellStyle name="Обычный 5 20 5 4 2 2" xfId="21884"/>
    <cellStyle name="Обычный 5 20 5 4 2 2 2" xfId="51757"/>
    <cellStyle name="Обычный 5 20 5 4 2 3" xfId="51758"/>
    <cellStyle name="Обычный 5 20 5 4 3" xfId="21885"/>
    <cellStyle name="Обычный 5 20 5 4 3 2" xfId="51759"/>
    <cellStyle name="Обычный 5 20 5 4 4" xfId="51760"/>
    <cellStyle name="Обычный 5 20 5 5" xfId="21886"/>
    <cellStyle name="Обычный 5 20 5 5 2" xfId="21887"/>
    <cellStyle name="Обычный 5 20 5 5 2 2" xfId="51761"/>
    <cellStyle name="Обычный 5 20 5 5 3" xfId="51762"/>
    <cellStyle name="Обычный 5 20 5 6" xfId="21888"/>
    <cellStyle name="Обычный 5 20 5 6 2" xfId="51763"/>
    <cellStyle name="Обычный 5 20 5 7" xfId="21889"/>
    <cellStyle name="Обычный 5 20 5 7 2" xfId="51764"/>
    <cellStyle name="Обычный 5 20 5 8" xfId="51765"/>
    <cellStyle name="Обычный 5 20 6" xfId="21890"/>
    <cellStyle name="Обычный 5 20 6 2" xfId="21891"/>
    <cellStyle name="Обычный 5 20 6 2 2" xfId="21892"/>
    <cellStyle name="Обычный 5 20 6 2 2 2" xfId="21893"/>
    <cellStyle name="Обычный 5 20 6 2 2 2 2" xfId="51766"/>
    <cellStyle name="Обычный 5 20 6 2 2 3" xfId="51767"/>
    <cellStyle name="Обычный 5 20 6 2 3" xfId="21894"/>
    <cellStyle name="Обычный 5 20 6 2 3 2" xfId="51768"/>
    <cellStyle name="Обычный 5 20 6 2 4" xfId="51769"/>
    <cellStyle name="Обычный 5 20 6 3" xfId="21895"/>
    <cellStyle name="Обычный 5 20 6 3 2" xfId="21896"/>
    <cellStyle name="Обычный 5 20 6 3 2 2" xfId="21897"/>
    <cellStyle name="Обычный 5 20 6 3 2 2 2" xfId="51770"/>
    <cellStyle name="Обычный 5 20 6 3 2 3" xfId="51771"/>
    <cellStyle name="Обычный 5 20 6 3 3" xfId="21898"/>
    <cellStyle name="Обычный 5 20 6 3 3 2" xfId="51772"/>
    <cellStyle name="Обычный 5 20 6 3 4" xfId="51773"/>
    <cellStyle name="Обычный 5 20 6 4" xfId="21899"/>
    <cellStyle name="Обычный 5 20 6 4 2" xfId="21900"/>
    <cellStyle name="Обычный 5 20 6 4 2 2" xfId="21901"/>
    <cellStyle name="Обычный 5 20 6 4 2 2 2" xfId="51774"/>
    <cellStyle name="Обычный 5 20 6 4 2 3" xfId="51775"/>
    <cellStyle name="Обычный 5 20 6 4 3" xfId="21902"/>
    <cellStyle name="Обычный 5 20 6 4 3 2" xfId="51776"/>
    <cellStyle name="Обычный 5 20 6 4 4" xfId="51777"/>
    <cellStyle name="Обычный 5 20 6 5" xfId="21903"/>
    <cellStyle name="Обычный 5 20 6 5 2" xfId="21904"/>
    <cellStyle name="Обычный 5 20 6 5 2 2" xfId="51778"/>
    <cellStyle name="Обычный 5 20 6 5 3" xfId="51779"/>
    <cellStyle name="Обычный 5 20 6 6" xfId="21905"/>
    <cellStyle name="Обычный 5 20 6 6 2" xfId="51780"/>
    <cellStyle name="Обычный 5 20 6 7" xfId="21906"/>
    <cellStyle name="Обычный 5 20 6 7 2" xfId="51781"/>
    <cellStyle name="Обычный 5 20 6 8" xfId="51782"/>
    <cellStyle name="Обычный 5 20 7" xfId="21907"/>
    <cellStyle name="Обычный 5 20 7 2" xfId="21908"/>
    <cellStyle name="Обычный 5 20 7 2 2" xfId="21909"/>
    <cellStyle name="Обычный 5 20 7 2 2 2" xfId="21910"/>
    <cellStyle name="Обычный 5 20 7 2 2 2 2" xfId="51783"/>
    <cellStyle name="Обычный 5 20 7 2 2 3" xfId="51784"/>
    <cellStyle name="Обычный 5 20 7 2 3" xfId="21911"/>
    <cellStyle name="Обычный 5 20 7 2 3 2" xfId="51785"/>
    <cellStyle name="Обычный 5 20 7 2 4" xfId="51786"/>
    <cellStyle name="Обычный 5 20 7 3" xfId="21912"/>
    <cellStyle name="Обычный 5 20 7 3 2" xfId="21913"/>
    <cellStyle name="Обычный 5 20 7 3 2 2" xfId="21914"/>
    <cellStyle name="Обычный 5 20 7 3 2 2 2" xfId="51787"/>
    <cellStyle name="Обычный 5 20 7 3 2 3" xfId="51788"/>
    <cellStyle name="Обычный 5 20 7 3 3" xfId="21915"/>
    <cellStyle name="Обычный 5 20 7 3 3 2" xfId="51789"/>
    <cellStyle name="Обычный 5 20 7 3 4" xfId="51790"/>
    <cellStyle name="Обычный 5 20 7 4" xfId="21916"/>
    <cellStyle name="Обычный 5 20 7 4 2" xfId="21917"/>
    <cellStyle name="Обычный 5 20 7 4 2 2" xfId="21918"/>
    <cellStyle name="Обычный 5 20 7 4 2 2 2" xfId="51791"/>
    <cellStyle name="Обычный 5 20 7 4 2 3" xfId="51792"/>
    <cellStyle name="Обычный 5 20 7 4 3" xfId="21919"/>
    <cellStyle name="Обычный 5 20 7 4 3 2" xfId="51793"/>
    <cellStyle name="Обычный 5 20 7 4 4" xfId="51794"/>
    <cellStyle name="Обычный 5 20 7 5" xfId="21920"/>
    <cellStyle name="Обычный 5 20 7 5 2" xfId="21921"/>
    <cellStyle name="Обычный 5 20 7 5 2 2" xfId="51795"/>
    <cellStyle name="Обычный 5 20 7 5 3" xfId="51796"/>
    <cellStyle name="Обычный 5 20 7 6" xfId="21922"/>
    <cellStyle name="Обычный 5 20 7 6 2" xfId="51797"/>
    <cellStyle name="Обычный 5 20 7 7" xfId="21923"/>
    <cellStyle name="Обычный 5 20 7 7 2" xfId="51798"/>
    <cellStyle name="Обычный 5 20 7 8" xfId="51799"/>
    <cellStyle name="Обычный 5 20 8" xfId="21924"/>
    <cellStyle name="Обычный 5 20 8 2" xfId="21925"/>
    <cellStyle name="Обычный 5 20 8 2 2" xfId="21926"/>
    <cellStyle name="Обычный 5 20 8 2 2 2" xfId="21927"/>
    <cellStyle name="Обычный 5 20 8 2 2 2 2" xfId="51800"/>
    <cellStyle name="Обычный 5 20 8 2 2 3" xfId="51801"/>
    <cellStyle name="Обычный 5 20 8 2 3" xfId="21928"/>
    <cellStyle name="Обычный 5 20 8 2 3 2" xfId="51802"/>
    <cellStyle name="Обычный 5 20 8 2 4" xfId="51803"/>
    <cellStyle name="Обычный 5 20 8 3" xfId="21929"/>
    <cellStyle name="Обычный 5 20 8 3 2" xfId="21930"/>
    <cellStyle name="Обычный 5 20 8 3 2 2" xfId="21931"/>
    <cellStyle name="Обычный 5 20 8 3 2 2 2" xfId="51804"/>
    <cellStyle name="Обычный 5 20 8 3 2 3" xfId="51805"/>
    <cellStyle name="Обычный 5 20 8 3 3" xfId="21932"/>
    <cellStyle name="Обычный 5 20 8 3 3 2" xfId="51806"/>
    <cellStyle name="Обычный 5 20 8 3 4" xfId="51807"/>
    <cellStyle name="Обычный 5 20 8 4" xfId="21933"/>
    <cellStyle name="Обычный 5 20 8 4 2" xfId="21934"/>
    <cellStyle name="Обычный 5 20 8 4 2 2" xfId="21935"/>
    <cellStyle name="Обычный 5 20 8 4 2 2 2" xfId="51808"/>
    <cellStyle name="Обычный 5 20 8 4 2 3" xfId="51809"/>
    <cellStyle name="Обычный 5 20 8 4 3" xfId="21936"/>
    <cellStyle name="Обычный 5 20 8 4 3 2" xfId="51810"/>
    <cellStyle name="Обычный 5 20 8 4 4" xfId="51811"/>
    <cellStyle name="Обычный 5 20 8 5" xfId="21937"/>
    <cellStyle name="Обычный 5 20 8 5 2" xfId="21938"/>
    <cellStyle name="Обычный 5 20 8 5 2 2" xfId="51812"/>
    <cellStyle name="Обычный 5 20 8 5 3" xfId="51813"/>
    <cellStyle name="Обычный 5 20 8 6" xfId="21939"/>
    <cellStyle name="Обычный 5 20 8 6 2" xfId="51814"/>
    <cellStyle name="Обычный 5 20 8 7" xfId="21940"/>
    <cellStyle name="Обычный 5 20 8 7 2" xfId="51815"/>
    <cellStyle name="Обычный 5 20 8 8" xfId="51816"/>
    <cellStyle name="Обычный 5 20 9" xfId="21941"/>
    <cellStyle name="Обычный 5 20 9 2" xfId="21942"/>
    <cellStyle name="Обычный 5 20 9 2 2" xfId="21943"/>
    <cellStyle name="Обычный 5 20 9 2 2 2" xfId="21944"/>
    <cellStyle name="Обычный 5 20 9 2 2 2 2" xfId="51817"/>
    <cellStyle name="Обычный 5 20 9 2 2 3" xfId="51818"/>
    <cellStyle name="Обычный 5 20 9 2 3" xfId="21945"/>
    <cellStyle name="Обычный 5 20 9 2 3 2" xfId="51819"/>
    <cellStyle name="Обычный 5 20 9 2 4" xfId="51820"/>
    <cellStyle name="Обычный 5 20 9 3" xfId="21946"/>
    <cellStyle name="Обычный 5 20 9 3 2" xfId="21947"/>
    <cellStyle name="Обычный 5 20 9 3 2 2" xfId="21948"/>
    <cellStyle name="Обычный 5 20 9 3 2 2 2" xfId="51821"/>
    <cellStyle name="Обычный 5 20 9 3 2 3" xfId="51822"/>
    <cellStyle name="Обычный 5 20 9 3 3" xfId="21949"/>
    <cellStyle name="Обычный 5 20 9 3 3 2" xfId="51823"/>
    <cellStyle name="Обычный 5 20 9 3 4" xfId="51824"/>
    <cellStyle name="Обычный 5 20 9 4" xfId="21950"/>
    <cellStyle name="Обычный 5 20 9 4 2" xfId="21951"/>
    <cellStyle name="Обычный 5 20 9 4 2 2" xfId="21952"/>
    <cellStyle name="Обычный 5 20 9 4 2 2 2" xfId="51825"/>
    <cellStyle name="Обычный 5 20 9 4 2 3" xfId="51826"/>
    <cellStyle name="Обычный 5 20 9 4 3" xfId="21953"/>
    <cellStyle name="Обычный 5 20 9 4 3 2" xfId="51827"/>
    <cellStyle name="Обычный 5 20 9 4 4" xfId="51828"/>
    <cellStyle name="Обычный 5 20 9 5" xfId="21954"/>
    <cellStyle name="Обычный 5 20 9 5 2" xfId="21955"/>
    <cellStyle name="Обычный 5 20 9 5 2 2" xfId="51829"/>
    <cellStyle name="Обычный 5 20 9 5 3" xfId="51830"/>
    <cellStyle name="Обычный 5 20 9 6" xfId="21956"/>
    <cellStyle name="Обычный 5 20 9 6 2" xfId="51831"/>
    <cellStyle name="Обычный 5 20 9 7" xfId="21957"/>
    <cellStyle name="Обычный 5 20 9 7 2" xfId="51832"/>
    <cellStyle name="Обычный 5 20 9 8" xfId="51833"/>
    <cellStyle name="Обычный 5 21" xfId="21958"/>
    <cellStyle name="Обычный 5 21 10" xfId="21959"/>
    <cellStyle name="Обычный 5 21 10 2" xfId="21960"/>
    <cellStyle name="Обычный 5 21 10 2 2" xfId="21961"/>
    <cellStyle name="Обычный 5 21 10 2 2 2" xfId="21962"/>
    <cellStyle name="Обычный 5 21 10 2 2 2 2" xfId="51834"/>
    <cellStyle name="Обычный 5 21 10 2 2 3" xfId="51835"/>
    <cellStyle name="Обычный 5 21 10 2 3" xfId="21963"/>
    <cellStyle name="Обычный 5 21 10 2 3 2" xfId="51836"/>
    <cellStyle name="Обычный 5 21 10 2 4" xfId="51837"/>
    <cellStyle name="Обычный 5 21 10 3" xfId="21964"/>
    <cellStyle name="Обычный 5 21 10 3 2" xfId="21965"/>
    <cellStyle name="Обычный 5 21 10 3 2 2" xfId="21966"/>
    <cellStyle name="Обычный 5 21 10 3 2 2 2" xfId="51838"/>
    <cellStyle name="Обычный 5 21 10 3 2 3" xfId="51839"/>
    <cellStyle name="Обычный 5 21 10 3 3" xfId="21967"/>
    <cellStyle name="Обычный 5 21 10 3 3 2" xfId="51840"/>
    <cellStyle name="Обычный 5 21 10 3 4" xfId="51841"/>
    <cellStyle name="Обычный 5 21 10 4" xfId="21968"/>
    <cellStyle name="Обычный 5 21 10 4 2" xfId="21969"/>
    <cellStyle name="Обычный 5 21 10 4 2 2" xfId="21970"/>
    <cellStyle name="Обычный 5 21 10 4 2 2 2" xfId="51842"/>
    <cellStyle name="Обычный 5 21 10 4 2 3" xfId="51843"/>
    <cellStyle name="Обычный 5 21 10 4 3" xfId="21971"/>
    <cellStyle name="Обычный 5 21 10 4 3 2" xfId="51844"/>
    <cellStyle name="Обычный 5 21 10 4 4" xfId="51845"/>
    <cellStyle name="Обычный 5 21 10 5" xfId="21972"/>
    <cellStyle name="Обычный 5 21 10 5 2" xfId="21973"/>
    <cellStyle name="Обычный 5 21 10 5 2 2" xfId="51846"/>
    <cellStyle name="Обычный 5 21 10 5 3" xfId="51847"/>
    <cellStyle name="Обычный 5 21 10 6" xfId="21974"/>
    <cellStyle name="Обычный 5 21 10 6 2" xfId="51848"/>
    <cellStyle name="Обычный 5 21 10 7" xfId="21975"/>
    <cellStyle name="Обычный 5 21 10 7 2" xfId="51849"/>
    <cellStyle name="Обычный 5 21 10 8" xfId="51850"/>
    <cellStyle name="Обычный 5 21 11" xfId="21976"/>
    <cellStyle name="Обычный 5 21 11 2" xfId="21977"/>
    <cellStyle name="Обычный 5 21 11 2 2" xfId="21978"/>
    <cellStyle name="Обычный 5 21 11 2 2 2" xfId="21979"/>
    <cellStyle name="Обычный 5 21 11 2 2 2 2" xfId="51851"/>
    <cellStyle name="Обычный 5 21 11 2 2 3" xfId="51852"/>
    <cellStyle name="Обычный 5 21 11 2 3" xfId="21980"/>
    <cellStyle name="Обычный 5 21 11 2 3 2" xfId="51853"/>
    <cellStyle name="Обычный 5 21 11 2 4" xfId="51854"/>
    <cellStyle name="Обычный 5 21 11 3" xfId="21981"/>
    <cellStyle name="Обычный 5 21 11 3 2" xfId="21982"/>
    <cellStyle name="Обычный 5 21 11 3 2 2" xfId="21983"/>
    <cellStyle name="Обычный 5 21 11 3 2 2 2" xfId="51855"/>
    <cellStyle name="Обычный 5 21 11 3 2 3" xfId="51856"/>
    <cellStyle name="Обычный 5 21 11 3 3" xfId="21984"/>
    <cellStyle name="Обычный 5 21 11 3 3 2" xfId="51857"/>
    <cellStyle name="Обычный 5 21 11 3 4" xfId="51858"/>
    <cellStyle name="Обычный 5 21 11 4" xfId="21985"/>
    <cellStyle name="Обычный 5 21 11 4 2" xfId="21986"/>
    <cellStyle name="Обычный 5 21 11 4 2 2" xfId="21987"/>
    <cellStyle name="Обычный 5 21 11 4 2 2 2" xfId="51859"/>
    <cellStyle name="Обычный 5 21 11 4 2 3" xfId="51860"/>
    <cellStyle name="Обычный 5 21 11 4 3" xfId="21988"/>
    <cellStyle name="Обычный 5 21 11 4 3 2" xfId="51861"/>
    <cellStyle name="Обычный 5 21 11 4 4" xfId="51862"/>
    <cellStyle name="Обычный 5 21 11 5" xfId="21989"/>
    <cellStyle name="Обычный 5 21 11 5 2" xfId="21990"/>
    <cellStyle name="Обычный 5 21 11 5 2 2" xfId="51863"/>
    <cellStyle name="Обычный 5 21 11 5 3" xfId="51864"/>
    <cellStyle name="Обычный 5 21 11 6" xfId="21991"/>
    <cellStyle name="Обычный 5 21 11 6 2" xfId="51865"/>
    <cellStyle name="Обычный 5 21 11 7" xfId="21992"/>
    <cellStyle name="Обычный 5 21 11 7 2" xfId="51866"/>
    <cellStyle name="Обычный 5 21 11 8" xfId="51867"/>
    <cellStyle name="Обычный 5 21 12" xfId="21993"/>
    <cellStyle name="Обычный 5 21 12 2" xfId="21994"/>
    <cellStyle name="Обычный 5 21 12 2 2" xfId="21995"/>
    <cellStyle name="Обычный 5 21 12 2 2 2" xfId="21996"/>
    <cellStyle name="Обычный 5 21 12 2 2 2 2" xfId="51868"/>
    <cellStyle name="Обычный 5 21 12 2 2 3" xfId="51869"/>
    <cellStyle name="Обычный 5 21 12 2 3" xfId="21997"/>
    <cellStyle name="Обычный 5 21 12 2 3 2" xfId="51870"/>
    <cellStyle name="Обычный 5 21 12 2 4" xfId="51871"/>
    <cellStyle name="Обычный 5 21 12 3" xfId="21998"/>
    <cellStyle name="Обычный 5 21 12 3 2" xfId="21999"/>
    <cellStyle name="Обычный 5 21 12 3 2 2" xfId="22000"/>
    <cellStyle name="Обычный 5 21 12 3 2 2 2" xfId="51872"/>
    <cellStyle name="Обычный 5 21 12 3 2 3" xfId="51873"/>
    <cellStyle name="Обычный 5 21 12 3 3" xfId="22001"/>
    <cellStyle name="Обычный 5 21 12 3 3 2" xfId="51874"/>
    <cellStyle name="Обычный 5 21 12 3 4" xfId="51875"/>
    <cellStyle name="Обычный 5 21 12 4" xfId="22002"/>
    <cellStyle name="Обычный 5 21 12 4 2" xfId="22003"/>
    <cellStyle name="Обычный 5 21 12 4 2 2" xfId="22004"/>
    <cellStyle name="Обычный 5 21 12 4 2 2 2" xfId="51876"/>
    <cellStyle name="Обычный 5 21 12 4 2 3" xfId="51877"/>
    <cellStyle name="Обычный 5 21 12 4 3" xfId="22005"/>
    <cellStyle name="Обычный 5 21 12 4 3 2" xfId="51878"/>
    <cellStyle name="Обычный 5 21 12 4 4" xfId="51879"/>
    <cellStyle name="Обычный 5 21 12 5" xfId="22006"/>
    <cellStyle name="Обычный 5 21 12 5 2" xfId="22007"/>
    <cellStyle name="Обычный 5 21 12 5 2 2" xfId="51880"/>
    <cellStyle name="Обычный 5 21 12 5 3" xfId="51881"/>
    <cellStyle name="Обычный 5 21 12 6" xfId="22008"/>
    <cellStyle name="Обычный 5 21 12 6 2" xfId="51882"/>
    <cellStyle name="Обычный 5 21 12 7" xfId="22009"/>
    <cellStyle name="Обычный 5 21 12 7 2" xfId="51883"/>
    <cellStyle name="Обычный 5 21 12 8" xfId="51884"/>
    <cellStyle name="Обычный 5 21 13" xfId="22010"/>
    <cellStyle name="Обычный 5 21 13 2" xfId="22011"/>
    <cellStyle name="Обычный 5 21 13 2 2" xfId="22012"/>
    <cellStyle name="Обычный 5 21 13 2 2 2" xfId="22013"/>
    <cellStyle name="Обычный 5 21 13 2 2 2 2" xfId="51885"/>
    <cellStyle name="Обычный 5 21 13 2 2 3" xfId="51886"/>
    <cellStyle name="Обычный 5 21 13 2 3" xfId="22014"/>
    <cellStyle name="Обычный 5 21 13 2 3 2" xfId="51887"/>
    <cellStyle name="Обычный 5 21 13 2 4" xfId="51888"/>
    <cellStyle name="Обычный 5 21 13 3" xfId="22015"/>
    <cellStyle name="Обычный 5 21 13 3 2" xfId="22016"/>
    <cellStyle name="Обычный 5 21 13 3 2 2" xfId="22017"/>
    <cellStyle name="Обычный 5 21 13 3 2 2 2" xfId="51889"/>
    <cellStyle name="Обычный 5 21 13 3 2 3" xfId="51890"/>
    <cellStyle name="Обычный 5 21 13 3 3" xfId="22018"/>
    <cellStyle name="Обычный 5 21 13 3 3 2" xfId="51891"/>
    <cellStyle name="Обычный 5 21 13 3 4" xfId="51892"/>
    <cellStyle name="Обычный 5 21 13 4" xfId="22019"/>
    <cellStyle name="Обычный 5 21 13 4 2" xfId="22020"/>
    <cellStyle name="Обычный 5 21 13 4 2 2" xfId="22021"/>
    <cellStyle name="Обычный 5 21 13 4 2 2 2" xfId="51893"/>
    <cellStyle name="Обычный 5 21 13 4 2 3" xfId="51894"/>
    <cellStyle name="Обычный 5 21 13 4 3" xfId="22022"/>
    <cellStyle name="Обычный 5 21 13 4 3 2" xfId="51895"/>
    <cellStyle name="Обычный 5 21 13 4 4" xfId="51896"/>
    <cellStyle name="Обычный 5 21 13 5" xfId="22023"/>
    <cellStyle name="Обычный 5 21 13 5 2" xfId="22024"/>
    <cellStyle name="Обычный 5 21 13 5 2 2" xfId="51897"/>
    <cellStyle name="Обычный 5 21 13 5 3" xfId="51898"/>
    <cellStyle name="Обычный 5 21 13 6" xfId="22025"/>
    <cellStyle name="Обычный 5 21 13 6 2" xfId="51899"/>
    <cellStyle name="Обычный 5 21 13 7" xfId="22026"/>
    <cellStyle name="Обычный 5 21 13 7 2" xfId="51900"/>
    <cellStyle name="Обычный 5 21 13 8" xfId="51901"/>
    <cellStyle name="Обычный 5 21 14" xfId="22027"/>
    <cellStyle name="Обычный 5 21 14 2" xfId="22028"/>
    <cellStyle name="Обычный 5 21 14 2 2" xfId="22029"/>
    <cellStyle name="Обычный 5 21 14 2 2 2" xfId="22030"/>
    <cellStyle name="Обычный 5 21 14 2 2 2 2" xfId="51902"/>
    <cellStyle name="Обычный 5 21 14 2 2 3" xfId="51903"/>
    <cellStyle name="Обычный 5 21 14 2 3" xfId="22031"/>
    <cellStyle name="Обычный 5 21 14 2 3 2" xfId="51904"/>
    <cellStyle name="Обычный 5 21 14 2 4" xfId="51905"/>
    <cellStyle name="Обычный 5 21 14 3" xfId="22032"/>
    <cellStyle name="Обычный 5 21 14 3 2" xfId="22033"/>
    <cellStyle name="Обычный 5 21 14 3 2 2" xfId="22034"/>
    <cellStyle name="Обычный 5 21 14 3 2 2 2" xfId="51906"/>
    <cellStyle name="Обычный 5 21 14 3 2 3" xfId="51907"/>
    <cellStyle name="Обычный 5 21 14 3 3" xfId="22035"/>
    <cellStyle name="Обычный 5 21 14 3 3 2" xfId="51908"/>
    <cellStyle name="Обычный 5 21 14 3 4" xfId="51909"/>
    <cellStyle name="Обычный 5 21 14 4" xfId="22036"/>
    <cellStyle name="Обычный 5 21 14 4 2" xfId="22037"/>
    <cellStyle name="Обычный 5 21 14 4 2 2" xfId="22038"/>
    <cellStyle name="Обычный 5 21 14 4 2 2 2" xfId="51910"/>
    <cellStyle name="Обычный 5 21 14 4 2 3" xfId="51911"/>
    <cellStyle name="Обычный 5 21 14 4 3" xfId="22039"/>
    <cellStyle name="Обычный 5 21 14 4 3 2" xfId="51912"/>
    <cellStyle name="Обычный 5 21 14 4 4" xfId="51913"/>
    <cellStyle name="Обычный 5 21 14 5" xfId="22040"/>
    <cellStyle name="Обычный 5 21 14 5 2" xfId="22041"/>
    <cellStyle name="Обычный 5 21 14 5 2 2" xfId="51914"/>
    <cellStyle name="Обычный 5 21 14 5 3" xfId="51915"/>
    <cellStyle name="Обычный 5 21 14 6" xfId="22042"/>
    <cellStyle name="Обычный 5 21 14 6 2" xfId="51916"/>
    <cellStyle name="Обычный 5 21 14 7" xfId="22043"/>
    <cellStyle name="Обычный 5 21 14 7 2" xfId="51917"/>
    <cellStyle name="Обычный 5 21 14 8" xfId="51918"/>
    <cellStyle name="Обычный 5 21 15" xfId="22044"/>
    <cellStyle name="Обычный 5 21 15 2" xfId="22045"/>
    <cellStyle name="Обычный 5 21 15 2 2" xfId="22046"/>
    <cellStyle name="Обычный 5 21 15 2 2 2" xfId="22047"/>
    <cellStyle name="Обычный 5 21 15 2 2 2 2" xfId="51919"/>
    <cellStyle name="Обычный 5 21 15 2 2 3" xfId="51920"/>
    <cellStyle name="Обычный 5 21 15 2 3" xfId="22048"/>
    <cellStyle name="Обычный 5 21 15 2 3 2" xfId="51921"/>
    <cellStyle name="Обычный 5 21 15 2 4" xfId="51922"/>
    <cellStyle name="Обычный 5 21 15 3" xfId="22049"/>
    <cellStyle name="Обычный 5 21 15 3 2" xfId="22050"/>
    <cellStyle name="Обычный 5 21 15 3 2 2" xfId="22051"/>
    <cellStyle name="Обычный 5 21 15 3 2 2 2" xfId="51923"/>
    <cellStyle name="Обычный 5 21 15 3 2 3" xfId="51924"/>
    <cellStyle name="Обычный 5 21 15 3 3" xfId="22052"/>
    <cellStyle name="Обычный 5 21 15 3 3 2" xfId="51925"/>
    <cellStyle name="Обычный 5 21 15 3 4" xfId="51926"/>
    <cellStyle name="Обычный 5 21 15 4" xfId="22053"/>
    <cellStyle name="Обычный 5 21 15 4 2" xfId="22054"/>
    <cellStyle name="Обычный 5 21 15 4 2 2" xfId="22055"/>
    <cellStyle name="Обычный 5 21 15 4 2 2 2" xfId="51927"/>
    <cellStyle name="Обычный 5 21 15 4 2 3" xfId="51928"/>
    <cellStyle name="Обычный 5 21 15 4 3" xfId="22056"/>
    <cellStyle name="Обычный 5 21 15 4 3 2" xfId="51929"/>
    <cellStyle name="Обычный 5 21 15 4 4" xfId="51930"/>
    <cellStyle name="Обычный 5 21 15 5" xfId="22057"/>
    <cellStyle name="Обычный 5 21 15 5 2" xfId="22058"/>
    <cellStyle name="Обычный 5 21 15 5 2 2" xfId="51931"/>
    <cellStyle name="Обычный 5 21 15 5 3" xfId="51932"/>
    <cellStyle name="Обычный 5 21 15 6" xfId="22059"/>
    <cellStyle name="Обычный 5 21 15 6 2" xfId="51933"/>
    <cellStyle name="Обычный 5 21 15 7" xfId="22060"/>
    <cellStyle name="Обычный 5 21 15 7 2" xfId="51934"/>
    <cellStyle name="Обычный 5 21 15 8" xfId="51935"/>
    <cellStyle name="Обычный 5 21 16" xfId="22061"/>
    <cellStyle name="Обычный 5 21 16 2" xfId="22062"/>
    <cellStyle name="Обычный 5 21 16 2 2" xfId="22063"/>
    <cellStyle name="Обычный 5 21 16 2 2 2" xfId="22064"/>
    <cellStyle name="Обычный 5 21 16 2 2 2 2" xfId="51936"/>
    <cellStyle name="Обычный 5 21 16 2 2 3" xfId="51937"/>
    <cellStyle name="Обычный 5 21 16 2 3" xfId="22065"/>
    <cellStyle name="Обычный 5 21 16 2 3 2" xfId="51938"/>
    <cellStyle name="Обычный 5 21 16 2 4" xfId="51939"/>
    <cellStyle name="Обычный 5 21 16 3" xfId="22066"/>
    <cellStyle name="Обычный 5 21 16 3 2" xfId="22067"/>
    <cellStyle name="Обычный 5 21 16 3 2 2" xfId="22068"/>
    <cellStyle name="Обычный 5 21 16 3 2 2 2" xfId="51940"/>
    <cellStyle name="Обычный 5 21 16 3 2 3" xfId="51941"/>
    <cellStyle name="Обычный 5 21 16 3 3" xfId="22069"/>
    <cellStyle name="Обычный 5 21 16 3 3 2" xfId="51942"/>
    <cellStyle name="Обычный 5 21 16 3 4" xfId="51943"/>
    <cellStyle name="Обычный 5 21 16 4" xfId="22070"/>
    <cellStyle name="Обычный 5 21 16 4 2" xfId="22071"/>
    <cellStyle name="Обычный 5 21 16 4 2 2" xfId="22072"/>
    <cellStyle name="Обычный 5 21 16 4 2 2 2" xfId="51944"/>
    <cellStyle name="Обычный 5 21 16 4 2 3" xfId="51945"/>
    <cellStyle name="Обычный 5 21 16 4 3" xfId="22073"/>
    <cellStyle name="Обычный 5 21 16 4 3 2" xfId="51946"/>
    <cellStyle name="Обычный 5 21 16 4 4" xfId="51947"/>
    <cellStyle name="Обычный 5 21 16 5" xfId="22074"/>
    <cellStyle name="Обычный 5 21 16 5 2" xfId="22075"/>
    <cellStyle name="Обычный 5 21 16 5 2 2" xfId="51948"/>
    <cellStyle name="Обычный 5 21 16 5 3" xfId="51949"/>
    <cellStyle name="Обычный 5 21 16 6" xfId="22076"/>
    <cellStyle name="Обычный 5 21 16 6 2" xfId="51950"/>
    <cellStyle name="Обычный 5 21 16 7" xfId="22077"/>
    <cellStyle name="Обычный 5 21 16 7 2" xfId="51951"/>
    <cellStyle name="Обычный 5 21 16 8" xfId="51952"/>
    <cellStyle name="Обычный 5 21 17" xfId="22078"/>
    <cellStyle name="Обычный 5 21 17 2" xfId="22079"/>
    <cellStyle name="Обычный 5 21 17 2 2" xfId="22080"/>
    <cellStyle name="Обычный 5 21 17 2 2 2" xfId="22081"/>
    <cellStyle name="Обычный 5 21 17 2 2 2 2" xfId="51953"/>
    <cellStyle name="Обычный 5 21 17 2 2 3" xfId="51954"/>
    <cellStyle name="Обычный 5 21 17 2 3" xfId="22082"/>
    <cellStyle name="Обычный 5 21 17 2 3 2" xfId="51955"/>
    <cellStyle name="Обычный 5 21 17 2 4" xfId="51956"/>
    <cellStyle name="Обычный 5 21 17 3" xfId="22083"/>
    <cellStyle name="Обычный 5 21 17 3 2" xfId="22084"/>
    <cellStyle name="Обычный 5 21 17 3 2 2" xfId="22085"/>
    <cellStyle name="Обычный 5 21 17 3 2 2 2" xfId="51957"/>
    <cellStyle name="Обычный 5 21 17 3 2 3" xfId="51958"/>
    <cellStyle name="Обычный 5 21 17 3 3" xfId="22086"/>
    <cellStyle name="Обычный 5 21 17 3 3 2" xfId="51959"/>
    <cellStyle name="Обычный 5 21 17 3 4" xfId="51960"/>
    <cellStyle name="Обычный 5 21 17 4" xfId="22087"/>
    <cellStyle name="Обычный 5 21 17 4 2" xfId="22088"/>
    <cellStyle name="Обычный 5 21 17 4 2 2" xfId="22089"/>
    <cellStyle name="Обычный 5 21 17 4 2 2 2" xfId="51961"/>
    <cellStyle name="Обычный 5 21 17 4 2 3" xfId="51962"/>
    <cellStyle name="Обычный 5 21 17 4 3" xfId="22090"/>
    <cellStyle name="Обычный 5 21 17 4 3 2" xfId="51963"/>
    <cellStyle name="Обычный 5 21 17 4 4" xfId="51964"/>
    <cellStyle name="Обычный 5 21 17 5" xfId="22091"/>
    <cellStyle name="Обычный 5 21 17 5 2" xfId="22092"/>
    <cellStyle name="Обычный 5 21 17 5 2 2" xfId="51965"/>
    <cellStyle name="Обычный 5 21 17 5 3" xfId="51966"/>
    <cellStyle name="Обычный 5 21 17 6" xfId="22093"/>
    <cellStyle name="Обычный 5 21 17 6 2" xfId="51967"/>
    <cellStyle name="Обычный 5 21 17 7" xfId="22094"/>
    <cellStyle name="Обычный 5 21 17 7 2" xfId="51968"/>
    <cellStyle name="Обычный 5 21 17 8" xfId="51969"/>
    <cellStyle name="Обычный 5 21 18" xfId="22095"/>
    <cellStyle name="Обычный 5 21 18 2" xfId="22096"/>
    <cellStyle name="Обычный 5 21 18 2 2" xfId="22097"/>
    <cellStyle name="Обычный 5 21 18 2 2 2" xfId="22098"/>
    <cellStyle name="Обычный 5 21 18 2 2 2 2" xfId="51970"/>
    <cellStyle name="Обычный 5 21 18 2 2 3" xfId="51971"/>
    <cellStyle name="Обычный 5 21 18 2 3" xfId="22099"/>
    <cellStyle name="Обычный 5 21 18 2 3 2" xfId="51972"/>
    <cellStyle name="Обычный 5 21 18 2 4" xfId="51973"/>
    <cellStyle name="Обычный 5 21 18 3" xfId="22100"/>
    <cellStyle name="Обычный 5 21 18 3 2" xfId="22101"/>
    <cellStyle name="Обычный 5 21 18 3 2 2" xfId="22102"/>
    <cellStyle name="Обычный 5 21 18 3 2 2 2" xfId="51974"/>
    <cellStyle name="Обычный 5 21 18 3 2 3" xfId="51975"/>
    <cellStyle name="Обычный 5 21 18 3 3" xfId="22103"/>
    <cellStyle name="Обычный 5 21 18 3 3 2" xfId="51976"/>
    <cellStyle name="Обычный 5 21 18 3 4" xfId="51977"/>
    <cellStyle name="Обычный 5 21 18 4" xfId="22104"/>
    <cellStyle name="Обычный 5 21 18 4 2" xfId="22105"/>
    <cellStyle name="Обычный 5 21 18 4 2 2" xfId="22106"/>
    <cellStyle name="Обычный 5 21 18 4 2 2 2" xfId="51978"/>
    <cellStyle name="Обычный 5 21 18 4 2 3" xfId="51979"/>
    <cellStyle name="Обычный 5 21 18 4 3" xfId="22107"/>
    <cellStyle name="Обычный 5 21 18 4 3 2" xfId="51980"/>
    <cellStyle name="Обычный 5 21 18 4 4" xfId="51981"/>
    <cellStyle name="Обычный 5 21 18 5" xfId="22108"/>
    <cellStyle name="Обычный 5 21 18 5 2" xfId="22109"/>
    <cellStyle name="Обычный 5 21 18 5 2 2" xfId="51982"/>
    <cellStyle name="Обычный 5 21 18 5 3" xfId="51983"/>
    <cellStyle name="Обычный 5 21 18 6" xfId="22110"/>
    <cellStyle name="Обычный 5 21 18 6 2" xfId="51984"/>
    <cellStyle name="Обычный 5 21 18 7" xfId="22111"/>
    <cellStyle name="Обычный 5 21 18 7 2" xfId="51985"/>
    <cellStyle name="Обычный 5 21 18 8" xfId="51986"/>
    <cellStyle name="Обычный 5 21 19" xfId="22112"/>
    <cellStyle name="Обычный 5 21 19 2" xfId="22113"/>
    <cellStyle name="Обычный 5 21 19 2 2" xfId="22114"/>
    <cellStyle name="Обычный 5 21 19 2 2 2" xfId="22115"/>
    <cellStyle name="Обычный 5 21 19 2 2 2 2" xfId="51987"/>
    <cellStyle name="Обычный 5 21 19 2 2 3" xfId="51988"/>
    <cellStyle name="Обычный 5 21 19 2 3" xfId="22116"/>
    <cellStyle name="Обычный 5 21 19 2 3 2" xfId="51989"/>
    <cellStyle name="Обычный 5 21 19 2 4" xfId="51990"/>
    <cellStyle name="Обычный 5 21 19 3" xfId="22117"/>
    <cellStyle name="Обычный 5 21 19 3 2" xfId="22118"/>
    <cellStyle name="Обычный 5 21 19 3 2 2" xfId="22119"/>
    <cellStyle name="Обычный 5 21 19 3 2 2 2" xfId="51991"/>
    <cellStyle name="Обычный 5 21 19 3 2 3" xfId="51992"/>
    <cellStyle name="Обычный 5 21 19 3 3" xfId="22120"/>
    <cellStyle name="Обычный 5 21 19 3 3 2" xfId="51993"/>
    <cellStyle name="Обычный 5 21 19 3 4" xfId="51994"/>
    <cellStyle name="Обычный 5 21 19 4" xfId="22121"/>
    <cellStyle name="Обычный 5 21 19 4 2" xfId="22122"/>
    <cellStyle name="Обычный 5 21 19 4 2 2" xfId="22123"/>
    <cellStyle name="Обычный 5 21 19 4 2 2 2" xfId="51995"/>
    <cellStyle name="Обычный 5 21 19 4 2 3" xfId="51996"/>
    <cellStyle name="Обычный 5 21 19 4 3" xfId="22124"/>
    <cellStyle name="Обычный 5 21 19 4 3 2" xfId="51997"/>
    <cellStyle name="Обычный 5 21 19 4 4" xfId="51998"/>
    <cellStyle name="Обычный 5 21 19 5" xfId="22125"/>
    <cellStyle name="Обычный 5 21 19 5 2" xfId="22126"/>
    <cellStyle name="Обычный 5 21 19 5 2 2" xfId="51999"/>
    <cellStyle name="Обычный 5 21 19 5 3" xfId="52000"/>
    <cellStyle name="Обычный 5 21 19 6" xfId="22127"/>
    <cellStyle name="Обычный 5 21 19 6 2" xfId="52001"/>
    <cellStyle name="Обычный 5 21 19 7" xfId="22128"/>
    <cellStyle name="Обычный 5 21 19 7 2" xfId="52002"/>
    <cellStyle name="Обычный 5 21 19 8" xfId="52003"/>
    <cellStyle name="Обычный 5 21 2" xfId="22129"/>
    <cellStyle name="Обычный 5 21 2 2" xfId="22130"/>
    <cellStyle name="Обычный 5 21 2 2 2" xfId="22131"/>
    <cellStyle name="Обычный 5 21 2 2 2 2" xfId="22132"/>
    <cellStyle name="Обычный 5 21 2 2 2 2 2" xfId="52004"/>
    <cellStyle name="Обычный 5 21 2 2 2 3" xfId="52005"/>
    <cellStyle name="Обычный 5 21 2 2 3" xfId="22133"/>
    <cellStyle name="Обычный 5 21 2 2 3 2" xfId="52006"/>
    <cellStyle name="Обычный 5 21 2 2 4" xfId="52007"/>
    <cellStyle name="Обычный 5 21 2 3" xfId="22134"/>
    <cellStyle name="Обычный 5 21 2 3 2" xfId="22135"/>
    <cellStyle name="Обычный 5 21 2 3 2 2" xfId="22136"/>
    <cellStyle name="Обычный 5 21 2 3 2 2 2" xfId="52008"/>
    <cellStyle name="Обычный 5 21 2 3 2 3" xfId="52009"/>
    <cellStyle name="Обычный 5 21 2 3 3" xfId="22137"/>
    <cellStyle name="Обычный 5 21 2 3 3 2" xfId="52010"/>
    <cellStyle name="Обычный 5 21 2 3 4" xfId="52011"/>
    <cellStyle name="Обычный 5 21 2 4" xfId="22138"/>
    <cellStyle name="Обычный 5 21 2 4 2" xfId="22139"/>
    <cellStyle name="Обычный 5 21 2 4 2 2" xfId="22140"/>
    <cellStyle name="Обычный 5 21 2 4 2 2 2" xfId="52012"/>
    <cellStyle name="Обычный 5 21 2 4 2 3" xfId="52013"/>
    <cellStyle name="Обычный 5 21 2 4 3" xfId="22141"/>
    <cellStyle name="Обычный 5 21 2 4 3 2" xfId="52014"/>
    <cellStyle name="Обычный 5 21 2 4 4" xfId="52015"/>
    <cellStyle name="Обычный 5 21 2 5" xfId="22142"/>
    <cellStyle name="Обычный 5 21 2 5 2" xfId="22143"/>
    <cellStyle name="Обычный 5 21 2 5 2 2" xfId="52016"/>
    <cellStyle name="Обычный 5 21 2 5 3" xfId="52017"/>
    <cellStyle name="Обычный 5 21 2 6" xfId="22144"/>
    <cellStyle name="Обычный 5 21 2 6 2" xfId="52018"/>
    <cellStyle name="Обычный 5 21 2 7" xfId="22145"/>
    <cellStyle name="Обычный 5 21 2 7 2" xfId="52019"/>
    <cellStyle name="Обычный 5 21 2 8" xfId="52020"/>
    <cellStyle name="Обычный 5 21 20" xfId="22146"/>
    <cellStyle name="Обычный 5 21 20 2" xfId="22147"/>
    <cellStyle name="Обычный 5 21 20 2 2" xfId="22148"/>
    <cellStyle name="Обычный 5 21 20 2 2 2" xfId="22149"/>
    <cellStyle name="Обычный 5 21 20 2 2 2 2" xfId="52021"/>
    <cellStyle name="Обычный 5 21 20 2 2 3" xfId="52022"/>
    <cellStyle name="Обычный 5 21 20 2 3" xfId="22150"/>
    <cellStyle name="Обычный 5 21 20 2 3 2" xfId="52023"/>
    <cellStyle name="Обычный 5 21 20 2 4" xfId="52024"/>
    <cellStyle name="Обычный 5 21 20 3" xfId="22151"/>
    <cellStyle name="Обычный 5 21 20 3 2" xfId="22152"/>
    <cellStyle name="Обычный 5 21 20 3 2 2" xfId="22153"/>
    <cellStyle name="Обычный 5 21 20 3 2 2 2" xfId="52025"/>
    <cellStyle name="Обычный 5 21 20 3 2 3" xfId="52026"/>
    <cellStyle name="Обычный 5 21 20 3 3" xfId="22154"/>
    <cellStyle name="Обычный 5 21 20 3 3 2" xfId="52027"/>
    <cellStyle name="Обычный 5 21 20 3 4" xfId="52028"/>
    <cellStyle name="Обычный 5 21 20 4" xfId="22155"/>
    <cellStyle name="Обычный 5 21 20 4 2" xfId="22156"/>
    <cellStyle name="Обычный 5 21 20 4 2 2" xfId="22157"/>
    <cellStyle name="Обычный 5 21 20 4 2 2 2" xfId="52029"/>
    <cellStyle name="Обычный 5 21 20 4 2 3" xfId="52030"/>
    <cellStyle name="Обычный 5 21 20 4 3" xfId="22158"/>
    <cellStyle name="Обычный 5 21 20 4 3 2" xfId="52031"/>
    <cellStyle name="Обычный 5 21 20 4 4" xfId="52032"/>
    <cellStyle name="Обычный 5 21 20 5" xfId="22159"/>
    <cellStyle name="Обычный 5 21 20 5 2" xfId="22160"/>
    <cellStyle name="Обычный 5 21 20 5 2 2" xfId="52033"/>
    <cellStyle name="Обычный 5 21 20 5 3" xfId="52034"/>
    <cellStyle name="Обычный 5 21 20 6" xfId="22161"/>
    <cellStyle name="Обычный 5 21 20 6 2" xfId="52035"/>
    <cellStyle name="Обычный 5 21 20 7" xfId="22162"/>
    <cellStyle name="Обычный 5 21 20 7 2" xfId="52036"/>
    <cellStyle name="Обычный 5 21 20 8" xfId="52037"/>
    <cellStyle name="Обычный 5 21 21" xfId="22163"/>
    <cellStyle name="Обычный 5 21 21 2" xfId="22164"/>
    <cellStyle name="Обычный 5 21 21 2 2" xfId="22165"/>
    <cellStyle name="Обычный 5 21 21 2 2 2" xfId="22166"/>
    <cellStyle name="Обычный 5 21 21 2 2 2 2" xfId="52038"/>
    <cellStyle name="Обычный 5 21 21 2 2 3" xfId="52039"/>
    <cellStyle name="Обычный 5 21 21 2 3" xfId="22167"/>
    <cellStyle name="Обычный 5 21 21 2 3 2" xfId="52040"/>
    <cellStyle name="Обычный 5 21 21 2 4" xfId="52041"/>
    <cellStyle name="Обычный 5 21 21 3" xfId="22168"/>
    <cellStyle name="Обычный 5 21 21 3 2" xfId="22169"/>
    <cellStyle name="Обычный 5 21 21 3 2 2" xfId="22170"/>
    <cellStyle name="Обычный 5 21 21 3 2 2 2" xfId="52042"/>
    <cellStyle name="Обычный 5 21 21 3 2 3" xfId="52043"/>
    <cellStyle name="Обычный 5 21 21 3 3" xfId="22171"/>
    <cellStyle name="Обычный 5 21 21 3 3 2" xfId="52044"/>
    <cellStyle name="Обычный 5 21 21 3 4" xfId="52045"/>
    <cellStyle name="Обычный 5 21 21 4" xfId="22172"/>
    <cellStyle name="Обычный 5 21 21 4 2" xfId="22173"/>
    <cellStyle name="Обычный 5 21 21 4 2 2" xfId="22174"/>
    <cellStyle name="Обычный 5 21 21 4 2 2 2" xfId="52046"/>
    <cellStyle name="Обычный 5 21 21 4 2 3" xfId="52047"/>
    <cellStyle name="Обычный 5 21 21 4 3" xfId="22175"/>
    <cellStyle name="Обычный 5 21 21 4 3 2" xfId="52048"/>
    <cellStyle name="Обычный 5 21 21 4 4" xfId="52049"/>
    <cellStyle name="Обычный 5 21 21 5" xfId="22176"/>
    <cellStyle name="Обычный 5 21 21 5 2" xfId="22177"/>
    <cellStyle name="Обычный 5 21 21 5 2 2" xfId="52050"/>
    <cellStyle name="Обычный 5 21 21 5 3" xfId="52051"/>
    <cellStyle name="Обычный 5 21 21 6" xfId="22178"/>
    <cellStyle name="Обычный 5 21 21 6 2" xfId="52052"/>
    <cellStyle name="Обычный 5 21 21 7" xfId="22179"/>
    <cellStyle name="Обычный 5 21 21 7 2" xfId="52053"/>
    <cellStyle name="Обычный 5 21 21 8" xfId="52054"/>
    <cellStyle name="Обычный 5 21 22" xfId="22180"/>
    <cellStyle name="Обычный 5 21 22 2" xfId="22181"/>
    <cellStyle name="Обычный 5 21 22 2 2" xfId="22182"/>
    <cellStyle name="Обычный 5 21 22 2 2 2" xfId="22183"/>
    <cellStyle name="Обычный 5 21 22 2 2 2 2" xfId="52055"/>
    <cellStyle name="Обычный 5 21 22 2 2 3" xfId="52056"/>
    <cellStyle name="Обычный 5 21 22 2 3" xfId="22184"/>
    <cellStyle name="Обычный 5 21 22 2 3 2" xfId="52057"/>
    <cellStyle name="Обычный 5 21 22 2 4" xfId="52058"/>
    <cellStyle name="Обычный 5 21 22 3" xfId="22185"/>
    <cellStyle name="Обычный 5 21 22 3 2" xfId="22186"/>
    <cellStyle name="Обычный 5 21 22 3 2 2" xfId="22187"/>
    <cellStyle name="Обычный 5 21 22 3 2 2 2" xfId="52059"/>
    <cellStyle name="Обычный 5 21 22 3 2 3" xfId="52060"/>
    <cellStyle name="Обычный 5 21 22 3 3" xfId="22188"/>
    <cellStyle name="Обычный 5 21 22 3 3 2" xfId="52061"/>
    <cellStyle name="Обычный 5 21 22 3 4" xfId="52062"/>
    <cellStyle name="Обычный 5 21 22 4" xfId="22189"/>
    <cellStyle name="Обычный 5 21 22 4 2" xfId="22190"/>
    <cellStyle name="Обычный 5 21 22 4 2 2" xfId="22191"/>
    <cellStyle name="Обычный 5 21 22 4 2 2 2" xfId="52063"/>
    <cellStyle name="Обычный 5 21 22 4 2 3" xfId="52064"/>
    <cellStyle name="Обычный 5 21 22 4 3" xfId="22192"/>
    <cellStyle name="Обычный 5 21 22 4 3 2" xfId="52065"/>
    <cellStyle name="Обычный 5 21 22 4 4" xfId="52066"/>
    <cellStyle name="Обычный 5 21 22 5" xfId="22193"/>
    <cellStyle name="Обычный 5 21 22 5 2" xfId="22194"/>
    <cellStyle name="Обычный 5 21 22 5 2 2" xfId="52067"/>
    <cellStyle name="Обычный 5 21 22 5 3" xfId="52068"/>
    <cellStyle name="Обычный 5 21 22 6" xfId="22195"/>
    <cellStyle name="Обычный 5 21 22 6 2" xfId="52069"/>
    <cellStyle name="Обычный 5 21 22 7" xfId="22196"/>
    <cellStyle name="Обычный 5 21 22 7 2" xfId="52070"/>
    <cellStyle name="Обычный 5 21 22 8" xfId="52071"/>
    <cellStyle name="Обычный 5 21 23" xfId="22197"/>
    <cellStyle name="Обычный 5 21 23 2" xfId="22198"/>
    <cellStyle name="Обычный 5 21 23 2 2" xfId="22199"/>
    <cellStyle name="Обычный 5 21 23 2 2 2" xfId="22200"/>
    <cellStyle name="Обычный 5 21 23 2 2 2 2" xfId="52072"/>
    <cellStyle name="Обычный 5 21 23 2 2 3" xfId="52073"/>
    <cellStyle name="Обычный 5 21 23 2 3" xfId="22201"/>
    <cellStyle name="Обычный 5 21 23 2 3 2" xfId="52074"/>
    <cellStyle name="Обычный 5 21 23 2 4" xfId="52075"/>
    <cellStyle name="Обычный 5 21 23 3" xfId="22202"/>
    <cellStyle name="Обычный 5 21 23 3 2" xfId="22203"/>
    <cellStyle name="Обычный 5 21 23 3 2 2" xfId="22204"/>
    <cellStyle name="Обычный 5 21 23 3 2 2 2" xfId="52076"/>
    <cellStyle name="Обычный 5 21 23 3 2 3" xfId="52077"/>
    <cellStyle name="Обычный 5 21 23 3 3" xfId="22205"/>
    <cellStyle name="Обычный 5 21 23 3 3 2" xfId="52078"/>
    <cellStyle name="Обычный 5 21 23 3 4" xfId="52079"/>
    <cellStyle name="Обычный 5 21 23 4" xfId="22206"/>
    <cellStyle name="Обычный 5 21 23 4 2" xfId="22207"/>
    <cellStyle name="Обычный 5 21 23 4 2 2" xfId="22208"/>
    <cellStyle name="Обычный 5 21 23 4 2 2 2" xfId="52080"/>
    <cellStyle name="Обычный 5 21 23 4 2 3" xfId="52081"/>
    <cellStyle name="Обычный 5 21 23 4 3" xfId="22209"/>
    <cellStyle name="Обычный 5 21 23 4 3 2" xfId="52082"/>
    <cellStyle name="Обычный 5 21 23 4 4" xfId="52083"/>
    <cellStyle name="Обычный 5 21 23 5" xfId="22210"/>
    <cellStyle name="Обычный 5 21 23 5 2" xfId="22211"/>
    <cellStyle name="Обычный 5 21 23 5 2 2" xfId="52084"/>
    <cellStyle name="Обычный 5 21 23 5 3" xfId="52085"/>
    <cellStyle name="Обычный 5 21 23 6" xfId="22212"/>
    <cellStyle name="Обычный 5 21 23 6 2" xfId="52086"/>
    <cellStyle name="Обычный 5 21 23 7" xfId="22213"/>
    <cellStyle name="Обычный 5 21 23 7 2" xfId="52087"/>
    <cellStyle name="Обычный 5 21 23 8" xfId="52088"/>
    <cellStyle name="Обычный 5 21 24" xfId="22214"/>
    <cellStyle name="Обычный 5 21 24 2" xfId="22215"/>
    <cellStyle name="Обычный 5 21 24 2 2" xfId="22216"/>
    <cellStyle name="Обычный 5 21 24 2 2 2" xfId="22217"/>
    <cellStyle name="Обычный 5 21 24 2 2 2 2" xfId="52089"/>
    <cellStyle name="Обычный 5 21 24 2 2 3" xfId="52090"/>
    <cellStyle name="Обычный 5 21 24 2 3" xfId="22218"/>
    <cellStyle name="Обычный 5 21 24 2 3 2" xfId="52091"/>
    <cellStyle name="Обычный 5 21 24 2 4" xfId="52092"/>
    <cellStyle name="Обычный 5 21 24 3" xfId="22219"/>
    <cellStyle name="Обычный 5 21 24 3 2" xfId="22220"/>
    <cellStyle name="Обычный 5 21 24 3 2 2" xfId="22221"/>
    <cellStyle name="Обычный 5 21 24 3 2 2 2" xfId="52093"/>
    <cellStyle name="Обычный 5 21 24 3 2 3" xfId="52094"/>
    <cellStyle name="Обычный 5 21 24 3 3" xfId="22222"/>
    <cellStyle name="Обычный 5 21 24 3 3 2" xfId="52095"/>
    <cellStyle name="Обычный 5 21 24 3 4" xfId="52096"/>
    <cellStyle name="Обычный 5 21 24 4" xfId="22223"/>
    <cellStyle name="Обычный 5 21 24 4 2" xfId="22224"/>
    <cellStyle name="Обычный 5 21 24 4 2 2" xfId="22225"/>
    <cellStyle name="Обычный 5 21 24 4 2 2 2" xfId="52097"/>
    <cellStyle name="Обычный 5 21 24 4 2 3" xfId="52098"/>
    <cellStyle name="Обычный 5 21 24 4 3" xfId="22226"/>
    <cellStyle name="Обычный 5 21 24 4 3 2" xfId="52099"/>
    <cellStyle name="Обычный 5 21 24 4 4" xfId="52100"/>
    <cellStyle name="Обычный 5 21 24 5" xfId="22227"/>
    <cellStyle name="Обычный 5 21 24 5 2" xfId="22228"/>
    <cellStyle name="Обычный 5 21 24 5 2 2" xfId="52101"/>
    <cellStyle name="Обычный 5 21 24 5 3" xfId="52102"/>
    <cellStyle name="Обычный 5 21 24 6" xfId="22229"/>
    <cellStyle name="Обычный 5 21 24 6 2" xfId="52103"/>
    <cellStyle name="Обычный 5 21 24 7" xfId="22230"/>
    <cellStyle name="Обычный 5 21 24 7 2" xfId="52104"/>
    <cellStyle name="Обычный 5 21 24 8" xfId="52105"/>
    <cellStyle name="Обычный 5 21 25" xfId="22231"/>
    <cellStyle name="Обычный 5 21 25 2" xfId="22232"/>
    <cellStyle name="Обычный 5 21 25 2 2" xfId="22233"/>
    <cellStyle name="Обычный 5 21 25 2 2 2" xfId="22234"/>
    <cellStyle name="Обычный 5 21 25 2 2 2 2" xfId="52106"/>
    <cellStyle name="Обычный 5 21 25 2 2 3" xfId="52107"/>
    <cellStyle name="Обычный 5 21 25 2 3" xfId="22235"/>
    <cellStyle name="Обычный 5 21 25 2 3 2" xfId="52108"/>
    <cellStyle name="Обычный 5 21 25 2 4" xfId="52109"/>
    <cellStyle name="Обычный 5 21 25 3" xfId="22236"/>
    <cellStyle name="Обычный 5 21 25 3 2" xfId="22237"/>
    <cellStyle name="Обычный 5 21 25 3 2 2" xfId="22238"/>
    <cellStyle name="Обычный 5 21 25 3 2 2 2" xfId="52110"/>
    <cellStyle name="Обычный 5 21 25 3 2 3" xfId="52111"/>
    <cellStyle name="Обычный 5 21 25 3 3" xfId="22239"/>
    <cellStyle name="Обычный 5 21 25 3 3 2" xfId="52112"/>
    <cellStyle name="Обычный 5 21 25 3 4" xfId="52113"/>
    <cellStyle name="Обычный 5 21 25 4" xfId="22240"/>
    <cellStyle name="Обычный 5 21 25 4 2" xfId="22241"/>
    <cellStyle name="Обычный 5 21 25 4 2 2" xfId="22242"/>
    <cellStyle name="Обычный 5 21 25 4 2 2 2" xfId="52114"/>
    <cellStyle name="Обычный 5 21 25 4 2 3" xfId="52115"/>
    <cellStyle name="Обычный 5 21 25 4 3" xfId="22243"/>
    <cellStyle name="Обычный 5 21 25 4 3 2" xfId="52116"/>
    <cellStyle name="Обычный 5 21 25 4 4" xfId="52117"/>
    <cellStyle name="Обычный 5 21 25 5" xfId="22244"/>
    <cellStyle name="Обычный 5 21 25 5 2" xfId="22245"/>
    <cellStyle name="Обычный 5 21 25 5 2 2" xfId="52118"/>
    <cellStyle name="Обычный 5 21 25 5 3" xfId="52119"/>
    <cellStyle name="Обычный 5 21 25 6" xfId="22246"/>
    <cellStyle name="Обычный 5 21 25 6 2" xfId="52120"/>
    <cellStyle name="Обычный 5 21 25 7" xfId="22247"/>
    <cellStyle name="Обычный 5 21 25 7 2" xfId="52121"/>
    <cellStyle name="Обычный 5 21 25 8" xfId="52122"/>
    <cellStyle name="Обычный 5 21 26" xfId="22248"/>
    <cellStyle name="Обычный 5 21 26 2" xfId="22249"/>
    <cellStyle name="Обычный 5 21 26 2 2" xfId="22250"/>
    <cellStyle name="Обычный 5 21 26 2 2 2" xfId="22251"/>
    <cellStyle name="Обычный 5 21 26 2 2 2 2" xfId="52123"/>
    <cellStyle name="Обычный 5 21 26 2 2 3" xfId="52124"/>
    <cellStyle name="Обычный 5 21 26 2 3" xfId="22252"/>
    <cellStyle name="Обычный 5 21 26 2 3 2" xfId="52125"/>
    <cellStyle name="Обычный 5 21 26 2 4" xfId="52126"/>
    <cellStyle name="Обычный 5 21 26 3" xfId="22253"/>
    <cellStyle name="Обычный 5 21 26 3 2" xfId="22254"/>
    <cellStyle name="Обычный 5 21 26 3 2 2" xfId="22255"/>
    <cellStyle name="Обычный 5 21 26 3 2 2 2" xfId="52127"/>
    <cellStyle name="Обычный 5 21 26 3 2 3" xfId="52128"/>
    <cellStyle name="Обычный 5 21 26 3 3" xfId="22256"/>
    <cellStyle name="Обычный 5 21 26 3 3 2" xfId="52129"/>
    <cellStyle name="Обычный 5 21 26 3 4" xfId="52130"/>
    <cellStyle name="Обычный 5 21 26 4" xfId="22257"/>
    <cellStyle name="Обычный 5 21 26 4 2" xfId="22258"/>
    <cellStyle name="Обычный 5 21 26 4 2 2" xfId="22259"/>
    <cellStyle name="Обычный 5 21 26 4 2 2 2" xfId="52131"/>
    <cellStyle name="Обычный 5 21 26 4 2 3" xfId="52132"/>
    <cellStyle name="Обычный 5 21 26 4 3" xfId="22260"/>
    <cellStyle name="Обычный 5 21 26 4 3 2" xfId="52133"/>
    <cellStyle name="Обычный 5 21 26 4 4" xfId="52134"/>
    <cellStyle name="Обычный 5 21 26 5" xfId="22261"/>
    <cellStyle name="Обычный 5 21 26 5 2" xfId="22262"/>
    <cellStyle name="Обычный 5 21 26 5 2 2" xfId="52135"/>
    <cellStyle name="Обычный 5 21 26 5 3" xfId="52136"/>
    <cellStyle name="Обычный 5 21 26 6" xfId="22263"/>
    <cellStyle name="Обычный 5 21 26 6 2" xfId="52137"/>
    <cellStyle name="Обычный 5 21 26 7" xfId="22264"/>
    <cellStyle name="Обычный 5 21 26 7 2" xfId="52138"/>
    <cellStyle name="Обычный 5 21 26 8" xfId="52139"/>
    <cellStyle name="Обычный 5 21 27" xfId="22265"/>
    <cellStyle name="Обычный 5 21 27 2" xfId="22266"/>
    <cellStyle name="Обычный 5 21 27 2 2" xfId="22267"/>
    <cellStyle name="Обычный 5 21 27 2 2 2" xfId="22268"/>
    <cellStyle name="Обычный 5 21 27 2 2 2 2" xfId="52140"/>
    <cellStyle name="Обычный 5 21 27 2 2 3" xfId="52141"/>
    <cellStyle name="Обычный 5 21 27 2 3" xfId="22269"/>
    <cellStyle name="Обычный 5 21 27 2 3 2" xfId="52142"/>
    <cellStyle name="Обычный 5 21 27 2 4" xfId="52143"/>
    <cellStyle name="Обычный 5 21 27 3" xfId="22270"/>
    <cellStyle name="Обычный 5 21 27 3 2" xfId="22271"/>
    <cellStyle name="Обычный 5 21 27 3 2 2" xfId="22272"/>
    <cellStyle name="Обычный 5 21 27 3 2 2 2" xfId="52144"/>
    <cellStyle name="Обычный 5 21 27 3 2 3" xfId="52145"/>
    <cellStyle name="Обычный 5 21 27 3 3" xfId="22273"/>
    <cellStyle name="Обычный 5 21 27 3 3 2" xfId="52146"/>
    <cellStyle name="Обычный 5 21 27 3 4" xfId="52147"/>
    <cellStyle name="Обычный 5 21 27 4" xfId="22274"/>
    <cellStyle name="Обычный 5 21 27 4 2" xfId="22275"/>
    <cellStyle name="Обычный 5 21 27 4 2 2" xfId="22276"/>
    <cellStyle name="Обычный 5 21 27 4 2 2 2" xfId="52148"/>
    <cellStyle name="Обычный 5 21 27 4 2 3" xfId="52149"/>
    <cellStyle name="Обычный 5 21 27 4 3" xfId="22277"/>
    <cellStyle name="Обычный 5 21 27 4 3 2" xfId="52150"/>
    <cellStyle name="Обычный 5 21 27 4 4" xfId="52151"/>
    <cellStyle name="Обычный 5 21 27 5" xfId="22278"/>
    <cellStyle name="Обычный 5 21 27 5 2" xfId="22279"/>
    <cellStyle name="Обычный 5 21 27 5 2 2" xfId="52152"/>
    <cellStyle name="Обычный 5 21 27 5 3" xfId="52153"/>
    <cellStyle name="Обычный 5 21 27 6" xfId="22280"/>
    <cellStyle name="Обычный 5 21 27 6 2" xfId="52154"/>
    <cellStyle name="Обычный 5 21 27 7" xfId="22281"/>
    <cellStyle name="Обычный 5 21 27 7 2" xfId="52155"/>
    <cellStyle name="Обычный 5 21 27 8" xfId="52156"/>
    <cellStyle name="Обычный 5 21 28" xfId="22282"/>
    <cellStyle name="Обычный 5 21 28 2" xfId="22283"/>
    <cellStyle name="Обычный 5 21 28 2 2" xfId="22284"/>
    <cellStyle name="Обычный 5 21 28 2 2 2" xfId="22285"/>
    <cellStyle name="Обычный 5 21 28 2 2 2 2" xfId="52157"/>
    <cellStyle name="Обычный 5 21 28 2 2 3" xfId="52158"/>
    <cellStyle name="Обычный 5 21 28 2 3" xfId="22286"/>
    <cellStyle name="Обычный 5 21 28 2 3 2" xfId="52159"/>
    <cellStyle name="Обычный 5 21 28 2 4" xfId="52160"/>
    <cellStyle name="Обычный 5 21 28 3" xfId="22287"/>
    <cellStyle name="Обычный 5 21 28 3 2" xfId="22288"/>
    <cellStyle name="Обычный 5 21 28 3 2 2" xfId="22289"/>
    <cellStyle name="Обычный 5 21 28 3 2 2 2" xfId="52161"/>
    <cellStyle name="Обычный 5 21 28 3 2 3" xfId="52162"/>
    <cellStyle name="Обычный 5 21 28 3 3" xfId="22290"/>
    <cellStyle name="Обычный 5 21 28 3 3 2" xfId="52163"/>
    <cellStyle name="Обычный 5 21 28 3 4" xfId="52164"/>
    <cellStyle name="Обычный 5 21 28 4" xfId="22291"/>
    <cellStyle name="Обычный 5 21 28 4 2" xfId="22292"/>
    <cellStyle name="Обычный 5 21 28 4 2 2" xfId="22293"/>
    <cellStyle name="Обычный 5 21 28 4 2 2 2" xfId="52165"/>
    <cellStyle name="Обычный 5 21 28 4 2 3" xfId="52166"/>
    <cellStyle name="Обычный 5 21 28 4 3" xfId="22294"/>
    <cellStyle name="Обычный 5 21 28 4 3 2" xfId="52167"/>
    <cellStyle name="Обычный 5 21 28 4 4" xfId="52168"/>
    <cellStyle name="Обычный 5 21 28 5" xfId="22295"/>
    <cellStyle name="Обычный 5 21 28 5 2" xfId="22296"/>
    <cellStyle name="Обычный 5 21 28 5 2 2" xfId="52169"/>
    <cellStyle name="Обычный 5 21 28 5 3" xfId="52170"/>
    <cellStyle name="Обычный 5 21 28 6" xfId="22297"/>
    <cellStyle name="Обычный 5 21 28 6 2" xfId="52171"/>
    <cellStyle name="Обычный 5 21 28 7" xfId="22298"/>
    <cellStyle name="Обычный 5 21 28 7 2" xfId="52172"/>
    <cellStyle name="Обычный 5 21 28 8" xfId="52173"/>
    <cellStyle name="Обычный 5 21 29" xfId="22299"/>
    <cellStyle name="Обычный 5 21 29 2" xfId="22300"/>
    <cellStyle name="Обычный 5 21 29 2 2" xfId="22301"/>
    <cellStyle name="Обычный 5 21 29 2 2 2" xfId="22302"/>
    <cellStyle name="Обычный 5 21 29 2 2 2 2" xfId="52174"/>
    <cellStyle name="Обычный 5 21 29 2 2 3" xfId="52175"/>
    <cellStyle name="Обычный 5 21 29 2 3" xfId="22303"/>
    <cellStyle name="Обычный 5 21 29 2 3 2" xfId="52176"/>
    <cellStyle name="Обычный 5 21 29 2 4" xfId="52177"/>
    <cellStyle name="Обычный 5 21 29 3" xfId="22304"/>
    <cellStyle name="Обычный 5 21 29 3 2" xfId="22305"/>
    <cellStyle name="Обычный 5 21 29 3 2 2" xfId="22306"/>
    <cellStyle name="Обычный 5 21 29 3 2 2 2" xfId="52178"/>
    <cellStyle name="Обычный 5 21 29 3 2 3" xfId="52179"/>
    <cellStyle name="Обычный 5 21 29 3 3" xfId="22307"/>
    <cellStyle name="Обычный 5 21 29 3 3 2" xfId="52180"/>
    <cellStyle name="Обычный 5 21 29 3 4" xfId="52181"/>
    <cellStyle name="Обычный 5 21 29 4" xfId="22308"/>
    <cellStyle name="Обычный 5 21 29 4 2" xfId="22309"/>
    <cellStyle name="Обычный 5 21 29 4 2 2" xfId="22310"/>
    <cellStyle name="Обычный 5 21 29 4 2 2 2" xfId="52182"/>
    <cellStyle name="Обычный 5 21 29 4 2 3" xfId="52183"/>
    <cellStyle name="Обычный 5 21 29 4 3" xfId="22311"/>
    <cellStyle name="Обычный 5 21 29 4 3 2" xfId="52184"/>
    <cellStyle name="Обычный 5 21 29 4 4" xfId="52185"/>
    <cellStyle name="Обычный 5 21 29 5" xfId="22312"/>
    <cellStyle name="Обычный 5 21 29 5 2" xfId="22313"/>
    <cellStyle name="Обычный 5 21 29 5 2 2" xfId="52186"/>
    <cellStyle name="Обычный 5 21 29 5 3" xfId="52187"/>
    <cellStyle name="Обычный 5 21 29 6" xfId="22314"/>
    <cellStyle name="Обычный 5 21 29 6 2" xfId="52188"/>
    <cellStyle name="Обычный 5 21 29 7" xfId="22315"/>
    <cellStyle name="Обычный 5 21 29 7 2" xfId="52189"/>
    <cellStyle name="Обычный 5 21 29 8" xfId="52190"/>
    <cellStyle name="Обычный 5 21 3" xfId="22316"/>
    <cellStyle name="Обычный 5 21 3 2" xfId="22317"/>
    <cellStyle name="Обычный 5 21 3 2 2" xfId="22318"/>
    <cellStyle name="Обычный 5 21 3 2 2 2" xfId="22319"/>
    <cellStyle name="Обычный 5 21 3 2 2 2 2" xfId="52191"/>
    <cellStyle name="Обычный 5 21 3 2 2 3" xfId="52192"/>
    <cellStyle name="Обычный 5 21 3 2 3" xfId="22320"/>
    <cellStyle name="Обычный 5 21 3 2 3 2" xfId="52193"/>
    <cellStyle name="Обычный 5 21 3 2 4" xfId="52194"/>
    <cellStyle name="Обычный 5 21 3 3" xfId="22321"/>
    <cellStyle name="Обычный 5 21 3 3 2" xfId="22322"/>
    <cellStyle name="Обычный 5 21 3 3 2 2" xfId="22323"/>
    <cellStyle name="Обычный 5 21 3 3 2 2 2" xfId="52195"/>
    <cellStyle name="Обычный 5 21 3 3 2 3" xfId="52196"/>
    <cellStyle name="Обычный 5 21 3 3 3" xfId="22324"/>
    <cellStyle name="Обычный 5 21 3 3 3 2" xfId="52197"/>
    <cellStyle name="Обычный 5 21 3 3 4" xfId="52198"/>
    <cellStyle name="Обычный 5 21 3 4" xfId="22325"/>
    <cellStyle name="Обычный 5 21 3 4 2" xfId="22326"/>
    <cellStyle name="Обычный 5 21 3 4 2 2" xfId="22327"/>
    <cellStyle name="Обычный 5 21 3 4 2 2 2" xfId="52199"/>
    <cellStyle name="Обычный 5 21 3 4 2 3" xfId="52200"/>
    <cellStyle name="Обычный 5 21 3 4 3" xfId="22328"/>
    <cellStyle name="Обычный 5 21 3 4 3 2" xfId="52201"/>
    <cellStyle name="Обычный 5 21 3 4 4" xfId="52202"/>
    <cellStyle name="Обычный 5 21 3 5" xfId="22329"/>
    <cellStyle name="Обычный 5 21 3 5 2" xfId="22330"/>
    <cellStyle name="Обычный 5 21 3 5 2 2" xfId="52203"/>
    <cellStyle name="Обычный 5 21 3 5 3" xfId="52204"/>
    <cellStyle name="Обычный 5 21 3 6" xfId="22331"/>
    <cellStyle name="Обычный 5 21 3 6 2" xfId="52205"/>
    <cellStyle name="Обычный 5 21 3 7" xfId="22332"/>
    <cellStyle name="Обычный 5 21 3 7 2" xfId="52206"/>
    <cellStyle name="Обычный 5 21 3 8" xfId="52207"/>
    <cellStyle name="Обычный 5 21 30" xfId="22333"/>
    <cellStyle name="Обычный 5 21 30 2" xfId="22334"/>
    <cellStyle name="Обычный 5 21 30 2 2" xfId="22335"/>
    <cellStyle name="Обычный 5 21 30 2 2 2" xfId="52208"/>
    <cellStyle name="Обычный 5 21 30 2 3" xfId="52209"/>
    <cellStyle name="Обычный 5 21 30 3" xfId="22336"/>
    <cellStyle name="Обычный 5 21 30 3 2" xfId="52210"/>
    <cellStyle name="Обычный 5 21 30 4" xfId="52211"/>
    <cellStyle name="Обычный 5 21 31" xfId="22337"/>
    <cellStyle name="Обычный 5 21 31 2" xfId="22338"/>
    <cellStyle name="Обычный 5 21 31 2 2" xfId="22339"/>
    <cellStyle name="Обычный 5 21 31 2 2 2" xfId="52212"/>
    <cellStyle name="Обычный 5 21 31 2 3" xfId="52213"/>
    <cellStyle name="Обычный 5 21 31 3" xfId="22340"/>
    <cellStyle name="Обычный 5 21 31 3 2" xfId="52214"/>
    <cellStyle name="Обычный 5 21 31 4" xfId="52215"/>
    <cellStyle name="Обычный 5 21 32" xfId="22341"/>
    <cellStyle name="Обычный 5 21 32 2" xfId="22342"/>
    <cellStyle name="Обычный 5 21 32 2 2" xfId="22343"/>
    <cellStyle name="Обычный 5 21 32 2 2 2" xfId="52216"/>
    <cellStyle name="Обычный 5 21 32 2 3" xfId="52217"/>
    <cellStyle name="Обычный 5 21 32 3" xfId="22344"/>
    <cellStyle name="Обычный 5 21 32 3 2" xfId="52218"/>
    <cellStyle name="Обычный 5 21 32 4" xfId="52219"/>
    <cellStyle name="Обычный 5 21 33" xfId="22345"/>
    <cellStyle name="Обычный 5 21 33 2" xfId="22346"/>
    <cellStyle name="Обычный 5 21 33 2 2" xfId="52220"/>
    <cellStyle name="Обычный 5 21 33 3" xfId="52221"/>
    <cellStyle name="Обычный 5 21 34" xfId="22347"/>
    <cellStyle name="Обычный 5 21 34 2" xfId="52222"/>
    <cellStyle name="Обычный 5 21 35" xfId="22348"/>
    <cellStyle name="Обычный 5 21 35 2" xfId="52223"/>
    <cellStyle name="Обычный 5 21 36" xfId="52224"/>
    <cellStyle name="Обычный 5 21 4" xfId="22349"/>
    <cellStyle name="Обычный 5 21 4 2" xfId="22350"/>
    <cellStyle name="Обычный 5 21 4 2 2" xfId="22351"/>
    <cellStyle name="Обычный 5 21 4 2 2 2" xfId="22352"/>
    <cellStyle name="Обычный 5 21 4 2 2 2 2" xfId="52225"/>
    <cellStyle name="Обычный 5 21 4 2 2 3" xfId="52226"/>
    <cellStyle name="Обычный 5 21 4 2 3" xfId="22353"/>
    <cellStyle name="Обычный 5 21 4 2 3 2" xfId="52227"/>
    <cellStyle name="Обычный 5 21 4 2 4" xfId="52228"/>
    <cellStyle name="Обычный 5 21 4 3" xfId="22354"/>
    <cellStyle name="Обычный 5 21 4 3 2" xfId="22355"/>
    <cellStyle name="Обычный 5 21 4 3 2 2" xfId="22356"/>
    <cellStyle name="Обычный 5 21 4 3 2 2 2" xfId="52229"/>
    <cellStyle name="Обычный 5 21 4 3 2 3" xfId="52230"/>
    <cellStyle name="Обычный 5 21 4 3 3" xfId="22357"/>
    <cellStyle name="Обычный 5 21 4 3 3 2" xfId="52231"/>
    <cellStyle name="Обычный 5 21 4 3 4" xfId="52232"/>
    <cellStyle name="Обычный 5 21 4 4" xfId="22358"/>
    <cellStyle name="Обычный 5 21 4 4 2" xfId="22359"/>
    <cellStyle name="Обычный 5 21 4 4 2 2" xfId="22360"/>
    <cellStyle name="Обычный 5 21 4 4 2 2 2" xfId="52233"/>
    <cellStyle name="Обычный 5 21 4 4 2 3" xfId="52234"/>
    <cellStyle name="Обычный 5 21 4 4 3" xfId="22361"/>
    <cellStyle name="Обычный 5 21 4 4 3 2" xfId="52235"/>
    <cellStyle name="Обычный 5 21 4 4 4" xfId="52236"/>
    <cellStyle name="Обычный 5 21 4 5" xfId="22362"/>
    <cellStyle name="Обычный 5 21 4 5 2" xfId="22363"/>
    <cellStyle name="Обычный 5 21 4 5 2 2" xfId="52237"/>
    <cellStyle name="Обычный 5 21 4 5 3" xfId="52238"/>
    <cellStyle name="Обычный 5 21 4 6" xfId="22364"/>
    <cellStyle name="Обычный 5 21 4 6 2" xfId="52239"/>
    <cellStyle name="Обычный 5 21 4 7" xfId="22365"/>
    <cellStyle name="Обычный 5 21 4 7 2" xfId="52240"/>
    <cellStyle name="Обычный 5 21 4 8" xfId="52241"/>
    <cellStyle name="Обычный 5 21 5" xfId="22366"/>
    <cellStyle name="Обычный 5 21 5 2" xfId="22367"/>
    <cellStyle name="Обычный 5 21 5 2 2" xfId="22368"/>
    <cellStyle name="Обычный 5 21 5 2 2 2" xfId="22369"/>
    <cellStyle name="Обычный 5 21 5 2 2 2 2" xfId="52242"/>
    <cellStyle name="Обычный 5 21 5 2 2 3" xfId="52243"/>
    <cellStyle name="Обычный 5 21 5 2 3" xfId="22370"/>
    <cellStyle name="Обычный 5 21 5 2 3 2" xfId="52244"/>
    <cellStyle name="Обычный 5 21 5 2 4" xfId="52245"/>
    <cellStyle name="Обычный 5 21 5 3" xfId="22371"/>
    <cellStyle name="Обычный 5 21 5 3 2" xfId="22372"/>
    <cellStyle name="Обычный 5 21 5 3 2 2" xfId="22373"/>
    <cellStyle name="Обычный 5 21 5 3 2 2 2" xfId="52246"/>
    <cellStyle name="Обычный 5 21 5 3 2 3" xfId="52247"/>
    <cellStyle name="Обычный 5 21 5 3 3" xfId="22374"/>
    <cellStyle name="Обычный 5 21 5 3 3 2" xfId="52248"/>
    <cellStyle name="Обычный 5 21 5 3 4" xfId="52249"/>
    <cellStyle name="Обычный 5 21 5 4" xfId="22375"/>
    <cellStyle name="Обычный 5 21 5 4 2" xfId="22376"/>
    <cellStyle name="Обычный 5 21 5 4 2 2" xfId="22377"/>
    <cellStyle name="Обычный 5 21 5 4 2 2 2" xfId="52250"/>
    <cellStyle name="Обычный 5 21 5 4 2 3" xfId="52251"/>
    <cellStyle name="Обычный 5 21 5 4 3" xfId="22378"/>
    <cellStyle name="Обычный 5 21 5 4 3 2" xfId="52252"/>
    <cellStyle name="Обычный 5 21 5 4 4" xfId="52253"/>
    <cellStyle name="Обычный 5 21 5 5" xfId="22379"/>
    <cellStyle name="Обычный 5 21 5 5 2" xfId="22380"/>
    <cellStyle name="Обычный 5 21 5 5 2 2" xfId="52254"/>
    <cellStyle name="Обычный 5 21 5 5 3" xfId="52255"/>
    <cellStyle name="Обычный 5 21 5 6" xfId="22381"/>
    <cellStyle name="Обычный 5 21 5 6 2" xfId="52256"/>
    <cellStyle name="Обычный 5 21 5 7" xfId="22382"/>
    <cellStyle name="Обычный 5 21 5 7 2" xfId="52257"/>
    <cellStyle name="Обычный 5 21 5 8" xfId="52258"/>
    <cellStyle name="Обычный 5 21 6" xfId="22383"/>
    <cellStyle name="Обычный 5 21 6 2" xfId="22384"/>
    <cellStyle name="Обычный 5 21 6 2 2" xfId="22385"/>
    <cellStyle name="Обычный 5 21 6 2 2 2" xfId="22386"/>
    <cellStyle name="Обычный 5 21 6 2 2 2 2" xfId="52259"/>
    <cellStyle name="Обычный 5 21 6 2 2 3" xfId="52260"/>
    <cellStyle name="Обычный 5 21 6 2 3" xfId="22387"/>
    <cellStyle name="Обычный 5 21 6 2 3 2" xfId="52261"/>
    <cellStyle name="Обычный 5 21 6 2 4" xfId="52262"/>
    <cellStyle name="Обычный 5 21 6 3" xfId="22388"/>
    <cellStyle name="Обычный 5 21 6 3 2" xfId="22389"/>
    <cellStyle name="Обычный 5 21 6 3 2 2" xfId="22390"/>
    <cellStyle name="Обычный 5 21 6 3 2 2 2" xfId="52263"/>
    <cellStyle name="Обычный 5 21 6 3 2 3" xfId="52264"/>
    <cellStyle name="Обычный 5 21 6 3 3" xfId="22391"/>
    <cellStyle name="Обычный 5 21 6 3 3 2" xfId="52265"/>
    <cellStyle name="Обычный 5 21 6 3 4" xfId="52266"/>
    <cellStyle name="Обычный 5 21 6 4" xfId="22392"/>
    <cellStyle name="Обычный 5 21 6 4 2" xfId="22393"/>
    <cellStyle name="Обычный 5 21 6 4 2 2" xfId="22394"/>
    <cellStyle name="Обычный 5 21 6 4 2 2 2" xfId="52267"/>
    <cellStyle name="Обычный 5 21 6 4 2 3" xfId="52268"/>
    <cellStyle name="Обычный 5 21 6 4 3" xfId="22395"/>
    <cellStyle name="Обычный 5 21 6 4 3 2" xfId="52269"/>
    <cellStyle name="Обычный 5 21 6 4 4" xfId="52270"/>
    <cellStyle name="Обычный 5 21 6 5" xfId="22396"/>
    <cellStyle name="Обычный 5 21 6 5 2" xfId="22397"/>
    <cellStyle name="Обычный 5 21 6 5 2 2" xfId="52271"/>
    <cellStyle name="Обычный 5 21 6 5 3" xfId="52272"/>
    <cellStyle name="Обычный 5 21 6 6" xfId="22398"/>
    <cellStyle name="Обычный 5 21 6 6 2" xfId="52273"/>
    <cellStyle name="Обычный 5 21 6 7" xfId="22399"/>
    <cellStyle name="Обычный 5 21 6 7 2" xfId="52274"/>
    <cellStyle name="Обычный 5 21 6 8" xfId="52275"/>
    <cellStyle name="Обычный 5 21 7" xfId="22400"/>
    <cellStyle name="Обычный 5 21 7 2" xfId="22401"/>
    <cellStyle name="Обычный 5 21 7 2 2" xfId="22402"/>
    <cellStyle name="Обычный 5 21 7 2 2 2" xfId="22403"/>
    <cellStyle name="Обычный 5 21 7 2 2 2 2" xfId="52276"/>
    <cellStyle name="Обычный 5 21 7 2 2 3" xfId="52277"/>
    <cellStyle name="Обычный 5 21 7 2 3" xfId="22404"/>
    <cellStyle name="Обычный 5 21 7 2 3 2" xfId="52278"/>
    <cellStyle name="Обычный 5 21 7 2 4" xfId="52279"/>
    <cellStyle name="Обычный 5 21 7 3" xfId="22405"/>
    <cellStyle name="Обычный 5 21 7 3 2" xfId="22406"/>
    <cellStyle name="Обычный 5 21 7 3 2 2" xfId="22407"/>
    <cellStyle name="Обычный 5 21 7 3 2 2 2" xfId="52280"/>
    <cellStyle name="Обычный 5 21 7 3 2 3" xfId="52281"/>
    <cellStyle name="Обычный 5 21 7 3 3" xfId="22408"/>
    <cellStyle name="Обычный 5 21 7 3 3 2" xfId="52282"/>
    <cellStyle name="Обычный 5 21 7 3 4" xfId="52283"/>
    <cellStyle name="Обычный 5 21 7 4" xfId="22409"/>
    <cellStyle name="Обычный 5 21 7 4 2" xfId="22410"/>
    <cellStyle name="Обычный 5 21 7 4 2 2" xfId="22411"/>
    <cellStyle name="Обычный 5 21 7 4 2 2 2" xfId="52284"/>
    <cellStyle name="Обычный 5 21 7 4 2 3" xfId="52285"/>
    <cellStyle name="Обычный 5 21 7 4 3" xfId="22412"/>
    <cellStyle name="Обычный 5 21 7 4 3 2" xfId="52286"/>
    <cellStyle name="Обычный 5 21 7 4 4" xfId="52287"/>
    <cellStyle name="Обычный 5 21 7 5" xfId="22413"/>
    <cellStyle name="Обычный 5 21 7 5 2" xfId="22414"/>
    <cellStyle name="Обычный 5 21 7 5 2 2" xfId="52288"/>
    <cellStyle name="Обычный 5 21 7 5 3" xfId="52289"/>
    <cellStyle name="Обычный 5 21 7 6" xfId="22415"/>
    <cellStyle name="Обычный 5 21 7 6 2" xfId="52290"/>
    <cellStyle name="Обычный 5 21 7 7" xfId="22416"/>
    <cellStyle name="Обычный 5 21 7 7 2" xfId="52291"/>
    <cellStyle name="Обычный 5 21 7 8" xfId="52292"/>
    <cellStyle name="Обычный 5 21 8" xfId="22417"/>
    <cellStyle name="Обычный 5 21 8 2" xfId="22418"/>
    <cellStyle name="Обычный 5 21 8 2 2" xfId="22419"/>
    <cellStyle name="Обычный 5 21 8 2 2 2" xfId="22420"/>
    <cellStyle name="Обычный 5 21 8 2 2 2 2" xfId="52293"/>
    <cellStyle name="Обычный 5 21 8 2 2 3" xfId="52294"/>
    <cellStyle name="Обычный 5 21 8 2 3" xfId="22421"/>
    <cellStyle name="Обычный 5 21 8 2 3 2" xfId="52295"/>
    <cellStyle name="Обычный 5 21 8 2 4" xfId="52296"/>
    <cellStyle name="Обычный 5 21 8 3" xfId="22422"/>
    <cellStyle name="Обычный 5 21 8 3 2" xfId="22423"/>
    <cellStyle name="Обычный 5 21 8 3 2 2" xfId="22424"/>
    <cellStyle name="Обычный 5 21 8 3 2 2 2" xfId="52297"/>
    <cellStyle name="Обычный 5 21 8 3 2 3" xfId="52298"/>
    <cellStyle name="Обычный 5 21 8 3 3" xfId="22425"/>
    <cellStyle name="Обычный 5 21 8 3 3 2" xfId="52299"/>
    <cellStyle name="Обычный 5 21 8 3 4" xfId="52300"/>
    <cellStyle name="Обычный 5 21 8 4" xfId="22426"/>
    <cellStyle name="Обычный 5 21 8 4 2" xfId="22427"/>
    <cellStyle name="Обычный 5 21 8 4 2 2" xfId="22428"/>
    <cellStyle name="Обычный 5 21 8 4 2 2 2" xfId="52301"/>
    <cellStyle name="Обычный 5 21 8 4 2 3" xfId="52302"/>
    <cellStyle name="Обычный 5 21 8 4 3" xfId="22429"/>
    <cellStyle name="Обычный 5 21 8 4 3 2" xfId="52303"/>
    <cellStyle name="Обычный 5 21 8 4 4" xfId="52304"/>
    <cellStyle name="Обычный 5 21 8 5" xfId="22430"/>
    <cellStyle name="Обычный 5 21 8 5 2" xfId="22431"/>
    <cellStyle name="Обычный 5 21 8 5 2 2" xfId="52305"/>
    <cellStyle name="Обычный 5 21 8 5 3" xfId="52306"/>
    <cellStyle name="Обычный 5 21 8 6" xfId="22432"/>
    <cellStyle name="Обычный 5 21 8 6 2" xfId="52307"/>
    <cellStyle name="Обычный 5 21 8 7" xfId="22433"/>
    <cellStyle name="Обычный 5 21 8 7 2" xfId="52308"/>
    <cellStyle name="Обычный 5 21 8 8" xfId="52309"/>
    <cellStyle name="Обычный 5 21 9" xfId="22434"/>
    <cellStyle name="Обычный 5 21 9 2" xfId="22435"/>
    <cellStyle name="Обычный 5 21 9 2 2" xfId="22436"/>
    <cellStyle name="Обычный 5 21 9 2 2 2" xfId="22437"/>
    <cellStyle name="Обычный 5 21 9 2 2 2 2" xfId="52310"/>
    <cellStyle name="Обычный 5 21 9 2 2 3" xfId="52311"/>
    <cellStyle name="Обычный 5 21 9 2 3" xfId="22438"/>
    <cellStyle name="Обычный 5 21 9 2 3 2" xfId="52312"/>
    <cellStyle name="Обычный 5 21 9 2 4" xfId="52313"/>
    <cellStyle name="Обычный 5 21 9 3" xfId="22439"/>
    <cellStyle name="Обычный 5 21 9 3 2" xfId="22440"/>
    <cellStyle name="Обычный 5 21 9 3 2 2" xfId="22441"/>
    <cellStyle name="Обычный 5 21 9 3 2 2 2" xfId="52314"/>
    <cellStyle name="Обычный 5 21 9 3 2 3" xfId="52315"/>
    <cellStyle name="Обычный 5 21 9 3 3" xfId="22442"/>
    <cellStyle name="Обычный 5 21 9 3 3 2" xfId="52316"/>
    <cellStyle name="Обычный 5 21 9 3 4" xfId="52317"/>
    <cellStyle name="Обычный 5 21 9 4" xfId="22443"/>
    <cellStyle name="Обычный 5 21 9 4 2" xfId="22444"/>
    <cellStyle name="Обычный 5 21 9 4 2 2" xfId="22445"/>
    <cellStyle name="Обычный 5 21 9 4 2 2 2" xfId="52318"/>
    <cellStyle name="Обычный 5 21 9 4 2 3" xfId="52319"/>
    <cellStyle name="Обычный 5 21 9 4 3" xfId="22446"/>
    <cellStyle name="Обычный 5 21 9 4 3 2" xfId="52320"/>
    <cellStyle name="Обычный 5 21 9 4 4" xfId="52321"/>
    <cellStyle name="Обычный 5 21 9 5" xfId="22447"/>
    <cellStyle name="Обычный 5 21 9 5 2" xfId="22448"/>
    <cellStyle name="Обычный 5 21 9 5 2 2" xfId="52322"/>
    <cellStyle name="Обычный 5 21 9 5 3" xfId="52323"/>
    <cellStyle name="Обычный 5 21 9 6" xfId="22449"/>
    <cellStyle name="Обычный 5 21 9 6 2" xfId="52324"/>
    <cellStyle name="Обычный 5 21 9 7" xfId="22450"/>
    <cellStyle name="Обычный 5 21 9 7 2" xfId="52325"/>
    <cellStyle name="Обычный 5 21 9 8" xfId="52326"/>
    <cellStyle name="Обычный 5 22" xfId="22451"/>
    <cellStyle name="Обычный 5 22 10" xfId="22452"/>
    <cellStyle name="Обычный 5 22 10 2" xfId="22453"/>
    <cellStyle name="Обычный 5 22 10 2 2" xfId="22454"/>
    <cellStyle name="Обычный 5 22 10 2 2 2" xfId="22455"/>
    <cellStyle name="Обычный 5 22 10 2 2 2 2" xfId="52327"/>
    <cellStyle name="Обычный 5 22 10 2 2 3" xfId="52328"/>
    <cellStyle name="Обычный 5 22 10 2 3" xfId="22456"/>
    <cellStyle name="Обычный 5 22 10 2 3 2" xfId="52329"/>
    <cellStyle name="Обычный 5 22 10 2 4" xfId="52330"/>
    <cellStyle name="Обычный 5 22 10 3" xfId="22457"/>
    <cellStyle name="Обычный 5 22 10 3 2" xfId="22458"/>
    <cellStyle name="Обычный 5 22 10 3 2 2" xfId="22459"/>
    <cellStyle name="Обычный 5 22 10 3 2 2 2" xfId="52331"/>
    <cellStyle name="Обычный 5 22 10 3 2 3" xfId="52332"/>
    <cellStyle name="Обычный 5 22 10 3 3" xfId="22460"/>
    <cellStyle name="Обычный 5 22 10 3 3 2" xfId="52333"/>
    <cellStyle name="Обычный 5 22 10 3 4" xfId="52334"/>
    <cellStyle name="Обычный 5 22 10 4" xfId="22461"/>
    <cellStyle name="Обычный 5 22 10 4 2" xfId="22462"/>
    <cellStyle name="Обычный 5 22 10 4 2 2" xfId="22463"/>
    <cellStyle name="Обычный 5 22 10 4 2 2 2" xfId="52335"/>
    <cellStyle name="Обычный 5 22 10 4 2 3" xfId="52336"/>
    <cellStyle name="Обычный 5 22 10 4 3" xfId="22464"/>
    <cellStyle name="Обычный 5 22 10 4 3 2" xfId="52337"/>
    <cellStyle name="Обычный 5 22 10 4 4" xfId="52338"/>
    <cellStyle name="Обычный 5 22 10 5" xfId="22465"/>
    <cellStyle name="Обычный 5 22 10 5 2" xfId="22466"/>
    <cellStyle name="Обычный 5 22 10 5 2 2" xfId="52339"/>
    <cellStyle name="Обычный 5 22 10 5 3" xfId="52340"/>
    <cellStyle name="Обычный 5 22 10 6" xfId="22467"/>
    <cellStyle name="Обычный 5 22 10 6 2" xfId="52341"/>
    <cellStyle name="Обычный 5 22 10 7" xfId="22468"/>
    <cellStyle name="Обычный 5 22 10 7 2" xfId="52342"/>
    <cellStyle name="Обычный 5 22 10 8" xfId="52343"/>
    <cellStyle name="Обычный 5 22 11" xfId="22469"/>
    <cellStyle name="Обычный 5 22 11 2" xfId="22470"/>
    <cellStyle name="Обычный 5 22 11 2 2" xfId="22471"/>
    <cellStyle name="Обычный 5 22 11 2 2 2" xfId="22472"/>
    <cellStyle name="Обычный 5 22 11 2 2 2 2" xfId="52344"/>
    <cellStyle name="Обычный 5 22 11 2 2 3" xfId="52345"/>
    <cellStyle name="Обычный 5 22 11 2 3" xfId="22473"/>
    <cellStyle name="Обычный 5 22 11 2 3 2" xfId="52346"/>
    <cellStyle name="Обычный 5 22 11 2 4" xfId="52347"/>
    <cellStyle name="Обычный 5 22 11 3" xfId="22474"/>
    <cellStyle name="Обычный 5 22 11 3 2" xfId="22475"/>
    <cellStyle name="Обычный 5 22 11 3 2 2" xfId="22476"/>
    <cellStyle name="Обычный 5 22 11 3 2 2 2" xfId="52348"/>
    <cellStyle name="Обычный 5 22 11 3 2 3" xfId="52349"/>
    <cellStyle name="Обычный 5 22 11 3 3" xfId="22477"/>
    <cellStyle name="Обычный 5 22 11 3 3 2" xfId="52350"/>
    <cellStyle name="Обычный 5 22 11 3 4" xfId="52351"/>
    <cellStyle name="Обычный 5 22 11 4" xfId="22478"/>
    <cellStyle name="Обычный 5 22 11 4 2" xfId="22479"/>
    <cellStyle name="Обычный 5 22 11 4 2 2" xfId="22480"/>
    <cellStyle name="Обычный 5 22 11 4 2 2 2" xfId="52352"/>
    <cellStyle name="Обычный 5 22 11 4 2 3" xfId="52353"/>
    <cellStyle name="Обычный 5 22 11 4 3" xfId="22481"/>
    <cellStyle name="Обычный 5 22 11 4 3 2" xfId="52354"/>
    <cellStyle name="Обычный 5 22 11 4 4" xfId="52355"/>
    <cellStyle name="Обычный 5 22 11 5" xfId="22482"/>
    <cellStyle name="Обычный 5 22 11 5 2" xfId="22483"/>
    <cellStyle name="Обычный 5 22 11 5 2 2" xfId="52356"/>
    <cellStyle name="Обычный 5 22 11 5 3" xfId="52357"/>
    <cellStyle name="Обычный 5 22 11 6" xfId="22484"/>
    <cellStyle name="Обычный 5 22 11 6 2" xfId="52358"/>
    <cellStyle name="Обычный 5 22 11 7" xfId="22485"/>
    <cellStyle name="Обычный 5 22 11 7 2" xfId="52359"/>
    <cellStyle name="Обычный 5 22 11 8" xfId="52360"/>
    <cellStyle name="Обычный 5 22 12" xfId="22486"/>
    <cellStyle name="Обычный 5 22 12 2" xfId="22487"/>
    <cellStyle name="Обычный 5 22 12 2 2" xfId="22488"/>
    <cellStyle name="Обычный 5 22 12 2 2 2" xfId="22489"/>
    <cellStyle name="Обычный 5 22 12 2 2 2 2" xfId="52361"/>
    <cellStyle name="Обычный 5 22 12 2 2 3" xfId="52362"/>
    <cellStyle name="Обычный 5 22 12 2 3" xfId="22490"/>
    <cellStyle name="Обычный 5 22 12 2 3 2" xfId="52363"/>
    <cellStyle name="Обычный 5 22 12 2 4" xfId="52364"/>
    <cellStyle name="Обычный 5 22 12 3" xfId="22491"/>
    <cellStyle name="Обычный 5 22 12 3 2" xfId="22492"/>
    <cellStyle name="Обычный 5 22 12 3 2 2" xfId="22493"/>
    <cellStyle name="Обычный 5 22 12 3 2 2 2" xfId="52365"/>
    <cellStyle name="Обычный 5 22 12 3 2 3" xfId="52366"/>
    <cellStyle name="Обычный 5 22 12 3 3" xfId="22494"/>
    <cellStyle name="Обычный 5 22 12 3 3 2" xfId="52367"/>
    <cellStyle name="Обычный 5 22 12 3 4" xfId="52368"/>
    <cellStyle name="Обычный 5 22 12 4" xfId="22495"/>
    <cellStyle name="Обычный 5 22 12 4 2" xfId="22496"/>
    <cellStyle name="Обычный 5 22 12 4 2 2" xfId="22497"/>
    <cellStyle name="Обычный 5 22 12 4 2 2 2" xfId="52369"/>
    <cellStyle name="Обычный 5 22 12 4 2 3" xfId="52370"/>
    <cellStyle name="Обычный 5 22 12 4 3" xfId="22498"/>
    <cellStyle name="Обычный 5 22 12 4 3 2" xfId="52371"/>
    <cellStyle name="Обычный 5 22 12 4 4" xfId="52372"/>
    <cellStyle name="Обычный 5 22 12 5" xfId="22499"/>
    <cellStyle name="Обычный 5 22 12 5 2" xfId="22500"/>
    <cellStyle name="Обычный 5 22 12 5 2 2" xfId="52373"/>
    <cellStyle name="Обычный 5 22 12 5 3" xfId="52374"/>
    <cellStyle name="Обычный 5 22 12 6" xfId="22501"/>
    <cellStyle name="Обычный 5 22 12 6 2" xfId="52375"/>
    <cellStyle name="Обычный 5 22 12 7" xfId="22502"/>
    <cellStyle name="Обычный 5 22 12 7 2" xfId="52376"/>
    <cellStyle name="Обычный 5 22 12 8" xfId="52377"/>
    <cellStyle name="Обычный 5 22 13" xfId="22503"/>
    <cellStyle name="Обычный 5 22 13 2" xfId="22504"/>
    <cellStyle name="Обычный 5 22 13 2 2" xfId="22505"/>
    <cellStyle name="Обычный 5 22 13 2 2 2" xfId="22506"/>
    <cellStyle name="Обычный 5 22 13 2 2 2 2" xfId="52378"/>
    <cellStyle name="Обычный 5 22 13 2 2 3" xfId="52379"/>
    <cellStyle name="Обычный 5 22 13 2 3" xfId="22507"/>
    <cellStyle name="Обычный 5 22 13 2 3 2" xfId="52380"/>
    <cellStyle name="Обычный 5 22 13 2 4" xfId="52381"/>
    <cellStyle name="Обычный 5 22 13 3" xfId="22508"/>
    <cellStyle name="Обычный 5 22 13 3 2" xfId="22509"/>
    <cellStyle name="Обычный 5 22 13 3 2 2" xfId="22510"/>
    <cellStyle name="Обычный 5 22 13 3 2 2 2" xfId="52382"/>
    <cellStyle name="Обычный 5 22 13 3 2 3" xfId="52383"/>
    <cellStyle name="Обычный 5 22 13 3 3" xfId="22511"/>
    <cellStyle name="Обычный 5 22 13 3 3 2" xfId="52384"/>
    <cellStyle name="Обычный 5 22 13 3 4" xfId="52385"/>
    <cellStyle name="Обычный 5 22 13 4" xfId="22512"/>
    <cellStyle name="Обычный 5 22 13 4 2" xfId="22513"/>
    <cellStyle name="Обычный 5 22 13 4 2 2" xfId="22514"/>
    <cellStyle name="Обычный 5 22 13 4 2 2 2" xfId="52386"/>
    <cellStyle name="Обычный 5 22 13 4 2 3" xfId="52387"/>
    <cellStyle name="Обычный 5 22 13 4 3" xfId="22515"/>
    <cellStyle name="Обычный 5 22 13 4 3 2" xfId="52388"/>
    <cellStyle name="Обычный 5 22 13 4 4" xfId="52389"/>
    <cellStyle name="Обычный 5 22 13 5" xfId="22516"/>
    <cellStyle name="Обычный 5 22 13 5 2" xfId="22517"/>
    <cellStyle name="Обычный 5 22 13 5 2 2" xfId="52390"/>
    <cellStyle name="Обычный 5 22 13 5 3" xfId="52391"/>
    <cellStyle name="Обычный 5 22 13 6" xfId="22518"/>
    <cellStyle name="Обычный 5 22 13 6 2" xfId="52392"/>
    <cellStyle name="Обычный 5 22 13 7" xfId="22519"/>
    <cellStyle name="Обычный 5 22 13 7 2" xfId="52393"/>
    <cellStyle name="Обычный 5 22 13 8" xfId="52394"/>
    <cellStyle name="Обычный 5 22 14" xfId="22520"/>
    <cellStyle name="Обычный 5 22 14 2" xfId="22521"/>
    <cellStyle name="Обычный 5 22 14 2 2" xfId="22522"/>
    <cellStyle name="Обычный 5 22 14 2 2 2" xfId="22523"/>
    <cellStyle name="Обычный 5 22 14 2 2 2 2" xfId="52395"/>
    <cellStyle name="Обычный 5 22 14 2 2 3" xfId="52396"/>
    <cellStyle name="Обычный 5 22 14 2 3" xfId="22524"/>
    <cellStyle name="Обычный 5 22 14 2 3 2" xfId="52397"/>
    <cellStyle name="Обычный 5 22 14 2 4" xfId="52398"/>
    <cellStyle name="Обычный 5 22 14 3" xfId="22525"/>
    <cellStyle name="Обычный 5 22 14 3 2" xfId="22526"/>
    <cellStyle name="Обычный 5 22 14 3 2 2" xfId="22527"/>
    <cellStyle name="Обычный 5 22 14 3 2 2 2" xfId="52399"/>
    <cellStyle name="Обычный 5 22 14 3 2 3" xfId="52400"/>
    <cellStyle name="Обычный 5 22 14 3 3" xfId="22528"/>
    <cellStyle name="Обычный 5 22 14 3 3 2" xfId="52401"/>
    <cellStyle name="Обычный 5 22 14 3 4" xfId="52402"/>
    <cellStyle name="Обычный 5 22 14 4" xfId="22529"/>
    <cellStyle name="Обычный 5 22 14 4 2" xfId="22530"/>
    <cellStyle name="Обычный 5 22 14 4 2 2" xfId="22531"/>
    <cellStyle name="Обычный 5 22 14 4 2 2 2" xfId="52403"/>
    <cellStyle name="Обычный 5 22 14 4 2 3" xfId="52404"/>
    <cellStyle name="Обычный 5 22 14 4 3" xfId="22532"/>
    <cellStyle name="Обычный 5 22 14 4 3 2" xfId="52405"/>
    <cellStyle name="Обычный 5 22 14 4 4" xfId="52406"/>
    <cellStyle name="Обычный 5 22 14 5" xfId="22533"/>
    <cellStyle name="Обычный 5 22 14 5 2" xfId="22534"/>
    <cellStyle name="Обычный 5 22 14 5 2 2" xfId="52407"/>
    <cellStyle name="Обычный 5 22 14 5 3" xfId="52408"/>
    <cellStyle name="Обычный 5 22 14 6" xfId="22535"/>
    <cellStyle name="Обычный 5 22 14 6 2" xfId="52409"/>
    <cellStyle name="Обычный 5 22 14 7" xfId="22536"/>
    <cellStyle name="Обычный 5 22 14 7 2" xfId="52410"/>
    <cellStyle name="Обычный 5 22 14 8" xfId="52411"/>
    <cellStyle name="Обычный 5 22 15" xfId="22537"/>
    <cellStyle name="Обычный 5 22 15 2" xfId="22538"/>
    <cellStyle name="Обычный 5 22 15 2 2" xfId="22539"/>
    <cellStyle name="Обычный 5 22 15 2 2 2" xfId="22540"/>
    <cellStyle name="Обычный 5 22 15 2 2 2 2" xfId="52412"/>
    <cellStyle name="Обычный 5 22 15 2 2 3" xfId="52413"/>
    <cellStyle name="Обычный 5 22 15 2 3" xfId="22541"/>
    <cellStyle name="Обычный 5 22 15 2 3 2" xfId="52414"/>
    <cellStyle name="Обычный 5 22 15 2 4" xfId="52415"/>
    <cellStyle name="Обычный 5 22 15 3" xfId="22542"/>
    <cellStyle name="Обычный 5 22 15 3 2" xfId="22543"/>
    <cellStyle name="Обычный 5 22 15 3 2 2" xfId="22544"/>
    <cellStyle name="Обычный 5 22 15 3 2 2 2" xfId="52416"/>
    <cellStyle name="Обычный 5 22 15 3 2 3" xfId="52417"/>
    <cellStyle name="Обычный 5 22 15 3 3" xfId="22545"/>
    <cellStyle name="Обычный 5 22 15 3 3 2" xfId="52418"/>
    <cellStyle name="Обычный 5 22 15 3 4" xfId="52419"/>
    <cellStyle name="Обычный 5 22 15 4" xfId="22546"/>
    <cellStyle name="Обычный 5 22 15 4 2" xfId="22547"/>
    <cellStyle name="Обычный 5 22 15 4 2 2" xfId="22548"/>
    <cellStyle name="Обычный 5 22 15 4 2 2 2" xfId="52420"/>
    <cellStyle name="Обычный 5 22 15 4 2 3" xfId="52421"/>
    <cellStyle name="Обычный 5 22 15 4 3" xfId="22549"/>
    <cellStyle name="Обычный 5 22 15 4 3 2" xfId="52422"/>
    <cellStyle name="Обычный 5 22 15 4 4" xfId="52423"/>
    <cellStyle name="Обычный 5 22 15 5" xfId="22550"/>
    <cellStyle name="Обычный 5 22 15 5 2" xfId="22551"/>
    <cellStyle name="Обычный 5 22 15 5 2 2" xfId="52424"/>
    <cellStyle name="Обычный 5 22 15 5 3" xfId="52425"/>
    <cellStyle name="Обычный 5 22 15 6" xfId="22552"/>
    <cellStyle name="Обычный 5 22 15 6 2" xfId="52426"/>
    <cellStyle name="Обычный 5 22 15 7" xfId="22553"/>
    <cellStyle name="Обычный 5 22 15 7 2" xfId="52427"/>
    <cellStyle name="Обычный 5 22 15 8" xfId="52428"/>
    <cellStyle name="Обычный 5 22 16" xfId="22554"/>
    <cellStyle name="Обычный 5 22 16 2" xfId="22555"/>
    <cellStyle name="Обычный 5 22 16 2 2" xfId="22556"/>
    <cellStyle name="Обычный 5 22 16 2 2 2" xfId="22557"/>
    <cellStyle name="Обычный 5 22 16 2 2 2 2" xfId="52429"/>
    <cellStyle name="Обычный 5 22 16 2 2 3" xfId="52430"/>
    <cellStyle name="Обычный 5 22 16 2 3" xfId="22558"/>
    <cellStyle name="Обычный 5 22 16 2 3 2" xfId="52431"/>
    <cellStyle name="Обычный 5 22 16 2 4" xfId="52432"/>
    <cellStyle name="Обычный 5 22 16 3" xfId="22559"/>
    <cellStyle name="Обычный 5 22 16 3 2" xfId="22560"/>
    <cellStyle name="Обычный 5 22 16 3 2 2" xfId="22561"/>
    <cellStyle name="Обычный 5 22 16 3 2 2 2" xfId="52433"/>
    <cellStyle name="Обычный 5 22 16 3 2 3" xfId="52434"/>
    <cellStyle name="Обычный 5 22 16 3 3" xfId="22562"/>
    <cellStyle name="Обычный 5 22 16 3 3 2" xfId="52435"/>
    <cellStyle name="Обычный 5 22 16 3 4" xfId="52436"/>
    <cellStyle name="Обычный 5 22 16 4" xfId="22563"/>
    <cellStyle name="Обычный 5 22 16 4 2" xfId="22564"/>
    <cellStyle name="Обычный 5 22 16 4 2 2" xfId="22565"/>
    <cellStyle name="Обычный 5 22 16 4 2 2 2" xfId="52437"/>
    <cellStyle name="Обычный 5 22 16 4 2 3" xfId="52438"/>
    <cellStyle name="Обычный 5 22 16 4 3" xfId="22566"/>
    <cellStyle name="Обычный 5 22 16 4 3 2" xfId="52439"/>
    <cellStyle name="Обычный 5 22 16 4 4" xfId="52440"/>
    <cellStyle name="Обычный 5 22 16 5" xfId="22567"/>
    <cellStyle name="Обычный 5 22 16 5 2" xfId="22568"/>
    <cellStyle name="Обычный 5 22 16 5 2 2" xfId="52441"/>
    <cellStyle name="Обычный 5 22 16 5 3" xfId="52442"/>
    <cellStyle name="Обычный 5 22 16 6" xfId="22569"/>
    <cellStyle name="Обычный 5 22 16 6 2" xfId="52443"/>
    <cellStyle name="Обычный 5 22 16 7" xfId="22570"/>
    <cellStyle name="Обычный 5 22 16 7 2" xfId="52444"/>
    <cellStyle name="Обычный 5 22 16 8" xfId="52445"/>
    <cellStyle name="Обычный 5 22 17" xfId="22571"/>
    <cellStyle name="Обычный 5 22 17 2" xfId="22572"/>
    <cellStyle name="Обычный 5 22 17 2 2" xfId="22573"/>
    <cellStyle name="Обычный 5 22 17 2 2 2" xfId="22574"/>
    <cellStyle name="Обычный 5 22 17 2 2 2 2" xfId="52446"/>
    <cellStyle name="Обычный 5 22 17 2 2 3" xfId="52447"/>
    <cellStyle name="Обычный 5 22 17 2 3" xfId="22575"/>
    <cellStyle name="Обычный 5 22 17 2 3 2" xfId="52448"/>
    <cellStyle name="Обычный 5 22 17 2 4" xfId="52449"/>
    <cellStyle name="Обычный 5 22 17 3" xfId="22576"/>
    <cellStyle name="Обычный 5 22 17 3 2" xfId="22577"/>
    <cellStyle name="Обычный 5 22 17 3 2 2" xfId="22578"/>
    <cellStyle name="Обычный 5 22 17 3 2 2 2" xfId="52450"/>
    <cellStyle name="Обычный 5 22 17 3 2 3" xfId="52451"/>
    <cellStyle name="Обычный 5 22 17 3 3" xfId="22579"/>
    <cellStyle name="Обычный 5 22 17 3 3 2" xfId="52452"/>
    <cellStyle name="Обычный 5 22 17 3 4" xfId="52453"/>
    <cellStyle name="Обычный 5 22 17 4" xfId="22580"/>
    <cellStyle name="Обычный 5 22 17 4 2" xfId="22581"/>
    <cellStyle name="Обычный 5 22 17 4 2 2" xfId="22582"/>
    <cellStyle name="Обычный 5 22 17 4 2 2 2" xfId="52454"/>
    <cellStyle name="Обычный 5 22 17 4 2 3" xfId="52455"/>
    <cellStyle name="Обычный 5 22 17 4 3" xfId="22583"/>
    <cellStyle name="Обычный 5 22 17 4 3 2" xfId="52456"/>
    <cellStyle name="Обычный 5 22 17 4 4" xfId="52457"/>
    <cellStyle name="Обычный 5 22 17 5" xfId="22584"/>
    <cellStyle name="Обычный 5 22 17 5 2" xfId="22585"/>
    <cellStyle name="Обычный 5 22 17 5 2 2" xfId="52458"/>
    <cellStyle name="Обычный 5 22 17 5 3" xfId="52459"/>
    <cellStyle name="Обычный 5 22 17 6" xfId="22586"/>
    <cellStyle name="Обычный 5 22 17 6 2" xfId="52460"/>
    <cellStyle name="Обычный 5 22 17 7" xfId="22587"/>
    <cellStyle name="Обычный 5 22 17 7 2" xfId="52461"/>
    <cellStyle name="Обычный 5 22 17 8" xfId="52462"/>
    <cellStyle name="Обычный 5 22 18" xfId="22588"/>
    <cellStyle name="Обычный 5 22 18 2" xfId="22589"/>
    <cellStyle name="Обычный 5 22 18 2 2" xfId="22590"/>
    <cellStyle name="Обычный 5 22 18 2 2 2" xfId="22591"/>
    <cellStyle name="Обычный 5 22 18 2 2 2 2" xfId="52463"/>
    <cellStyle name="Обычный 5 22 18 2 2 3" xfId="52464"/>
    <cellStyle name="Обычный 5 22 18 2 3" xfId="22592"/>
    <cellStyle name="Обычный 5 22 18 2 3 2" xfId="52465"/>
    <cellStyle name="Обычный 5 22 18 2 4" xfId="52466"/>
    <cellStyle name="Обычный 5 22 18 3" xfId="22593"/>
    <cellStyle name="Обычный 5 22 18 3 2" xfId="22594"/>
    <cellStyle name="Обычный 5 22 18 3 2 2" xfId="22595"/>
    <cellStyle name="Обычный 5 22 18 3 2 2 2" xfId="52467"/>
    <cellStyle name="Обычный 5 22 18 3 2 3" xfId="52468"/>
    <cellStyle name="Обычный 5 22 18 3 3" xfId="22596"/>
    <cellStyle name="Обычный 5 22 18 3 3 2" xfId="52469"/>
    <cellStyle name="Обычный 5 22 18 3 4" xfId="52470"/>
    <cellStyle name="Обычный 5 22 18 4" xfId="22597"/>
    <cellStyle name="Обычный 5 22 18 4 2" xfId="22598"/>
    <cellStyle name="Обычный 5 22 18 4 2 2" xfId="22599"/>
    <cellStyle name="Обычный 5 22 18 4 2 2 2" xfId="52471"/>
    <cellStyle name="Обычный 5 22 18 4 2 3" xfId="52472"/>
    <cellStyle name="Обычный 5 22 18 4 3" xfId="22600"/>
    <cellStyle name="Обычный 5 22 18 4 3 2" xfId="52473"/>
    <cellStyle name="Обычный 5 22 18 4 4" xfId="52474"/>
    <cellStyle name="Обычный 5 22 18 5" xfId="22601"/>
    <cellStyle name="Обычный 5 22 18 5 2" xfId="22602"/>
    <cellStyle name="Обычный 5 22 18 5 2 2" xfId="52475"/>
    <cellStyle name="Обычный 5 22 18 5 3" xfId="52476"/>
    <cellStyle name="Обычный 5 22 18 6" xfId="22603"/>
    <cellStyle name="Обычный 5 22 18 6 2" xfId="52477"/>
    <cellStyle name="Обычный 5 22 18 7" xfId="22604"/>
    <cellStyle name="Обычный 5 22 18 7 2" xfId="52478"/>
    <cellStyle name="Обычный 5 22 18 8" xfId="52479"/>
    <cellStyle name="Обычный 5 22 19" xfId="22605"/>
    <cellStyle name="Обычный 5 22 19 2" xfId="22606"/>
    <cellStyle name="Обычный 5 22 19 2 2" xfId="22607"/>
    <cellStyle name="Обычный 5 22 19 2 2 2" xfId="22608"/>
    <cellStyle name="Обычный 5 22 19 2 2 2 2" xfId="52480"/>
    <cellStyle name="Обычный 5 22 19 2 2 3" xfId="52481"/>
    <cellStyle name="Обычный 5 22 19 2 3" xfId="22609"/>
    <cellStyle name="Обычный 5 22 19 2 3 2" xfId="52482"/>
    <cellStyle name="Обычный 5 22 19 2 4" xfId="52483"/>
    <cellStyle name="Обычный 5 22 19 3" xfId="22610"/>
    <cellStyle name="Обычный 5 22 19 3 2" xfId="22611"/>
    <cellStyle name="Обычный 5 22 19 3 2 2" xfId="22612"/>
    <cellStyle name="Обычный 5 22 19 3 2 2 2" xfId="52484"/>
    <cellStyle name="Обычный 5 22 19 3 2 3" xfId="52485"/>
    <cellStyle name="Обычный 5 22 19 3 3" xfId="22613"/>
    <cellStyle name="Обычный 5 22 19 3 3 2" xfId="52486"/>
    <cellStyle name="Обычный 5 22 19 3 4" xfId="52487"/>
    <cellStyle name="Обычный 5 22 19 4" xfId="22614"/>
    <cellStyle name="Обычный 5 22 19 4 2" xfId="22615"/>
    <cellStyle name="Обычный 5 22 19 4 2 2" xfId="22616"/>
    <cellStyle name="Обычный 5 22 19 4 2 2 2" xfId="52488"/>
    <cellStyle name="Обычный 5 22 19 4 2 3" xfId="52489"/>
    <cellStyle name="Обычный 5 22 19 4 3" xfId="22617"/>
    <cellStyle name="Обычный 5 22 19 4 3 2" xfId="52490"/>
    <cellStyle name="Обычный 5 22 19 4 4" xfId="52491"/>
    <cellStyle name="Обычный 5 22 19 5" xfId="22618"/>
    <cellStyle name="Обычный 5 22 19 5 2" xfId="22619"/>
    <cellStyle name="Обычный 5 22 19 5 2 2" xfId="52492"/>
    <cellStyle name="Обычный 5 22 19 5 3" xfId="52493"/>
    <cellStyle name="Обычный 5 22 19 6" xfId="22620"/>
    <cellStyle name="Обычный 5 22 19 6 2" xfId="52494"/>
    <cellStyle name="Обычный 5 22 19 7" xfId="22621"/>
    <cellStyle name="Обычный 5 22 19 7 2" xfId="52495"/>
    <cellStyle name="Обычный 5 22 19 8" xfId="52496"/>
    <cellStyle name="Обычный 5 22 2" xfId="22622"/>
    <cellStyle name="Обычный 5 22 2 2" xfId="22623"/>
    <cellStyle name="Обычный 5 22 2 2 2" xfId="22624"/>
    <cellStyle name="Обычный 5 22 2 2 2 2" xfId="22625"/>
    <cellStyle name="Обычный 5 22 2 2 2 2 2" xfId="52497"/>
    <cellStyle name="Обычный 5 22 2 2 2 3" xfId="52498"/>
    <cellStyle name="Обычный 5 22 2 2 3" xfId="22626"/>
    <cellStyle name="Обычный 5 22 2 2 3 2" xfId="52499"/>
    <cellStyle name="Обычный 5 22 2 2 4" xfId="52500"/>
    <cellStyle name="Обычный 5 22 2 3" xfId="22627"/>
    <cellStyle name="Обычный 5 22 2 3 2" xfId="22628"/>
    <cellStyle name="Обычный 5 22 2 3 2 2" xfId="22629"/>
    <cellStyle name="Обычный 5 22 2 3 2 2 2" xfId="52501"/>
    <cellStyle name="Обычный 5 22 2 3 2 3" xfId="52502"/>
    <cellStyle name="Обычный 5 22 2 3 3" xfId="22630"/>
    <cellStyle name="Обычный 5 22 2 3 3 2" xfId="52503"/>
    <cellStyle name="Обычный 5 22 2 3 4" xfId="52504"/>
    <cellStyle name="Обычный 5 22 2 4" xfId="22631"/>
    <cellStyle name="Обычный 5 22 2 4 2" xfId="22632"/>
    <cellStyle name="Обычный 5 22 2 4 2 2" xfId="22633"/>
    <cellStyle name="Обычный 5 22 2 4 2 2 2" xfId="52505"/>
    <cellStyle name="Обычный 5 22 2 4 2 3" xfId="52506"/>
    <cellStyle name="Обычный 5 22 2 4 3" xfId="22634"/>
    <cellStyle name="Обычный 5 22 2 4 3 2" xfId="52507"/>
    <cellStyle name="Обычный 5 22 2 4 4" xfId="52508"/>
    <cellStyle name="Обычный 5 22 2 5" xfId="22635"/>
    <cellStyle name="Обычный 5 22 2 5 2" xfId="22636"/>
    <cellStyle name="Обычный 5 22 2 5 2 2" xfId="52509"/>
    <cellStyle name="Обычный 5 22 2 5 3" xfId="52510"/>
    <cellStyle name="Обычный 5 22 2 6" xfId="22637"/>
    <cellStyle name="Обычный 5 22 2 6 2" xfId="52511"/>
    <cellStyle name="Обычный 5 22 2 7" xfId="22638"/>
    <cellStyle name="Обычный 5 22 2 7 2" xfId="52512"/>
    <cellStyle name="Обычный 5 22 2 8" xfId="52513"/>
    <cellStyle name="Обычный 5 22 20" xfId="22639"/>
    <cellStyle name="Обычный 5 22 20 2" xfId="22640"/>
    <cellStyle name="Обычный 5 22 20 2 2" xfId="22641"/>
    <cellStyle name="Обычный 5 22 20 2 2 2" xfId="22642"/>
    <cellStyle name="Обычный 5 22 20 2 2 2 2" xfId="52514"/>
    <cellStyle name="Обычный 5 22 20 2 2 3" xfId="52515"/>
    <cellStyle name="Обычный 5 22 20 2 3" xfId="22643"/>
    <cellStyle name="Обычный 5 22 20 2 3 2" xfId="52516"/>
    <cellStyle name="Обычный 5 22 20 2 4" xfId="52517"/>
    <cellStyle name="Обычный 5 22 20 3" xfId="22644"/>
    <cellStyle name="Обычный 5 22 20 3 2" xfId="22645"/>
    <cellStyle name="Обычный 5 22 20 3 2 2" xfId="22646"/>
    <cellStyle name="Обычный 5 22 20 3 2 2 2" xfId="52518"/>
    <cellStyle name="Обычный 5 22 20 3 2 3" xfId="52519"/>
    <cellStyle name="Обычный 5 22 20 3 3" xfId="22647"/>
    <cellStyle name="Обычный 5 22 20 3 3 2" xfId="52520"/>
    <cellStyle name="Обычный 5 22 20 3 4" xfId="52521"/>
    <cellStyle name="Обычный 5 22 20 4" xfId="22648"/>
    <cellStyle name="Обычный 5 22 20 4 2" xfId="22649"/>
    <cellStyle name="Обычный 5 22 20 4 2 2" xfId="22650"/>
    <cellStyle name="Обычный 5 22 20 4 2 2 2" xfId="52522"/>
    <cellStyle name="Обычный 5 22 20 4 2 3" xfId="52523"/>
    <cellStyle name="Обычный 5 22 20 4 3" xfId="22651"/>
    <cellStyle name="Обычный 5 22 20 4 3 2" xfId="52524"/>
    <cellStyle name="Обычный 5 22 20 4 4" xfId="52525"/>
    <cellStyle name="Обычный 5 22 20 5" xfId="22652"/>
    <cellStyle name="Обычный 5 22 20 5 2" xfId="22653"/>
    <cellStyle name="Обычный 5 22 20 5 2 2" xfId="52526"/>
    <cellStyle name="Обычный 5 22 20 5 3" xfId="52527"/>
    <cellStyle name="Обычный 5 22 20 6" xfId="22654"/>
    <cellStyle name="Обычный 5 22 20 6 2" xfId="52528"/>
    <cellStyle name="Обычный 5 22 20 7" xfId="22655"/>
    <cellStyle name="Обычный 5 22 20 7 2" xfId="52529"/>
    <cellStyle name="Обычный 5 22 20 8" xfId="52530"/>
    <cellStyle name="Обычный 5 22 21" xfId="22656"/>
    <cellStyle name="Обычный 5 22 21 2" xfId="22657"/>
    <cellStyle name="Обычный 5 22 21 2 2" xfId="22658"/>
    <cellStyle name="Обычный 5 22 21 2 2 2" xfId="22659"/>
    <cellStyle name="Обычный 5 22 21 2 2 2 2" xfId="52531"/>
    <cellStyle name="Обычный 5 22 21 2 2 3" xfId="52532"/>
    <cellStyle name="Обычный 5 22 21 2 3" xfId="22660"/>
    <cellStyle name="Обычный 5 22 21 2 3 2" xfId="52533"/>
    <cellStyle name="Обычный 5 22 21 2 4" xfId="52534"/>
    <cellStyle name="Обычный 5 22 21 3" xfId="22661"/>
    <cellStyle name="Обычный 5 22 21 3 2" xfId="22662"/>
    <cellStyle name="Обычный 5 22 21 3 2 2" xfId="22663"/>
    <cellStyle name="Обычный 5 22 21 3 2 2 2" xfId="52535"/>
    <cellStyle name="Обычный 5 22 21 3 2 3" xfId="52536"/>
    <cellStyle name="Обычный 5 22 21 3 3" xfId="22664"/>
    <cellStyle name="Обычный 5 22 21 3 3 2" xfId="52537"/>
    <cellStyle name="Обычный 5 22 21 3 4" xfId="52538"/>
    <cellStyle name="Обычный 5 22 21 4" xfId="22665"/>
    <cellStyle name="Обычный 5 22 21 4 2" xfId="22666"/>
    <cellStyle name="Обычный 5 22 21 4 2 2" xfId="22667"/>
    <cellStyle name="Обычный 5 22 21 4 2 2 2" xfId="52539"/>
    <cellStyle name="Обычный 5 22 21 4 2 3" xfId="52540"/>
    <cellStyle name="Обычный 5 22 21 4 3" xfId="22668"/>
    <cellStyle name="Обычный 5 22 21 4 3 2" xfId="52541"/>
    <cellStyle name="Обычный 5 22 21 4 4" xfId="52542"/>
    <cellStyle name="Обычный 5 22 21 5" xfId="22669"/>
    <cellStyle name="Обычный 5 22 21 5 2" xfId="22670"/>
    <cellStyle name="Обычный 5 22 21 5 2 2" xfId="52543"/>
    <cellStyle name="Обычный 5 22 21 5 3" xfId="52544"/>
    <cellStyle name="Обычный 5 22 21 6" xfId="22671"/>
    <cellStyle name="Обычный 5 22 21 6 2" xfId="52545"/>
    <cellStyle name="Обычный 5 22 21 7" xfId="22672"/>
    <cellStyle name="Обычный 5 22 21 7 2" xfId="52546"/>
    <cellStyle name="Обычный 5 22 21 8" xfId="52547"/>
    <cellStyle name="Обычный 5 22 22" xfId="22673"/>
    <cellStyle name="Обычный 5 22 22 2" xfId="22674"/>
    <cellStyle name="Обычный 5 22 22 2 2" xfId="22675"/>
    <cellStyle name="Обычный 5 22 22 2 2 2" xfId="22676"/>
    <cellStyle name="Обычный 5 22 22 2 2 2 2" xfId="52548"/>
    <cellStyle name="Обычный 5 22 22 2 2 3" xfId="52549"/>
    <cellStyle name="Обычный 5 22 22 2 3" xfId="22677"/>
    <cellStyle name="Обычный 5 22 22 2 3 2" xfId="52550"/>
    <cellStyle name="Обычный 5 22 22 2 4" xfId="52551"/>
    <cellStyle name="Обычный 5 22 22 3" xfId="22678"/>
    <cellStyle name="Обычный 5 22 22 3 2" xfId="22679"/>
    <cellStyle name="Обычный 5 22 22 3 2 2" xfId="22680"/>
    <cellStyle name="Обычный 5 22 22 3 2 2 2" xfId="52552"/>
    <cellStyle name="Обычный 5 22 22 3 2 3" xfId="52553"/>
    <cellStyle name="Обычный 5 22 22 3 3" xfId="22681"/>
    <cellStyle name="Обычный 5 22 22 3 3 2" xfId="52554"/>
    <cellStyle name="Обычный 5 22 22 3 4" xfId="52555"/>
    <cellStyle name="Обычный 5 22 22 4" xfId="22682"/>
    <cellStyle name="Обычный 5 22 22 4 2" xfId="22683"/>
    <cellStyle name="Обычный 5 22 22 4 2 2" xfId="22684"/>
    <cellStyle name="Обычный 5 22 22 4 2 2 2" xfId="52556"/>
    <cellStyle name="Обычный 5 22 22 4 2 3" xfId="52557"/>
    <cellStyle name="Обычный 5 22 22 4 3" xfId="22685"/>
    <cellStyle name="Обычный 5 22 22 4 3 2" xfId="52558"/>
    <cellStyle name="Обычный 5 22 22 4 4" xfId="52559"/>
    <cellStyle name="Обычный 5 22 22 5" xfId="22686"/>
    <cellStyle name="Обычный 5 22 22 5 2" xfId="22687"/>
    <cellStyle name="Обычный 5 22 22 5 2 2" xfId="52560"/>
    <cellStyle name="Обычный 5 22 22 5 3" xfId="52561"/>
    <cellStyle name="Обычный 5 22 22 6" xfId="22688"/>
    <cellStyle name="Обычный 5 22 22 6 2" xfId="52562"/>
    <cellStyle name="Обычный 5 22 22 7" xfId="22689"/>
    <cellStyle name="Обычный 5 22 22 7 2" xfId="52563"/>
    <cellStyle name="Обычный 5 22 22 8" xfId="52564"/>
    <cellStyle name="Обычный 5 22 23" xfId="22690"/>
    <cellStyle name="Обычный 5 22 23 2" xfId="22691"/>
    <cellStyle name="Обычный 5 22 23 2 2" xfId="22692"/>
    <cellStyle name="Обычный 5 22 23 2 2 2" xfId="22693"/>
    <cellStyle name="Обычный 5 22 23 2 2 2 2" xfId="52565"/>
    <cellStyle name="Обычный 5 22 23 2 2 3" xfId="52566"/>
    <cellStyle name="Обычный 5 22 23 2 3" xfId="22694"/>
    <cellStyle name="Обычный 5 22 23 2 3 2" xfId="52567"/>
    <cellStyle name="Обычный 5 22 23 2 4" xfId="52568"/>
    <cellStyle name="Обычный 5 22 23 3" xfId="22695"/>
    <cellStyle name="Обычный 5 22 23 3 2" xfId="22696"/>
    <cellStyle name="Обычный 5 22 23 3 2 2" xfId="22697"/>
    <cellStyle name="Обычный 5 22 23 3 2 2 2" xfId="52569"/>
    <cellStyle name="Обычный 5 22 23 3 2 3" xfId="52570"/>
    <cellStyle name="Обычный 5 22 23 3 3" xfId="22698"/>
    <cellStyle name="Обычный 5 22 23 3 3 2" xfId="52571"/>
    <cellStyle name="Обычный 5 22 23 3 4" xfId="52572"/>
    <cellStyle name="Обычный 5 22 23 4" xfId="22699"/>
    <cellStyle name="Обычный 5 22 23 4 2" xfId="22700"/>
    <cellStyle name="Обычный 5 22 23 4 2 2" xfId="22701"/>
    <cellStyle name="Обычный 5 22 23 4 2 2 2" xfId="52573"/>
    <cellStyle name="Обычный 5 22 23 4 2 3" xfId="52574"/>
    <cellStyle name="Обычный 5 22 23 4 3" xfId="22702"/>
    <cellStyle name="Обычный 5 22 23 4 3 2" xfId="52575"/>
    <cellStyle name="Обычный 5 22 23 4 4" xfId="52576"/>
    <cellStyle name="Обычный 5 22 23 5" xfId="22703"/>
    <cellStyle name="Обычный 5 22 23 5 2" xfId="22704"/>
    <cellStyle name="Обычный 5 22 23 5 2 2" xfId="52577"/>
    <cellStyle name="Обычный 5 22 23 5 3" xfId="52578"/>
    <cellStyle name="Обычный 5 22 23 6" xfId="22705"/>
    <cellStyle name="Обычный 5 22 23 6 2" xfId="52579"/>
    <cellStyle name="Обычный 5 22 23 7" xfId="22706"/>
    <cellStyle name="Обычный 5 22 23 7 2" xfId="52580"/>
    <cellStyle name="Обычный 5 22 23 8" xfId="52581"/>
    <cellStyle name="Обычный 5 22 24" xfId="22707"/>
    <cellStyle name="Обычный 5 22 24 2" xfId="22708"/>
    <cellStyle name="Обычный 5 22 24 2 2" xfId="22709"/>
    <cellStyle name="Обычный 5 22 24 2 2 2" xfId="22710"/>
    <cellStyle name="Обычный 5 22 24 2 2 2 2" xfId="52582"/>
    <cellStyle name="Обычный 5 22 24 2 2 3" xfId="52583"/>
    <cellStyle name="Обычный 5 22 24 2 3" xfId="22711"/>
    <cellStyle name="Обычный 5 22 24 2 3 2" xfId="52584"/>
    <cellStyle name="Обычный 5 22 24 2 4" xfId="52585"/>
    <cellStyle name="Обычный 5 22 24 3" xfId="22712"/>
    <cellStyle name="Обычный 5 22 24 3 2" xfId="22713"/>
    <cellStyle name="Обычный 5 22 24 3 2 2" xfId="22714"/>
    <cellStyle name="Обычный 5 22 24 3 2 2 2" xfId="52586"/>
    <cellStyle name="Обычный 5 22 24 3 2 3" xfId="52587"/>
    <cellStyle name="Обычный 5 22 24 3 3" xfId="22715"/>
    <cellStyle name="Обычный 5 22 24 3 3 2" xfId="52588"/>
    <cellStyle name="Обычный 5 22 24 3 4" xfId="52589"/>
    <cellStyle name="Обычный 5 22 24 4" xfId="22716"/>
    <cellStyle name="Обычный 5 22 24 4 2" xfId="22717"/>
    <cellStyle name="Обычный 5 22 24 4 2 2" xfId="22718"/>
    <cellStyle name="Обычный 5 22 24 4 2 2 2" xfId="52590"/>
    <cellStyle name="Обычный 5 22 24 4 2 3" xfId="52591"/>
    <cellStyle name="Обычный 5 22 24 4 3" xfId="22719"/>
    <cellStyle name="Обычный 5 22 24 4 3 2" xfId="52592"/>
    <cellStyle name="Обычный 5 22 24 4 4" xfId="52593"/>
    <cellStyle name="Обычный 5 22 24 5" xfId="22720"/>
    <cellStyle name="Обычный 5 22 24 5 2" xfId="22721"/>
    <cellStyle name="Обычный 5 22 24 5 2 2" xfId="52594"/>
    <cellStyle name="Обычный 5 22 24 5 3" xfId="52595"/>
    <cellStyle name="Обычный 5 22 24 6" xfId="22722"/>
    <cellStyle name="Обычный 5 22 24 6 2" xfId="52596"/>
    <cellStyle name="Обычный 5 22 24 7" xfId="22723"/>
    <cellStyle name="Обычный 5 22 24 7 2" xfId="52597"/>
    <cellStyle name="Обычный 5 22 24 8" xfId="52598"/>
    <cellStyle name="Обычный 5 22 25" xfId="22724"/>
    <cellStyle name="Обычный 5 22 25 2" xfId="22725"/>
    <cellStyle name="Обычный 5 22 25 2 2" xfId="22726"/>
    <cellStyle name="Обычный 5 22 25 2 2 2" xfId="22727"/>
    <cellStyle name="Обычный 5 22 25 2 2 2 2" xfId="52599"/>
    <cellStyle name="Обычный 5 22 25 2 2 3" xfId="52600"/>
    <cellStyle name="Обычный 5 22 25 2 3" xfId="22728"/>
    <cellStyle name="Обычный 5 22 25 2 3 2" xfId="52601"/>
    <cellStyle name="Обычный 5 22 25 2 4" xfId="52602"/>
    <cellStyle name="Обычный 5 22 25 3" xfId="22729"/>
    <cellStyle name="Обычный 5 22 25 3 2" xfId="22730"/>
    <cellStyle name="Обычный 5 22 25 3 2 2" xfId="22731"/>
    <cellStyle name="Обычный 5 22 25 3 2 2 2" xfId="52603"/>
    <cellStyle name="Обычный 5 22 25 3 2 3" xfId="52604"/>
    <cellStyle name="Обычный 5 22 25 3 3" xfId="22732"/>
    <cellStyle name="Обычный 5 22 25 3 3 2" xfId="52605"/>
    <cellStyle name="Обычный 5 22 25 3 4" xfId="52606"/>
    <cellStyle name="Обычный 5 22 25 4" xfId="22733"/>
    <cellStyle name="Обычный 5 22 25 4 2" xfId="22734"/>
    <cellStyle name="Обычный 5 22 25 4 2 2" xfId="22735"/>
    <cellStyle name="Обычный 5 22 25 4 2 2 2" xfId="52607"/>
    <cellStyle name="Обычный 5 22 25 4 2 3" xfId="52608"/>
    <cellStyle name="Обычный 5 22 25 4 3" xfId="22736"/>
    <cellStyle name="Обычный 5 22 25 4 3 2" xfId="52609"/>
    <cellStyle name="Обычный 5 22 25 4 4" xfId="52610"/>
    <cellStyle name="Обычный 5 22 25 5" xfId="22737"/>
    <cellStyle name="Обычный 5 22 25 5 2" xfId="22738"/>
    <cellStyle name="Обычный 5 22 25 5 2 2" xfId="52611"/>
    <cellStyle name="Обычный 5 22 25 5 3" xfId="52612"/>
    <cellStyle name="Обычный 5 22 25 6" xfId="22739"/>
    <cellStyle name="Обычный 5 22 25 6 2" xfId="52613"/>
    <cellStyle name="Обычный 5 22 25 7" xfId="22740"/>
    <cellStyle name="Обычный 5 22 25 7 2" xfId="52614"/>
    <cellStyle name="Обычный 5 22 25 8" xfId="52615"/>
    <cellStyle name="Обычный 5 22 26" xfId="22741"/>
    <cellStyle name="Обычный 5 22 26 2" xfId="22742"/>
    <cellStyle name="Обычный 5 22 26 2 2" xfId="22743"/>
    <cellStyle name="Обычный 5 22 26 2 2 2" xfId="22744"/>
    <cellStyle name="Обычный 5 22 26 2 2 2 2" xfId="52616"/>
    <cellStyle name="Обычный 5 22 26 2 2 3" xfId="52617"/>
    <cellStyle name="Обычный 5 22 26 2 3" xfId="22745"/>
    <cellStyle name="Обычный 5 22 26 2 3 2" xfId="52618"/>
    <cellStyle name="Обычный 5 22 26 2 4" xfId="52619"/>
    <cellStyle name="Обычный 5 22 26 3" xfId="22746"/>
    <cellStyle name="Обычный 5 22 26 3 2" xfId="22747"/>
    <cellStyle name="Обычный 5 22 26 3 2 2" xfId="22748"/>
    <cellStyle name="Обычный 5 22 26 3 2 2 2" xfId="52620"/>
    <cellStyle name="Обычный 5 22 26 3 2 3" xfId="52621"/>
    <cellStyle name="Обычный 5 22 26 3 3" xfId="22749"/>
    <cellStyle name="Обычный 5 22 26 3 3 2" xfId="52622"/>
    <cellStyle name="Обычный 5 22 26 3 4" xfId="52623"/>
    <cellStyle name="Обычный 5 22 26 4" xfId="22750"/>
    <cellStyle name="Обычный 5 22 26 4 2" xfId="22751"/>
    <cellStyle name="Обычный 5 22 26 4 2 2" xfId="22752"/>
    <cellStyle name="Обычный 5 22 26 4 2 2 2" xfId="52624"/>
    <cellStyle name="Обычный 5 22 26 4 2 3" xfId="52625"/>
    <cellStyle name="Обычный 5 22 26 4 3" xfId="22753"/>
    <cellStyle name="Обычный 5 22 26 4 3 2" xfId="52626"/>
    <cellStyle name="Обычный 5 22 26 4 4" xfId="52627"/>
    <cellStyle name="Обычный 5 22 26 5" xfId="22754"/>
    <cellStyle name="Обычный 5 22 26 5 2" xfId="22755"/>
    <cellStyle name="Обычный 5 22 26 5 2 2" xfId="52628"/>
    <cellStyle name="Обычный 5 22 26 5 3" xfId="52629"/>
    <cellStyle name="Обычный 5 22 26 6" xfId="22756"/>
    <cellStyle name="Обычный 5 22 26 6 2" xfId="52630"/>
    <cellStyle name="Обычный 5 22 26 7" xfId="22757"/>
    <cellStyle name="Обычный 5 22 26 7 2" xfId="52631"/>
    <cellStyle name="Обычный 5 22 26 8" xfId="52632"/>
    <cellStyle name="Обычный 5 22 27" xfId="22758"/>
    <cellStyle name="Обычный 5 22 27 2" xfId="22759"/>
    <cellStyle name="Обычный 5 22 27 2 2" xfId="22760"/>
    <cellStyle name="Обычный 5 22 27 2 2 2" xfId="22761"/>
    <cellStyle name="Обычный 5 22 27 2 2 2 2" xfId="52633"/>
    <cellStyle name="Обычный 5 22 27 2 2 3" xfId="52634"/>
    <cellStyle name="Обычный 5 22 27 2 3" xfId="22762"/>
    <cellStyle name="Обычный 5 22 27 2 3 2" xfId="52635"/>
    <cellStyle name="Обычный 5 22 27 2 4" xfId="52636"/>
    <cellStyle name="Обычный 5 22 27 3" xfId="22763"/>
    <cellStyle name="Обычный 5 22 27 3 2" xfId="22764"/>
    <cellStyle name="Обычный 5 22 27 3 2 2" xfId="22765"/>
    <cellStyle name="Обычный 5 22 27 3 2 2 2" xfId="52637"/>
    <cellStyle name="Обычный 5 22 27 3 2 3" xfId="52638"/>
    <cellStyle name="Обычный 5 22 27 3 3" xfId="22766"/>
    <cellStyle name="Обычный 5 22 27 3 3 2" xfId="52639"/>
    <cellStyle name="Обычный 5 22 27 3 4" xfId="52640"/>
    <cellStyle name="Обычный 5 22 27 4" xfId="22767"/>
    <cellStyle name="Обычный 5 22 27 4 2" xfId="22768"/>
    <cellStyle name="Обычный 5 22 27 4 2 2" xfId="22769"/>
    <cellStyle name="Обычный 5 22 27 4 2 2 2" xfId="52641"/>
    <cellStyle name="Обычный 5 22 27 4 2 3" xfId="52642"/>
    <cellStyle name="Обычный 5 22 27 4 3" xfId="22770"/>
    <cellStyle name="Обычный 5 22 27 4 3 2" xfId="52643"/>
    <cellStyle name="Обычный 5 22 27 4 4" xfId="52644"/>
    <cellStyle name="Обычный 5 22 27 5" xfId="22771"/>
    <cellStyle name="Обычный 5 22 27 5 2" xfId="22772"/>
    <cellStyle name="Обычный 5 22 27 5 2 2" xfId="52645"/>
    <cellStyle name="Обычный 5 22 27 5 3" xfId="52646"/>
    <cellStyle name="Обычный 5 22 27 6" xfId="22773"/>
    <cellStyle name="Обычный 5 22 27 6 2" xfId="52647"/>
    <cellStyle name="Обычный 5 22 27 7" xfId="22774"/>
    <cellStyle name="Обычный 5 22 27 7 2" xfId="52648"/>
    <cellStyle name="Обычный 5 22 27 8" xfId="52649"/>
    <cellStyle name="Обычный 5 22 28" xfId="22775"/>
    <cellStyle name="Обычный 5 22 28 2" xfId="22776"/>
    <cellStyle name="Обычный 5 22 28 2 2" xfId="22777"/>
    <cellStyle name="Обычный 5 22 28 2 2 2" xfId="22778"/>
    <cellStyle name="Обычный 5 22 28 2 2 2 2" xfId="52650"/>
    <cellStyle name="Обычный 5 22 28 2 2 3" xfId="52651"/>
    <cellStyle name="Обычный 5 22 28 2 3" xfId="22779"/>
    <cellStyle name="Обычный 5 22 28 2 3 2" xfId="52652"/>
    <cellStyle name="Обычный 5 22 28 2 4" xfId="52653"/>
    <cellStyle name="Обычный 5 22 28 3" xfId="22780"/>
    <cellStyle name="Обычный 5 22 28 3 2" xfId="22781"/>
    <cellStyle name="Обычный 5 22 28 3 2 2" xfId="22782"/>
    <cellStyle name="Обычный 5 22 28 3 2 2 2" xfId="52654"/>
    <cellStyle name="Обычный 5 22 28 3 2 3" xfId="52655"/>
    <cellStyle name="Обычный 5 22 28 3 3" xfId="22783"/>
    <cellStyle name="Обычный 5 22 28 3 3 2" xfId="52656"/>
    <cellStyle name="Обычный 5 22 28 3 4" xfId="52657"/>
    <cellStyle name="Обычный 5 22 28 4" xfId="22784"/>
    <cellStyle name="Обычный 5 22 28 4 2" xfId="22785"/>
    <cellStyle name="Обычный 5 22 28 4 2 2" xfId="22786"/>
    <cellStyle name="Обычный 5 22 28 4 2 2 2" xfId="52658"/>
    <cellStyle name="Обычный 5 22 28 4 2 3" xfId="52659"/>
    <cellStyle name="Обычный 5 22 28 4 3" xfId="22787"/>
    <cellStyle name="Обычный 5 22 28 4 3 2" xfId="52660"/>
    <cellStyle name="Обычный 5 22 28 4 4" xfId="52661"/>
    <cellStyle name="Обычный 5 22 28 5" xfId="22788"/>
    <cellStyle name="Обычный 5 22 28 5 2" xfId="22789"/>
    <cellStyle name="Обычный 5 22 28 5 2 2" xfId="52662"/>
    <cellStyle name="Обычный 5 22 28 5 3" xfId="52663"/>
    <cellStyle name="Обычный 5 22 28 6" xfId="22790"/>
    <cellStyle name="Обычный 5 22 28 6 2" xfId="52664"/>
    <cellStyle name="Обычный 5 22 28 7" xfId="22791"/>
    <cellStyle name="Обычный 5 22 28 7 2" xfId="52665"/>
    <cellStyle name="Обычный 5 22 28 8" xfId="52666"/>
    <cellStyle name="Обычный 5 22 29" xfId="22792"/>
    <cellStyle name="Обычный 5 22 29 2" xfId="22793"/>
    <cellStyle name="Обычный 5 22 29 2 2" xfId="22794"/>
    <cellStyle name="Обычный 5 22 29 2 2 2" xfId="22795"/>
    <cellStyle name="Обычный 5 22 29 2 2 2 2" xfId="52667"/>
    <cellStyle name="Обычный 5 22 29 2 2 3" xfId="52668"/>
    <cellStyle name="Обычный 5 22 29 2 3" xfId="22796"/>
    <cellStyle name="Обычный 5 22 29 2 3 2" xfId="52669"/>
    <cellStyle name="Обычный 5 22 29 2 4" xfId="52670"/>
    <cellStyle name="Обычный 5 22 29 3" xfId="22797"/>
    <cellStyle name="Обычный 5 22 29 3 2" xfId="22798"/>
    <cellStyle name="Обычный 5 22 29 3 2 2" xfId="22799"/>
    <cellStyle name="Обычный 5 22 29 3 2 2 2" xfId="52671"/>
    <cellStyle name="Обычный 5 22 29 3 2 3" xfId="52672"/>
    <cellStyle name="Обычный 5 22 29 3 3" xfId="22800"/>
    <cellStyle name="Обычный 5 22 29 3 3 2" xfId="52673"/>
    <cellStyle name="Обычный 5 22 29 3 4" xfId="52674"/>
    <cellStyle name="Обычный 5 22 29 4" xfId="22801"/>
    <cellStyle name="Обычный 5 22 29 4 2" xfId="22802"/>
    <cellStyle name="Обычный 5 22 29 4 2 2" xfId="22803"/>
    <cellStyle name="Обычный 5 22 29 4 2 2 2" xfId="52675"/>
    <cellStyle name="Обычный 5 22 29 4 2 3" xfId="52676"/>
    <cellStyle name="Обычный 5 22 29 4 3" xfId="22804"/>
    <cellStyle name="Обычный 5 22 29 4 3 2" xfId="52677"/>
    <cellStyle name="Обычный 5 22 29 4 4" xfId="52678"/>
    <cellStyle name="Обычный 5 22 29 5" xfId="22805"/>
    <cellStyle name="Обычный 5 22 29 5 2" xfId="22806"/>
    <cellStyle name="Обычный 5 22 29 5 2 2" xfId="52679"/>
    <cellStyle name="Обычный 5 22 29 5 3" xfId="52680"/>
    <cellStyle name="Обычный 5 22 29 6" xfId="22807"/>
    <cellStyle name="Обычный 5 22 29 6 2" xfId="52681"/>
    <cellStyle name="Обычный 5 22 29 7" xfId="22808"/>
    <cellStyle name="Обычный 5 22 29 7 2" xfId="52682"/>
    <cellStyle name="Обычный 5 22 29 8" xfId="52683"/>
    <cellStyle name="Обычный 5 22 3" xfId="22809"/>
    <cellStyle name="Обычный 5 22 3 2" xfId="22810"/>
    <cellStyle name="Обычный 5 22 3 2 2" xfId="22811"/>
    <cellStyle name="Обычный 5 22 3 2 2 2" xfId="22812"/>
    <cellStyle name="Обычный 5 22 3 2 2 2 2" xfId="52684"/>
    <cellStyle name="Обычный 5 22 3 2 2 3" xfId="52685"/>
    <cellStyle name="Обычный 5 22 3 2 3" xfId="22813"/>
    <cellStyle name="Обычный 5 22 3 2 3 2" xfId="52686"/>
    <cellStyle name="Обычный 5 22 3 2 4" xfId="52687"/>
    <cellStyle name="Обычный 5 22 3 3" xfId="22814"/>
    <cellStyle name="Обычный 5 22 3 3 2" xfId="22815"/>
    <cellStyle name="Обычный 5 22 3 3 2 2" xfId="22816"/>
    <cellStyle name="Обычный 5 22 3 3 2 2 2" xfId="52688"/>
    <cellStyle name="Обычный 5 22 3 3 2 3" xfId="52689"/>
    <cellStyle name="Обычный 5 22 3 3 3" xfId="22817"/>
    <cellStyle name="Обычный 5 22 3 3 3 2" xfId="52690"/>
    <cellStyle name="Обычный 5 22 3 3 4" xfId="52691"/>
    <cellStyle name="Обычный 5 22 3 4" xfId="22818"/>
    <cellStyle name="Обычный 5 22 3 4 2" xfId="22819"/>
    <cellStyle name="Обычный 5 22 3 4 2 2" xfId="22820"/>
    <cellStyle name="Обычный 5 22 3 4 2 2 2" xfId="52692"/>
    <cellStyle name="Обычный 5 22 3 4 2 3" xfId="52693"/>
    <cellStyle name="Обычный 5 22 3 4 3" xfId="22821"/>
    <cellStyle name="Обычный 5 22 3 4 3 2" xfId="52694"/>
    <cellStyle name="Обычный 5 22 3 4 4" xfId="52695"/>
    <cellStyle name="Обычный 5 22 3 5" xfId="22822"/>
    <cellStyle name="Обычный 5 22 3 5 2" xfId="22823"/>
    <cellStyle name="Обычный 5 22 3 5 2 2" xfId="52696"/>
    <cellStyle name="Обычный 5 22 3 5 3" xfId="52697"/>
    <cellStyle name="Обычный 5 22 3 6" xfId="22824"/>
    <cellStyle name="Обычный 5 22 3 6 2" xfId="52698"/>
    <cellStyle name="Обычный 5 22 3 7" xfId="22825"/>
    <cellStyle name="Обычный 5 22 3 7 2" xfId="52699"/>
    <cellStyle name="Обычный 5 22 3 8" xfId="52700"/>
    <cellStyle name="Обычный 5 22 30" xfId="22826"/>
    <cellStyle name="Обычный 5 22 30 2" xfId="22827"/>
    <cellStyle name="Обычный 5 22 30 2 2" xfId="22828"/>
    <cellStyle name="Обычный 5 22 30 2 2 2" xfId="52701"/>
    <cellStyle name="Обычный 5 22 30 2 3" xfId="52702"/>
    <cellStyle name="Обычный 5 22 30 3" xfId="22829"/>
    <cellStyle name="Обычный 5 22 30 3 2" xfId="52703"/>
    <cellStyle name="Обычный 5 22 30 4" xfId="52704"/>
    <cellStyle name="Обычный 5 22 31" xfId="22830"/>
    <cellStyle name="Обычный 5 22 31 2" xfId="22831"/>
    <cellStyle name="Обычный 5 22 31 2 2" xfId="22832"/>
    <cellStyle name="Обычный 5 22 31 2 2 2" xfId="52705"/>
    <cellStyle name="Обычный 5 22 31 2 3" xfId="52706"/>
    <cellStyle name="Обычный 5 22 31 3" xfId="22833"/>
    <cellStyle name="Обычный 5 22 31 3 2" xfId="52707"/>
    <cellStyle name="Обычный 5 22 31 4" xfId="52708"/>
    <cellStyle name="Обычный 5 22 32" xfId="22834"/>
    <cellStyle name="Обычный 5 22 32 2" xfId="22835"/>
    <cellStyle name="Обычный 5 22 32 2 2" xfId="22836"/>
    <cellStyle name="Обычный 5 22 32 2 2 2" xfId="52709"/>
    <cellStyle name="Обычный 5 22 32 2 3" xfId="52710"/>
    <cellStyle name="Обычный 5 22 32 3" xfId="22837"/>
    <cellStyle name="Обычный 5 22 32 3 2" xfId="52711"/>
    <cellStyle name="Обычный 5 22 32 4" xfId="52712"/>
    <cellStyle name="Обычный 5 22 33" xfId="22838"/>
    <cellStyle name="Обычный 5 22 33 2" xfId="22839"/>
    <cellStyle name="Обычный 5 22 33 2 2" xfId="52713"/>
    <cellStyle name="Обычный 5 22 33 3" xfId="52714"/>
    <cellStyle name="Обычный 5 22 34" xfId="22840"/>
    <cellStyle name="Обычный 5 22 34 2" xfId="52715"/>
    <cellStyle name="Обычный 5 22 35" xfId="22841"/>
    <cellStyle name="Обычный 5 22 35 2" xfId="52716"/>
    <cellStyle name="Обычный 5 22 36" xfId="52717"/>
    <cellStyle name="Обычный 5 22 4" xfId="22842"/>
    <cellStyle name="Обычный 5 22 4 2" xfId="22843"/>
    <cellStyle name="Обычный 5 22 4 2 2" xfId="22844"/>
    <cellStyle name="Обычный 5 22 4 2 2 2" xfId="22845"/>
    <cellStyle name="Обычный 5 22 4 2 2 2 2" xfId="52718"/>
    <cellStyle name="Обычный 5 22 4 2 2 3" xfId="52719"/>
    <cellStyle name="Обычный 5 22 4 2 3" xfId="22846"/>
    <cellStyle name="Обычный 5 22 4 2 3 2" xfId="52720"/>
    <cellStyle name="Обычный 5 22 4 2 4" xfId="52721"/>
    <cellStyle name="Обычный 5 22 4 3" xfId="22847"/>
    <cellStyle name="Обычный 5 22 4 3 2" xfId="22848"/>
    <cellStyle name="Обычный 5 22 4 3 2 2" xfId="22849"/>
    <cellStyle name="Обычный 5 22 4 3 2 2 2" xfId="52722"/>
    <cellStyle name="Обычный 5 22 4 3 2 3" xfId="52723"/>
    <cellStyle name="Обычный 5 22 4 3 3" xfId="22850"/>
    <cellStyle name="Обычный 5 22 4 3 3 2" xfId="52724"/>
    <cellStyle name="Обычный 5 22 4 3 4" xfId="52725"/>
    <cellStyle name="Обычный 5 22 4 4" xfId="22851"/>
    <cellStyle name="Обычный 5 22 4 4 2" xfId="22852"/>
    <cellStyle name="Обычный 5 22 4 4 2 2" xfId="22853"/>
    <cellStyle name="Обычный 5 22 4 4 2 2 2" xfId="52726"/>
    <cellStyle name="Обычный 5 22 4 4 2 3" xfId="52727"/>
    <cellStyle name="Обычный 5 22 4 4 3" xfId="22854"/>
    <cellStyle name="Обычный 5 22 4 4 3 2" xfId="52728"/>
    <cellStyle name="Обычный 5 22 4 4 4" xfId="52729"/>
    <cellStyle name="Обычный 5 22 4 5" xfId="22855"/>
    <cellStyle name="Обычный 5 22 4 5 2" xfId="22856"/>
    <cellStyle name="Обычный 5 22 4 5 2 2" xfId="52730"/>
    <cellStyle name="Обычный 5 22 4 5 3" xfId="52731"/>
    <cellStyle name="Обычный 5 22 4 6" xfId="22857"/>
    <cellStyle name="Обычный 5 22 4 6 2" xfId="52732"/>
    <cellStyle name="Обычный 5 22 4 7" xfId="22858"/>
    <cellStyle name="Обычный 5 22 4 7 2" xfId="52733"/>
    <cellStyle name="Обычный 5 22 4 8" xfId="52734"/>
    <cellStyle name="Обычный 5 22 5" xfId="22859"/>
    <cellStyle name="Обычный 5 22 5 2" xfId="22860"/>
    <cellStyle name="Обычный 5 22 5 2 2" xfId="22861"/>
    <cellStyle name="Обычный 5 22 5 2 2 2" xfId="22862"/>
    <cellStyle name="Обычный 5 22 5 2 2 2 2" xfId="52735"/>
    <cellStyle name="Обычный 5 22 5 2 2 3" xfId="52736"/>
    <cellStyle name="Обычный 5 22 5 2 3" xfId="22863"/>
    <cellStyle name="Обычный 5 22 5 2 3 2" xfId="52737"/>
    <cellStyle name="Обычный 5 22 5 2 4" xfId="52738"/>
    <cellStyle name="Обычный 5 22 5 3" xfId="22864"/>
    <cellStyle name="Обычный 5 22 5 3 2" xfId="22865"/>
    <cellStyle name="Обычный 5 22 5 3 2 2" xfId="22866"/>
    <cellStyle name="Обычный 5 22 5 3 2 2 2" xfId="52739"/>
    <cellStyle name="Обычный 5 22 5 3 2 3" xfId="52740"/>
    <cellStyle name="Обычный 5 22 5 3 3" xfId="22867"/>
    <cellStyle name="Обычный 5 22 5 3 3 2" xfId="52741"/>
    <cellStyle name="Обычный 5 22 5 3 4" xfId="52742"/>
    <cellStyle name="Обычный 5 22 5 4" xfId="22868"/>
    <cellStyle name="Обычный 5 22 5 4 2" xfId="22869"/>
    <cellStyle name="Обычный 5 22 5 4 2 2" xfId="22870"/>
    <cellStyle name="Обычный 5 22 5 4 2 2 2" xfId="52743"/>
    <cellStyle name="Обычный 5 22 5 4 2 3" xfId="52744"/>
    <cellStyle name="Обычный 5 22 5 4 3" xfId="22871"/>
    <cellStyle name="Обычный 5 22 5 4 3 2" xfId="52745"/>
    <cellStyle name="Обычный 5 22 5 4 4" xfId="52746"/>
    <cellStyle name="Обычный 5 22 5 5" xfId="22872"/>
    <cellStyle name="Обычный 5 22 5 5 2" xfId="22873"/>
    <cellStyle name="Обычный 5 22 5 5 2 2" xfId="52747"/>
    <cellStyle name="Обычный 5 22 5 5 3" xfId="52748"/>
    <cellStyle name="Обычный 5 22 5 6" xfId="22874"/>
    <cellStyle name="Обычный 5 22 5 6 2" xfId="52749"/>
    <cellStyle name="Обычный 5 22 5 7" xfId="22875"/>
    <cellStyle name="Обычный 5 22 5 7 2" xfId="52750"/>
    <cellStyle name="Обычный 5 22 5 8" xfId="52751"/>
    <cellStyle name="Обычный 5 22 6" xfId="22876"/>
    <cellStyle name="Обычный 5 22 6 2" xfId="22877"/>
    <cellStyle name="Обычный 5 22 6 2 2" xfId="22878"/>
    <cellStyle name="Обычный 5 22 6 2 2 2" xfId="22879"/>
    <cellStyle name="Обычный 5 22 6 2 2 2 2" xfId="52752"/>
    <cellStyle name="Обычный 5 22 6 2 2 3" xfId="52753"/>
    <cellStyle name="Обычный 5 22 6 2 3" xfId="22880"/>
    <cellStyle name="Обычный 5 22 6 2 3 2" xfId="52754"/>
    <cellStyle name="Обычный 5 22 6 2 4" xfId="52755"/>
    <cellStyle name="Обычный 5 22 6 3" xfId="22881"/>
    <cellStyle name="Обычный 5 22 6 3 2" xfId="22882"/>
    <cellStyle name="Обычный 5 22 6 3 2 2" xfId="22883"/>
    <cellStyle name="Обычный 5 22 6 3 2 2 2" xfId="52756"/>
    <cellStyle name="Обычный 5 22 6 3 2 3" xfId="52757"/>
    <cellStyle name="Обычный 5 22 6 3 3" xfId="22884"/>
    <cellStyle name="Обычный 5 22 6 3 3 2" xfId="52758"/>
    <cellStyle name="Обычный 5 22 6 3 4" xfId="52759"/>
    <cellStyle name="Обычный 5 22 6 4" xfId="22885"/>
    <cellStyle name="Обычный 5 22 6 4 2" xfId="22886"/>
    <cellStyle name="Обычный 5 22 6 4 2 2" xfId="22887"/>
    <cellStyle name="Обычный 5 22 6 4 2 2 2" xfId="52760"/>
    <cellStyle name="Обычный 5 22 6 4 2 3" xfId="52761"/>
    <cellStyle name="Обычный 5 22 6 4 3" xfId="22888"/>
    <cellStyle name="Обычный 5 22 6 4 3 2" xfId="52762"/>
    <cellStyle name="Обычный 5 22 6 4 4" xfId="52763"/>
    <cellStyle name="Обычный 5 22 6 5" xfId="22889"/>
    <cellStyle name="Обычный 5 22 6 5 2" xfId="22890"/>
    <cellStyle name="Обычный 5 22 6 5 2 2" xfId="52764"/>
    <cellStyle name="Обычный 5 22 6 5 3" xfId="52765"/>
    <cellStyle name="Обычный 5 22 6 6" xfId="22891"/>
    <cellStyle name="Обычный 5 22 6 6 2" xfId="52766"/>
    <cellStyle name="Обычный 5 22 6 7" xfId="22892"/>
    <cellStyle name="Обычный 5 22 6 7 2" xfId="52767"/>
    <cellStyle name="Обычный 5 22 6 8" xfId="52768"/>
    <cellStyle name="Обычный 5 22 7" xfId="22893"/>
    <cellStyle name="Обычный 5 22 7 2" xfId="22894"/>
    <cellStyle name="Обычный 5 22 7 2 2" xfId="22895"/>
    <cellStyle name="Обычный 5 22 7 2 2 2" xfId="22896"/>
    <cellStyle name="Обычный 5 22 7 2 2 2 2" xfId="52769"/>
    <cellStyle name="Обычный 5 22 7 2 2 3" xfId="52770"/>
    <cellStyle name="Обычный 5 22 7 2 3" xfId="22897"/>
    <cellStyle name="Обычный 5 22 7 2 3 2" xfId="52771"/>
    <cellStyle name="Обычный 5 22 7 2 4" xfId="52772"/>
    <cellStyle name="Обычный 5 22 7 3" xfId="22898"/>
    <cellStyle name="Обычный 5 22 7 3 2" xfId="22899"/>
    <cellStyle name="Обычный 5 22 7 3 2 2" xfId="22900"/>
    <cellStyle name="Обычный 5 22 7 3 2 2 2" xfId="52773"/>
    <cellStyle name="Обычный 5 22 7 3 2 3" xfId="52774"/>
    <cellStyle name="Обычный 5 22 7 3 3" xfId="22901"/>
    <cellStyle name="Обычный 5 22 7 3 3 2" xfId="52775"/>
    <cellStyle name="Обычный 5 22 7 3 4" xfId="52776"/>
    <cellStyle name="Обычный 5 22 7 4" xfId="22902"/>
    <cellStyle name="Обычный 5 22 7 4 2" xfId="22903"/>
    <cellStyle name="Обычный 5 22 7 4 2 2" xfId="22904"/>
    <cellStyle name="Обычный 5 22 7 4 2 2 2" xfId="52777"/>
    <cellStyle name="Обычный 5 22 7 4 2 3" xfId="52778"/>
    <cellStyle name="Обычный 5 22 7 4 3" xfId="22905"/>
    <cellStyle name="Обычный 5 22 7 4 3 2" xfId="52779"/>
    <cellStyle name="Обычный 5 22 7 4 4" xfId="52780"/>
    <cellStyle name="Обычный 5 22 7 5" xfId="22906"/>
    <cellStyle name="Обычный 5 22 7 5 2" xfId="22907"/>
    <cellStyle name="Обычный 5 22 7 5 2 2" xfId="52781"/>
    <cellStyle name="Обычный 5 22 7 5 3" xfId="52782"/>
    <cellStyle name="Обычный 5 22 7 6" xfId="22908"/>
    <cellStyle name="Обычный 5 22 7 6 2" xfId="52783"/>
    <cellStyle name="Обычный 5 22 7 7" xfId="22909"/>
    <cellStyle name="Обычный 5 22 7 7 2" xfId="52784"/>
    <cellStyle name="Обычный 5 22 7 8" xfId="52785"/>
    <cellStyle name="Обычный 5 22 8" xfId="22910"/>
    <cellStyle name="Обычный 5 22 8 2" xfId="22911"/>
    <cellStyle name="Обычный 5 22 8 2 2" xfId="22912"/>
    <cellStyle name="Обычный 5 22 8 2 2 2" xfId="22913"/>
    <cellStyle name="Обычный 5 22 8 2 2 2 2" xfId="52786"/>
    <cellStyle name="Обычный 5 22 8 2 2 3" xfId="52787"/>
    <cellStyle name="Обычный 5 22 8 2 3" xfId="22914"/>
    <cellStyle name="Обычный 5 22 8 2 3 2" xfId="52788"/>
    <cellStyle name="Обычный 5 22 8 2 4" xfId="52789"/>
    <cellStyle name="Обычный 5 22 8 3" xfId="22915"/>
    <cellStyle name="Обычный 5 22 8 3 2" xfId="22916"/>
    <cellStyle name="Обычный 5 22 8 3 2 2" xfId="22917"/>
    <cellStyle name="Обычный 5 22 8 3 2 2 2" xfId="52790"/>
    <cellStyle name="Обычный 5 22 8 3 2 3" xfId="52791"/>
    <cellStyle name="Обычный 5 22 8 3 3" xfId="22918"/>
    <cellStyle name="Обычный 5 22 8 3 3 2" xfId="52792"/>
    <cellStyle name="Обычный 5 22 8 3 4" xfId="52793"/>
    <cellStyle name="Обычный 5 22 8 4" xfId="22919"/>
    <cellStyle name="Обычный 5 22 8 4 2" xfId="22920"/>
    <cellStyle name="Обычный 5 22 8 4 2 2" xfId="22921"/>
    <cellStyle name="Обычный 5 22 8 4 2 2 2" xfId="52794"/>
    <cellStyle name="Обычный 5 22 8 4 2 3" xfId="52795"/>
    <cellStyle name="Обычный 5 22 8 4 3" xfId="22922"/>
    <cellStyle name="Обычный 5 22 8 4 3 2" xfId="52796"/>
    <cellStyle name="Обычный 5 22 8 4 4" xfId="52797"/>
    <cellStyle name="Обычный 5 22 8 5" xfId="22923"/>
    <cellStyle name="Обычный 5 22 8 5 2" xfId="22924"/>
    <cellStyle name="Обычный 5 22 8 5 2 2" xfId="52798"/>
    <cellStyle name="Обычный 5 22 8 5 3" xfId="52799"/>
    <cellStyle name="Обычный 5 22 8 6" xfId="22925"/>
    <cellStyle name="Обычный 5 22 8 6 2" xfId="52800"/>
    <cellStyle name="Обычный 5 22 8 7" xfId="22926"/>
    <cellStyle name="Обычный 5 22 8 7 2" xfId="52801"/>
    <cellStyle name="Обычный 5 22 8 8" xfId="52802"/>
    <cellStyle name="Обычный 5 22 9" xfId="22927"/>
    <cellStyle name="Обычный 5 22 9 2" xfId="22928"/>
    <cellStyle name="Обычный 5 22 9 2 2" xfId="22929"/>
    <cellStyle name="Обычный 5 22 9 2 2 2" xfId="22930"/>
    <cellStyle name="Обычный 5 22 9 2 2 2 2" xfId="52803"/>
    <cellStyle name="Обычный 5 22 9 2 2 3" xfId="52804"/>
    <cellStyle name="Обычный 5 22 9 2 3" xfId="22931"/>
    <cellStyle name="Обычный 5 22 9 2 3 2" xfId="52805"/>
    <cellStyle name="Обычный 5 22 9 2 4" xfId="52806"/>
    <cellStyle name="Обычный 5 22 9 3" xfId="22932"/>
    <cellStyle name="Обычный 5 22 9 3 2" xfId="22933"/>
    <cellStyle name="Обычный 5 22 9 3 2 2" xfId="22934"/>
    <cellStyle name="Обычный 5 22 9 3 2 2 2" xfId="52807"/>
    <cellStyle name="Обычный 5 22 9 3 2 3" xfId="52808"/>
    <cellStyle name="Обычный 5 22 9 3 3" xfId="22935"/>
    <cellStyle name="Обычный 5 22 9 3 3 2" xfId="52809"/>
    <cellStyle name="Обычный 5 22 9 3 4" xfId="52810"/>
    <cellStyle name="Обычный 5 22 9 4" xfId="22936"/>
    <cellStyle name="Обычный 5 22 9 4 2" xfId="22937"/>
    <cellStyle name="Обычный 5 22 9 4 2 2" xfId="22938"/>
    <cellStyle name="Обычный 5 22 9 4 2 2 2" xfId="52811"/>
    <cellStyle name="Обычный 5 22 9 4 2 3" xfId="52812"/>
    <cellStyle name="Обычный 5 22 9 4 3" xfId="22939"/>
    <cellStyle name="Обычный 5 22 9 4 3 2" xfId="52813"/>
    <cellStyle name="Обычный 5 22 9 4 4" xfId="52814"/>
    <cellStyle name="Обычный 5 22 9 5" xfId="22940"/>
    <cellStyle name="Обычный 5 22 9 5 2" xfId="22941"/>
    <cellStyle name="Обычный 5 22 9 5 2 2" xfId="52815"/>
    <cellStyle name="Обычный 5 22 9 5 3" xfId="52816"/>
    <cellStyle name="Обычный 5 22 9 6" xfId="22942"/>
    <cellStyle name="Обычный 5 22 9 6 2" xfId="52817"/>
    <cellStyle name="Обычный 5 22 9 7" xfId="22943"/>
    <cellStyle name="Обычный 5 22 9 7 2" xfId="52818"/>
    <cellStyle name="Обычный 5 22 9 8" xfId="52819"/>
    <cellStyle name="Обычный 5 23" xfId="22944"/>
    <cellStyle name="Обычный 5 23 10" xfId="22945"/>
    <cellStyle name="Обычный 5 23 10 2" xfId="22946"/>
    <cellStyle name="Обычный 5 23 10 2 2" xfId="22947"/>
    <cellStyle name="Обычный 5 23 10 2 2 2" xfId="22948"/>
    <cellStyle name="Обычный 5 23 10 2 2 2 2" xfId="52820"/>
    <cellStyle name="Обычный 5 23 10 2 2 3" xfId="52821"/>
    <cellStyle name="Обычный 5 23 10 2 3" xfId="22949"/>
    <cellStyle name="Обычный 5 23 10 2 3 2" xfId="52822"/>
    <cellStyle name="Обычный 5 23 10 2 4" xfId="52823"/>
    <cellStyle name="Обычный 5 23 10 3" xfId="22950"/>
    <cellStyle name="Обычный 5 23 10 3 2" xfId="22951"/>
    <cellStyle name="Обычный 5 23 10 3 2 2" xfId="22952"/>
    <cellStyle name="Обычный 5 23 10 3 2 2 2" xfId="52824"/>
    <cellStyle name="Обычный 5 23 10 3 2 3" xfId="52825"/>
    <cellStyle name="Обычный 5 23 10 3 3" xfId="22953"/>
    <cellStyle name="Обычный 5 23 10 3 3 2" xfId="52826"/>
    <cellStyle name="Обычный 5 23 10 3 4" xfId="52827"/>
    <cellStyle name="Обычный 5 23 10 4" xfId="22954"/>
    <cellStyle name="Обычный 5 23 10 4 2" xfId="22955"/>
    <cellStyle name="Обычный 5 23 10 4 2 2" xfId="22956"/>
    <cellStyle name="Обычный 5 23 10 4 2 2 2" xfId="52828"/>
    <cellStyle name="Обычный 5 23 10 4 2 3" xfId="52829"/>
    <cellStyle name="Обычный 5 23 10 4 3" xfId="22957"/>
    <cellStyle name="Обычный 5 23 10 4 3 2" xfId="52830"/>
    <cellStyle name="Обычный 5 23 10 4 4" xfId="52831"/>
    <cellStyle name="Обычный 5 23 10 5" xfId="22958"/>
    <cellStyle name="Обычный 5 23 10 5 2" xfId="22959"/>
    <cellStyle name="Обычный 5 23 10 5 2 2" xfId="52832"/>
    <cellStyle name="Обычный 5 23 10 5 3" xfId="52833"/>
    <cellStyle name="Обычный 5 23 10 6" xfId="22960"/>
    <cellStyle name="Обычный 5 23 10 6 2" xfId="52834"/>
    <cellStyle name="Обычный 5 23 10 7" xfId="22961"/>
    <cellStyle name="Обычный 5 23 10 7 2" xfId="52835"/>
    <cellStyle name="Обычный 5 23 10 8" xfId="52836"/>
    <cellStyle name="Обычный 5 23 11" xfId="22962"/>
    <cellStyle name="Обычный 5 23 11 2" xfId="22963"/>
    <cellStyle name="Обычный 5 23 11 2 2" xfId="22964"/>
    <cellStyle name="Обычный 5 23 11 2 2 2" xfId="22965"/>
    <cellStyle name="Обычный 5 23 11 2 2 2 2" xfId="52837"/>
    <cellStyle name="Обычный 5 23 11 2 2 3" xfId="52838"/>
    <cellStyle name="Обычный 5 23 11 2 3" xfId="22966"/>
    <cellStyle name="Обычный 5 23 11 2 3 2" xfId="52839"/>
    <cellStyle name="Обычный 5 23 11 2 4" xfId="52840"/>
    <cellStyle name="Обычный 5 23 11 3" xfId="22967"/>
    <cellStyle name="Обычный 5 23 11 3 2" xfId="22968"/>
    <cellStyle name="Обычный 5 23 11 3 2 2" xfId="22969"/>
    <cellStyle name="Обычный 5 23 11 3 2 2 2" xfId="52841"/>
    <cellStyle name="Обычный 5 23 11 3 2 3" xfId="52842"/>
    <cellStyle name="Обычный 5 23 11 3 3" xfId="22970"/>
    <cellStyle name="Обычный 5 23 11 3 3 2" xfId="52843"/>
    <cellStyle name="Обычный 5 23 11 3 4" xfId="52844"/>
    <cellStyle name="Обычный 5 23 11 4" xfId="22971"/>
    <cellStyle name="Обычный 5 23 11 4 2" xfId="22972"/>
    <cellStyle name="Обычный 5 23 11 4 2 2" xfId="22973"/>
    <cellStyle name="Обычный 5 23 11 4 2 2 2" xfId="52845"/>
    <cellStyle name="Обычный 5 23 11 4 2 3" xfId="52846"/>
    <cellStyle name="Обычный 5 23 11 4 3" xfId="22974"/>
    <cellStyle name="Обычный 5 23 11 4 3 2" xfId="52847"/>
    <cellStyle name="Обычный 5 23 11 4 4" xfId="52848"/>
    <cellStyle name="Обычный 5 23 11 5" xfId="22975"/>
    <cellStyle name="Обычный 5 23 11 5 2" xfId="22976"/>
    <cellStyle name="Обычный 5 23 11 5 2 2" xfId="52849"/>
    <cellStyle name="Обычный 5 23 11 5 3" xfId="52850"/>
    <cellStyle name="Обычный 5 23 11 6" xfId="22977"/>
    <cellStyle name="Обычный 5 23 11 6 2" xfId="52851"/>
    <cellStyle name="Обычный 5 23 11 7" xfId="22978"/>
    <cellStyle name="Обычный 5 23 11 7 2" xfId="52852"/>
    <cellStyle name="Обычный 5 23 11 8" xfId="52853"/>
    <cellStyle name="Обычный 5 23 12" xfId="22979"/>
    <cellStyle name="Обычный 5 23 12 2" xfId="22980"/>
    <cellStyle name="Обычный 5 23 12 2 2" xfId="22981"/>
    <cellStyle name="Обычный 5 23 12 2 2 2" xfId="22982"/>
    <cellStyle name="Обычный 5 23 12 2 2 2 2" xfId="52854"/>
    <cellStyle name="Обычный 5 23 12 2 2 3" xfId="52855"/>
    <cellStyle name="Обычный 5 23 12 2 3" xfId="22983"/>
    <cellStyle name="Обычный 5 23 12 2 3 2" xfId="52856"/>
    <cellStyle name="Обычный 5 23 12 2 4" xfId="52857"/>
    <cellStyle name="Обычный 5 23 12 3" xfId="22984"/>
    <cellStyle name="Обычный 5 23 12 3 2" xfId="22985"/>
    <cellStyle name="Обычный 5 23 12 3 2 2" xfId="22986"/>
    <cellStyle name="Обычный 5 23 12 3 2 2 2" xfId="52858"/>
    <cellStyle name="Обычный 5 23 12 3 2 3" xfId="52859"/>
    <cellStyle name="Обычный 5 23 12 3 3" xfId="22987"/>
    <cellStyle name="Обычный 5 23 12 3 3 2" xfId="52860"/>
    <cellStyle name="Обычный 5 23 12 3 4" xfId="52861"/>
    <cellStyle name="Обычный 5 23 12 4" xfId="22988"/>
    <cellStyle name="Обычный 5 23 12 4 2" xfId="22989"/>
    <cellStyle name="Обычный 5 23 12 4 2 2" xfId="22990"/>
    <cellStyle name="Обычный 5 23 12 4 2 2 2" xfId="52862"/>
    <cellStyle name="Обычный 5 23 12 4 2 3" xfId="52863"/>
    <cellStyle name="Обычный 5 23 12 4 3" xfId="22991"/>
    <cellStyle name="Обычный 5 23 12 4 3 2" xfId="52864"/>
    <cellStyle name="Обычный 5 23 12 4 4" xfId="52865"/>
    <cellStyle name="Обычный 5 23 12 5" xfId="22992"/>
    <cellStyle name="Обычный 5 23 12 5 2" xfId="22993"/>
    <cellStyle name="Обычный 5 23 12 5 2 2" xfId="52866"/>
    <cellStyle name="Обычный 5 23 12 5 3" xfId="52867"/>
    <cellStyle name="Обычный 5 23 12 6" xfId="22994"/>
    <cellStyle name="Обычный 5 23 12 6 2" xfId="52868"/>
    <cellStyle name="Обычный 5 23 12 7" xfId="22995"/>
    <cellStyle name="Обычный 5 23 12 7 2" xfId="52869"/>
    <cellStyle name="Обычный 5 23 12 8" xfId="52870"/>
    <cellStyle name="Обычный 5 23 13" xfId="22996"/>
    <cellStyle name="Обычный 5 23 13 2" xfId="22997"/>
    <cellStyle name="Обычный 5 23 13 2 2" xfId="22998"/>
    <cellStyle name="Обычный 5 23 13 2 2 2" xfId="22999"/>
    <cellStyle name="Обычный 5 23 13 2 2 2 2" xfId="52871"/>
    <cellStyle name="Обычный 5 23 13 2 2 3" xfId="52872"/>
    <cellStyle name="Обычный 5 23 13 2 3" xfId="23000"/>
    <cellStyle name="Обычный 5 23 13 2 3 2" xfId="52873"/>
    <cellStyle name="Обычный 5 23 13 2 4" xfId="52874"/>
    <cellStyle name="Обычный 5 23 13 3" xfId="23001"/>
    <cellStyle name="Обычный 5 23 13 3 2" xfId="23002"/>
    <cellStyle name="Обычный 5 23 13 3 2 2" xfId="23003"/>
    <cellStyle name="Обычный 5 23 13 3 2 2 2" xfId="52875"/>
    <cellStyle name="Обычный 5 23 13 3 2 3" xfId="52876"/>
    <cellStyle name="Обычный 5 23 13 3 3" xfId="23004"/>
    <cellStyle name="Обычный 5 23 13 3 3 2" xfId="52877"/>
    <cellStyle name="Обычный 5 23 13 3 4" xfId="52878"/>
    <cellStyle name="Обычный 5 23 13 4" xfId="23005"/>
    <cellStyle name="Обычный 5 23 13 4 2" xfId="23006"/>
    <cellStyle name="Обычный 5 23 13 4 2 2" xfId="23007"/>
    <cellStyle name="Обычный 5 23 13 4 2 2 2" xfId="52879"/>
    <cellStyle name="Обычный 5 23 13 4 2 3" xfId="52880"/>
    <cellStyle name="Обычный 5 23 13 4 3" xfId="23008"/>
    <cellStyle name="Обычный 5 23 13 4 3 2" xfId="52881"/>
    <cellStyle name="Обычный 5 23 13 4 4" xfId="52882"/>
    <cellStyle name="Обычный 5 23 13 5" xfId="23009"/>
    <cellStyle name="Обычный 5 23 13 5 2" xfId="23010"/>
    <cellStyle name="Обычный 5 23 13 5 2 2" xfId="52883"/>
    <cellStyle name="Обычный 5 23 13 5 3" xfId="52884"/>
    <cellStyle name="Обычный 5 23 13 6" xfId="23011"/>
    <cellStyle name="Обычный 5 23 13 6 2" xfId="52885"/>
    <cellStyle name="Обычный 5 23 13 7" xfId="23012"/>
    <cellStyle name="Обычный 5 23 13 7 2" xfId="52886"/>
    <cellStyle name="Обычный 5 23 13 8" xfId="52887"/>
    <cellStyle name="Обычный 5 23 14" xfId="23013"/>
    <cellStyle name="Обычный 5 23 14 2" xfId="23014"/>
    <cellStyle name="Обычный 5 23 14 2 2" xfId="23015"/>
    <cellStyle name="Обычный 5 23 14 2 2 2" xfId="23016"/>
    <cellStyle name="Обычный 5 23 14 2 2 2 2" xfId="52888"/>
    <cellStyle name="Обычный 5 23 14 2 2 3" xfId="52889"/>
    <cellStyle name="Обычный 5 23 14 2 3" xfId="23017"/>
    <cellStyle name="Обычный 5 23 14 2 3 2" xfId="52890"/>
    <cellStyle name="Обычный 5 23 14 2 4" xfId="52891"/>
    <cellStyle name="Обычный 5 23 14 3" xfId="23018"/>
    <cellStyle name="Обычный 5 23 14 3 2" xfId="23019"/>
    <cellStyle name="Обычный 5 23 14 3 2 2" xfId="23020"/>
    <cellStyle name="Обычный 5 23 14 3 2 2 2" xfId="52892"/>
    <cellStyle name="Обычный 5 23 14 3 2 3" xfId="52893"/>
    <cellStyle name="Обычный 5 23 14 3 3" xfId="23021"/>
    <cellStyle name="Обычный 5 23 14 3 3 2" xfId="52894"/>
    <cellStyle name="Обычный 5 23 14 3 4" xfId="52895"/>
    <cellStyle name="Обычный 5 23 14 4" xfId="23022"/>
    <cellStyle name="Обычный 5 23 14 4 2" xfId="23023"/>
    <cellStyle name="Обычный 5 23 14 4 2 2" xfId="23024"/>
    <cellStyle name="Обычный 5 23 14 4 2 2 2" xfId="52896"/>
    <cellStyle name="Обычный 5 23 14 4 2 3" xfId="52897"/>
    <cellStyle name="Обычный 5 23 14 4 3" xfId="23025"/>
    <cellStyle name="Обычный 5 23 14 4 3 2" xfId="52898"/>
    <cellStyle name="Обычный 5 23 14 4 4" xfId="52899"/>
    <cellStyle name="Обычный 5 23 14 5" xfId="23026"/>
    <cellStyle name="Обычный 5 23 14 5 2" xfId="23027"/>
    <cellStyle name="Обычный 5 23 14 5 2 2" xfId="52900"/>
    <cellStyle name="Обычный 5 23 14 5 3" xfId="52901"/>
    <cellStyle name="Обычный 5 23 14 6" xfId="23028"/>
    <cellStyle name="Обычный 5 23 14 6 2" xfId="52902"/>
    <cellStyle name="Обычный 5 23 14 7" xfId="23029"/>
    <cellStyle name="Обычный 5 23 14 7 2" xfId="52903"/>
    <cellStyle name="Обычный 5 23 14 8" xfId="52904"/>
    <cellStyle name="Обычный 5 23 15" xfId="23030"/>
    <cellStyle name="Обычный 5 23 15 2" xfId="23031"/>
    <cellStyle name="Обычный 5 23 15 2 2" xfId="23032"/>
    <cellStyle name="Обычный 5 23 15 2 2 2" xfId="23033"/>
    <cellStyle name="Обычный 5 23 15 2 2 2 2" xfId="52905"/>
    <cellStyle name="Обычный 5 23 15 2 2 3" xfId="52906"/>
    <cellStyle name="Обычный 5 23 15 2 3" xfId="23034"/>
    <cellStyle name="Обычный 5 23 15 2 3 2" xfId="52907"/>
    <cellStyle name="Обычный 5 23 15 2 4" xfId="52908"/>
    <cellStyle name="Обычный 5 23 15 3" xfId="23035"/>
    <cellStyle name="Обычный 5 23 15 3 2" xfId="23036"/>
    <cellStyle name="Обычный 5 23 15 3 2 2" xfId="23037"/>
    <cellStyle name="Обычный 5 23 15 3 2 2 2" xfId="52909"/>
    <cellStyle name="Обычный 5 23 15 3 2 3" xfId="52910"/>
    <cellStyle name="Обычный 5 23 15 3 3" xfId="23038"/>
    <cellStyle name="Обычный 5 23 15 3 3 2" xfId="52911"/>
    <cellStyle name="Обычный 5 23 15 3 4" xfId="52912"/>
    <cellStyle name="Обычный 5 23 15 4" xfId="23039"/>
    <cellStyle name="Обычный 5 23 15 4 2" xfId="23040"/>
    <cellStyle name="Обычный 5 23 15 4 2 2" xfId="23041"/>
    <cellStyle name="Обычный 5 23 15 4 2 2 2" xfId="52913"/>
    <cellStyle name="Обычный 5 23 15 4 2 3" xfId="52914"/>
    <cellStyle name="Обычный 5 23 15 4 3" xfId="23042"/>
    <cellStyle name="Обычный 5 23 15 4 3 2" xfId="52915"/>
    <cellStyle name="Обычный 5 23 15 4 4" xfId="52916"/>
    <cellStyle name="Обычный 5 23 15 5" xfId="23043"/>
    <cellStyle name="Обычный 5 23 15 5 2" xfId="23044"/>
    <cellStyle name="Обычный 5 23 15 5 2 2" xfId="52917"/>
    <cellStyle name="Обычный 5 23 15 5 3" xfId="52918"/>
    <cellStyle name="Обычный 5 23 15 6" xfId="23045"/>
    <cellStyle name="Обычный 5 23 15 6 2" xfId="52919"/>
    <cellStyle name="Обычный 5 23 15 7" xfId="23046"/>
    <cellStyle name="Обычный 5 23 15 7 2" xfId="52920"/>
    <cellStyle name="Обычный 5 23 15 8" xfId="52921"/>
    <cellStyle name="Обычный 5 23 16" xfId="23047"/>
    <cellStyle name="Обычный 5 23 16 2" xfId="23048"/>
    <cellStyle name="Обычный 5 23 16 2 2" xfId="23049"/>
    <cellStyle name="Обычный 5 23 16 2 2 2" xfId="23050"/>
    <cellStyle name="Обычный 5 23 16 2 2 2 2" xfId="52922"/>
    <cellStyle name="Обычный 5 23 16 2 2 3" xfId="52923"/>
    <cellStyle name="Обычный 5 23 16 2 3" xfId="23051"/>
    <cellStyle name="Обычный 5 23 16 2 3 2" xfId="52924"/>
    <cellStyle name="Обычный 5 23 16 2 4" xfId="52925"/>
    <cellStyle name="Обычный 5 23 16 3" xfId="23052"/>
    <cellStyle name="Обычный 5 23 16 3 2" xfId="23053"/>
    <cellStyle name="Обычный 5 23 16 3 2 2" xfId="23054"/>
    <cellStyle name="Обычный 5 23 16 3 2 2 2" xfId="52926"/>
    <cellStyle name="Обычный 5 23 16 3 2 3" xfId="52927"/>
    <cellStyle name="Обычный 5 23 16 3 3" xfId="23055"/>
    <cellStyle name="Обычный 5 23 16 3 3 2" xfId="52928"/>
    <cellStyle name="Обычный 5 23 16 3 4" xfId="52929"/>
    <cellStyle name="Обычный 5 23 16 4" xfId="23056"/>
    <cellStyle name="Обычный 5 23 16 4 2" xfId="23057"/>
    <cellStyle name="Обычный 5 23 16 4 2 2" xfId="23058"/>
    <cellStyle name="Обычный 5 23 16 4 2 2 2" xfId="52930"/>
    <cellStyle name="Обычный 5 23 16 4 2 3" xfId="52931"/>
    <cellStyle name="Обычный 5 23 16 4 3" xfId="23059"/>
    <cellStyle name="Обычный 5 23 16 4 3 2" xfId="52932"/>
    <cellStyle name="Обычный 5 23 16 4 4" xfId="52933"/>
    <cellStyle name="Обычный 5 23 16 5" xfId="23060"/>
    <cellStyle name="Обычный 5 23 16 5 2" xfId="23061"/>
    <cellStyle name="Обычный 5 23 16 5 2 2" xfId="52934"/>
    <cellStyle name="Обычный 5 23 16 5 3" xfId="52935"/>
    <cellStyle name="Обычный 5 23 16 6" xfId="23062"/>
    <cellStyle name="Обычный 5 23 16 6 2" xfId="52936"/>
    <cellStyle name="Обычный 5 23 16 7" xfId="23063"/>
    <cellStyle name="Обычный 5 23 16 7 2" xfId="52937"/>
    <cellStyle name="Обычный 5 23 16 8" xfId="52938"/>
    <cellStyle name="Обычный 5 23 17" xfId="23064"/>
    <cellStyle name="Обычный 5 23 17 2" xfId="23065"/>
    <cellStyle name="Обычный 5 23 17 2 2" xfId="23066"/>
    <cellStyle name="Обычный 5 23 17 2 2 2" xfId="23067"/>
    <cellStyle name="Обычный 5 23 17 2 2 2 2" xfId="52939"/>
    <cellStyle name="Обычный 5 23 17 2 2 3" xfId="52940"/>
    <cellStyle name="Обычный 5 23 17 2 3" xfId="23068"/>
    <cellStyle name="Обычный 5 23 17 2 3 2" xfId="52941"/>
    <cellStyle name="Обычный 5 23 17 2 4" xfId="52942"/>
    <cellStyle name="Обычный 5 23 17 3" xfId="23069"/>
    <cellStyle name="Обычный 5 23 17 3 2" xfId="23070"/>
    <cellStyle name="Обычный 5 23 17 3 2 2" xfId="23071"/>
    <cellStyle name="Обычный 5 23 17 3 2 2 2" xfId="52943"/>
    <cellStyle name="Обычный 5 23 17 3 2 3" xfId="52944"/>
    <cellStyle name="Обычный 5 23 17 3 3" xfId="23072"/>
    <cellStyle name="Обычный 5 23 17 3 3 2" xfId="52945"/>
    <cellStyle name="Обычный 5 23 17 3 4" xfId="52946"/>
    <cellStyle name="Обычный 5 23 17 4" xfId="23073"/>
    <cellStyle name="Обычный 5 23 17 4 2" xfId="23074"/>
    <cellStyle name="Обычный 5 23 17 4 2 2" xfId="23075"/>
    <cellStyle name="Обычный 5 23 17 4 2 2 2" xfId="52947"/>
    <cellStyle name="Обычный 5 23 17 4 2 3" xfId="52948"/>
    <cellStyle name="Обычный 5 23 17 4 3" xfId="23076"/>
    <cellStyle name="Обычный 5 23 17 4 3 2" xfId="52949"/>
    <cellStyle name="Обычный 5 23 17 4 4" xfId="52950"/>
    <cellStyle name="Обычный 5 23 17 5" xfId="23077"/>
    <cellStyle name="Обычный 5 23 17 5 2" xfId="23078"/>
    <cellStyle name="Обычный 5 23 17 5 2 2" xfId="52951"/>
    <cellStyle name="Обычный 5 23 17 5 3" xfId="52952"/>
    <cellStyle name="Обычный 5 23 17 6" xfId="23079"/>
    <cellStyle name="Обычный 5 23 17 6 2" xfId="52953"/>
    <cellStyle name="Обычный 5 23 17 7" xfId="23080"/>
    <cellStyle name="Обычный 5 23 17 7 2" xfId="52954"/>
    <cellStyle name="Обычный 5 23 17 8" xfId="52955"/>
    <cellStyle name="Обычный 5 23 18" xfId="23081"/>
    <cellStyle name="Обычный 5 23 18 2" xfId="23082"/>
    <cellStyle name="Обычный 5 23 18 2 2" xfId="23083"/>
    <cellStyle name="Обычный 5 23 18 2 2 2" xfId="23084"/>
    <cellStyle name="Обычный 5 23 18 2 2 2 2" xfId="52956"/>
    <cellStyle name="Обычный 5 23 18 2 2 3" xfId="52957"/>
    <cellStyle name="Обычный 5 23 18 2 3" xfId="23085"/>
    <cellStyle name="Обычный 5 23 18 2 3 2" xfId="52958"/>
    <cellStyle name="Обычный 5 23 18 2 4" xfId="52959"/>
    <cellStyle name="Обычный 5 23 18 3" xfId="23086"/>
    <cellStyle name="Обычный 5 23 18 3 2" xfId="23087"/>
    <cellStyle name="Обычный 5 23 18 3 2 2" xfId="23088"/>
    <cellStyle name="Обычный 5 23 18 3 2 2 2" xfId="52960"/>
    <cellStyle name="Обычный 5 23 18 3 2 3" xfId="52961"/>
    <cellStyle name="Обычный 5 23 18 3 3" xfId="23089"/>
    <cellStyle name="Обычный 5 23 18 3 3 2" xfId="52962"/>
    <cellStyle name="Обычный 5 23 18 3 4" xfId="52963"/>
    <cellStyle name="Обычный 5 23 18 4" xfId="23090"/>
    <cellStyle name="Обычный 5 23 18 4 2" xfId="23091"/>
    <cellStyle name="Обычный 5 23 18 4 2 2" xfId="23092"/>
    <cellStyle name="Обычный 5 23 18 4 2 2 2" xfId="52964"/>
    <cellStyle name="Обычный 5 23 18 4 2 3" xfId="52965"/>
    <cellStyle name="Обычный 5 23 18 4 3" xfId="23093"/>
    <cellStyle name="Обычный 5 23 18 4 3 2" xfId="52966"/>
    <cellStyle name="Обычный 5 23 18 4 4" xfId="52967"/>
    <cellStyle name="Обычный 5 23 18 5" xfId="23094"/>
    <cellStyle name="Обычный 5 23 18 5 2" xfId="23095"/>
    <cellStyle name="Обычный 5 23 18 5 2 2" xfId="52968"/>
    <cellStyle name="Обычный 5 23 18 5 3" xfId="52969"/>
    <cellStyle name="Обычный 5 23 18 6" xfId="23096"/>
    <cellStyle name="Обычный 5 23 18 6 2" xfId="52970"/>
    <cellStyle name="Обычный 5 23 18 7" xfId="23097"/>
    <cellStyle name="Обычный 5 23 18 7 2" xfId="52971"/>
    <cellStyle name="Обычный 5 23 18 8" xfId="52972"/>
    <cellStyle name="Обычный 5 23 19" xfId="23098"/>
    <cellStyle name="Обычный 5 23 19 2" xfId="23099"/>
    <cellStyle name="Обычный 5 23 19 2 2" xfId="23100"/>
    <cellStyle name="Обычный 5 23 19 2 2 2" xfId="23101"/>
    <cellStyle name="Обычный 5 23 19 2 2 2 2" xfId="52973"/>
    <cellStyle name="Обычный 5 23 19 2 2 3" xfId="52974"/>
    <cellStyle name="Обычный 5 23 19 2 3" xfId="23102"/>
    <cellStyle name="Обычный 5 23 19 2 3 2" xfId="52975"/>
    <cellStyle name="Обычный 5 23 19 2 4" xfId="52976"/>
    <cellStyle name="Обычный 5 23 19 3" xfId="23103"/>
    <cellStyle name="Обычный 5 23 19 3 2" xfId="23104"/>
    <cellStyle name="Обычный 5 23 19 3 2 2" xfId="23105"/>
    <cellStyle name="Обычный 5 23 19 3 2 2 2" xfId="52977"/>
    <cellStyle name="Обычный 5 23 19 3 2 3" xfId="52978"/>
    <cellStyle name="Обычный 5 23 19 3 3" xfId="23106"/>
    <cellStyle name="Обычный 5 23 19 3 3 2" xfId="52979"/>
    <cellStyle name="Обычный 5 23 19 3 4" xfId="52980"/>
    <cellStyle name="Обычный 5 23 19 4" xfId="23107"/>
    <cellStyle name="Обычный 5 23 19 4 2" xfId="23108"/>
    <cellStyle name="Обычный 5 23 19 4 2 2" xfId="23109"/>
    <cellStyle name="Обычный 5 23 19 4 2 2 2" xfId="52981"/>
    <cellStyle name="Обычный 5 23 19 4 2 3" xfId="52982"/>
    <cellStyle name="Обычный 5 23 19 4 3" xfId="23110"/>
    <cellStyle name="Обычный 5 23 19 4 3 2" xfId="52983"/>
    <cellStyle name="Обычный 5 23 19 4 4" xfId="52984"/>
    <cellStyle name="Обычный 5 23 19 5" xfId="23111"/>
    <cellStyle name="Обычный 5 23 19 5 2" xfId="23112"/>
    <cellStyle name="Обычный 5 23 19 5 2 2" xfId="52985"/>
    <cellStyle name="Обычный 5 23 19 5 3" xfId="52986"/>
    <cellStyle name="Обычный 5 23 19 6" xfId="23113"/>
    <cellStyle name="Обычный 5 23 19 6 2" xfId="52987"/>
    <cellStyle name="Обычный 5 23 19 7" xfId="23114"/>
    <cellStyle name="Обычный 5 23 19 7 2" xfId="52988"/>
    <cellStyle name="Обычный 5 23 19 8" xfId="52989"/>
    <cellStyle name="Обычный 5 23 2" xfId="23115"/>
    <cellStyle name="Обычный 5 23 2 2" xfId="23116"/>
    <cellStyle name="Обычный 5 23 2 2 2" xfId="23117"/>
    <cellStyle name="Обычный 5 23 2 2 2 2" xfId="23118"/>
    <cellStyle name="Обычный 5 23 2 2 2 2 2" xfId="52990"/>
    <cellStyle name="Обычный 5 23 2 2 2 3" xfId="52991"/>
    <cellStyle name="Обычный 5 23 2 2 3" xfId="23119"/>
    <cellStyle name="Обычный 5 23 2 2 3 2" xfId="52992"/>
    <cellStyle name="Обычный 5 23 2 2 4" xfId="52993"/>
    <cellStyle name="Обычный 5 23 2 3" xfId="23120"/>
    <cellStyle name="Обычный 5 23 2 3 2" xfId="23121"/>
    <cellStyle name="Обычный 5 23 2 3 2 2" xfId="23122"/>
    <cellStyle name="Обычный 5 23 2 3 2 2 2" xfId="52994"/>
    <cellStyle name="Обычный 5 23 2 3 2 3" xfId="52995"/>
    <cellStyle name="Обычный 5 23 2 3 3" xfId="23123"/>
    <cellStyle name="Обычный 5 23 2 3 3 2" xfId="52996"/>
    <cellStyle name="Обычный 5 23 2 3 4" xfId="52997"/>
    <cellStyle name="Обычный 5 23 2 4" xfId="23124"/>
    <cellStyle name="Обычный 5 23 2 4 2" xfId="23125"/>
    <cellStyle name="Обычный 5 23 2 4 2 2" xfId="23126"/>
    <cellStyle name="Обычный 5 23 2 4 2 2 2" xfId="52998"/>
    <cellStyle name="Обычный 5 23 2 4 2 3" xfId="52999"/>
    <cellStyle name="Обычный 5 23 2 4 3" xfId="23127"/>
    <cellStyle name="Обычный 5 23 2 4 3 2" xfId="53000"/>
    <cellStyle name="Обычный 5 23 2 4 4" xfId="53001"/>
    <cellStyle name="Обычный 5 23 2 5" xfId="23128"/>
    <cellStyle name="Обычный 5 23 2 5 2" xfId="23129"/>
    <cellStyle name="Обычный 5 23 2 5 2 2" xfId="53002"/>
    <cellStyle name="Обычный 5 23 2 5 3" xfId="53003"/>
    <cellStyle name="Обычный 5 23 2 6" xfId="23130"/>
    <cellStyle name="Обычный 5 23 2 6 2" xfId="53004"/>
    <cellStyle name="Обычный 5 23 2 7" xfId="23131"/>
    <cellStyle name="Обычный 5 23 2 7 2" xfId="53005"/>
    <cellStyle name="Обычный 5 23 2 8" xfId="53006"/>
    <cellStyle name="Обычный 5 23 20" xfId="23132"/>
    <cellStyle name="Обычный 5 23 20 2" xfId="23133"/>
    <cellStyle name="Обычный 5 23 20 2 2" xfId="23134"/>
    <cellStyle name="Обычный 5 23 20 2 2 2" xfId="23135"/>
    <cellStyle name="Обычный 5 23 20 2 2 2 2" xfId="53007"/>
    <cellStyle name="Обычный 5 23 20 2 2 3" xfId="53008"/>
    <cellStyle name="Обычный 5 23 20 2 3" xfId="23136"/>
    <cellStyle name="Обычный 5 23 20 2 3 2" xfId="53009"/>
    <cellStyle name="Обычный 5 23 20 2 4" xfId="53010"/>
    <cellStyle name="Обычный 5 23 20 3" xfId="23137"/>
    <cellStyle name="Обычный 5 23 20 3 2" xfId="23138"/>
    <cellStyle name="Обычный 5 23 20 3 2 2" xfId="23139"/>
    <cellStyle name="Обычный 5 23 20 3 2 2 2" xfId="53011"/>
    <cellStyle name="Обычный 5 23 20 3 2 3" xfId="53012"/>
    <cellStyle name="Обычный 5 23 20 3 3" xfId="23140"/>
    <cellStyle name="Обычный 5 23 20 3 3 2" xfId="53013"/>
    <cellStyle name="Обычный 5 23 20 3 4" xfId="53014"/>
    <cellStyle name="Обычный 5 23 20 4" xfId="23141"/>
    <cellStyle name="Обычный 5 23 20 4 2" xfId="23142"/>
    <cellStyle name="Обычный 5 23 20 4 2 2" xfId="23143"/>
    <cellStyle name="Обычный 5 23 20 4 2 2 2" xfId="53015"/>
    <cellStyle name="Обычный 5 23 20 4 2 3" xfId="53016"/>
    <cellStyle name="Обычный 5 23 20 4 3" xfId="23144"/>
    <cellStyle name="Обычный 5 23 20 4 3 2" xfId="53017"/>
    <cellStyle name="Обычный 5 23 20 4 4" xfId="53018"/>
    <cellStyle name="Обычный 5 23 20 5" xfId="23145"/>
    <cellStyle name="Обычный 5 23 20 5 2" xfId="23146"/>
    <cellStyle name="Обычный 5 23 20 5 2 2" xfId="53019"/>
    <cellStyle name="Обычный 5 23 20 5 3" xfId="53020"/>
    <cellStyle name="Обычный 5 23 20 6" xfId="23147"/>
    <cellStyle name="Обычный 5 23 20 6 2" xfId="53021"/>
    <cellStyle name="Обычный 5 23 20 7" xfId="23148"/>
    <cellStyle name="Обычный 5 23 20 7 2" xfId="53022"/>
    <cellStyle name="Обычный 5 23 20 8" xfId="53023"/>
    <cellStyle name="Обычный 5 23 21" xfId="23149"/>
    <cellStyle name="Обычный 5 23 21 2" xfId="23150"/>
    <cellStyle name="Обычный 5 23 21 2 2" xfId="23151"/>
    <cellStyle name="Обычный 5 23 21 2 2 2" xfId="23152"/>
    <cellStyle name="Обычный 5 23 21 2 2 2 2" xfId="53024"/>
    <cellStyle name="Обычный 5 23 21 2 2 3" xfId="53025"/>
    <cellStyle name="Обычный 5 23 21 2 3" xfId="23153"/>
    <cellStyle name="Обычный 5 23 21 2 3 2" xfId="53026"/>
    <cellStyle name="Обычный 5 23 21 2 4" xfId="53027"/>
    <cellStyle name="Обычный 5 23 21 3" xfId="23154"/>
    <cellStyle name="Обычный 5 23 21 3 2" xfId="23155"/>
    <cellStyle name="Обычный 5 23 21 3 2 2" xfId="23156"/>
    <cellStyle name="Обычный 5 23 21 3 2 2 2" xfId="53028"/>
    <cellStyle name="Обычный 5 23 21 3 2 3" xfId="53029"/>
    <cellStyle name="Обычный 5 23 21 3 3" xfId="23157"/>
    <cellStyle name="Обычный 5 23 21 3 3 2" xfId="53030"/>
    <cellStyle name="Обычный 5 23 21 3 4" xfId="53031"/>
    <cellStyle name="Обычный 5 23 21 4" xfId="23158"/>
    <cellStyle name="Обычный 5 23 21 4 2" xfId="23159"/>
    <cellStyle name="Обычный 5 23 21 4 2 2" xfId="23160"/>
    <cellStyle name="Обычный 5 23 21 4 2 2 2" xfId="53032"/>
    <cellStyle name="Обычный 5 23 21 4 2 3" xfId="53033"/>
    <cellStyle name="Обычный 5 23 21 4 3" xfId="23161"/>
    <cellStyle name="Обычный 5 23 21 4 3 2" xfId="53034"/>
    <cellStyle name="Обычный 5 23 21 4 4" xfId="53035"/>
    <cellStyle name="Обычный 5 23 21 5" xfId="23162"/>
    <cellStyle name="Обычный 5 23 21 5 2" xfId="23163"/>
    <cellStyle name="Обычный 5 23 21 5 2 2" xfId="53036"/>
    <cellStyle name="Обычный 5 23 21 5 3" xfId="53037"/>
    <cellStyle name="Обычный 5 23 21 6" xfId="23164"/>
    <cellStyle name="Обычный 5 23 21 6 2" xfId="53038"/>
    <cellStyle name="Обычный 5 23 21 7" xfId="23165"/>
    <cellStyle name="Обычный 5 23 21 7 2" xfId="53039"/>
    <cellStyle name="Обычный 5 23 21 8" xfId="53040"/>
    <cellStyle name="Обычный 5 23 22" xfId="23166"/>
    <cellStyle name="Обычный 5 23 22 2" xfId="23167"/>
    <cellStyle name="Обычный 5 23 22 2 2" xfId="23168"/>
    <cellStyle name="Обычный 5 23 22 2 2 2" xfId="23169"/>
    <cellStyle name="Обычный 5 23 22 2 2 2 2" xfId="53041"/>
    <cellStyle name="Обычный 5 23 22 2 2 3" xfId="53042"/>
    <cellStyle name="Обычный 5 23 22 2 3" xfId="23170"/>
    <cellStyle name="Обычный 5 23 22 2 3 2" xfId="53043"/>
    <cellStyle name="Обычный 5 23 22 2 4" xfId="53044"/>
    <cellStyle name="Обычный 5 23 22 3" xfId="23171"/>
    <cellStyle name="Обычный 5 23 22 3 2" xfId="23172"/>
    <cellStyle name="Обычный 5 23 22 3 2 2" xfId="23173"/>
    <cellStyle name="Обычный 5 23 22 3 2 2 2" xfId="53045"/>
    <cellStyle name="Обычный 5 23 22 3 2 3" xfId="53046"/>
    <cellStyle name="Обычный 5 23 22 3 3" xfId="23174"/>
    <cellStyle name="Обычный 5 23 22 3 3 2" xfId="53047"/>
    <cellStyle name="Обычный 5 23 22 3 4" xfId="53048"/>
    <cellStyle name="Обычный 5 23 22 4" xfId="23175"/>
    <cellStyle name="Обычный 5 23 22 4 2" xfId="23176"/>
    <cellStyle name="Обычный 5 23 22 4 2 2" xfId="23177"/>
    <cellStyle name="Обычный 5 23 22 4 2 2 2" xfId="53049"/>
    <cellStyle name="Обычный 5 23 22 4 2 3" xfId="53050"/>
    <cellStyle name="Обычный 5 23 22 4 3" xfId="23178"/>
    <cellStyle name="Обычный 5 23 22 4 3 2" xfId="53051"/>
    <cellStyle name="Обычный 5 23 22 4 4" xfId="53052"/>
    <cellStyle name="Обычный 5 23 22 5" xfId="23179"/>
    <cellStyle name="Обычный 5 23 22 5 2" xfId="23180"/>
    <cellStyle name="Обычный 5 23 22 5 2 2" xfId="53053"/>
    <cellStyle name="Обычный 5 23 22 5 3" xfId="53054"/>
    <cellStyle name="Обычный 5 23 22 6" xfId="23181"/>
    <cellStyle name="Обычный 5 23 22 6 2" xfId="53055"/>
    <cellStyle name="Обычный 5 23 22 7" xfId="23182"/>
    <cellStyle name="Обычный 5 23 22 7 2" xfId="53056"/>
    <cellStyle name="Обычный 5 23 22 8" xfId="53057"/>
    <cellStyle name="Обычный 5 23 23" xfId="23183"/>
    <cellStyle name="Обычный 5 23 23 2" xfId="23184"/>
    <cellStyle name="Обычный 5 23 23 2 2" xfId="23185"/>
    <cellStyle name="Обычный 5 23 23 2 2 2" xfId="23186"/>
    <cellStyle name="Обычный 5 23 23 2 2 2 2" xfId="53058"/>
    <cellStyle name="Обычный 5 23 23 2 2 3" xfId="53059"/>
    <cellStyle name="Обычный 5 23 23 2 3" xfId="23187"/>
    <cellStyle name="Обычный 5 23 23 2 3 2" xfId="53060"/>
    <cellStyle name="Обычный 5 23 23 2 4" xfId="53061"/>
    <cellStyle name="Обычный 5 23 23 3" xfId="23188"/>
    <cellStyle name="Обычный 5 23 23 3 2" xfId="23189"/>
    <cellStyle name="Обычный 5 23 23 3 2 2" xfId="23190"/>
    <cellStyle name="Обычный 5 23 23 3 2 2 2" xfId="53062"/>
    <cellStyle name="Обычный 5 23 23 3 2 3" xfId="53063"/>
    <cellStyle name="Обычный 5 23 23 3 3" xfId="23191"/>
    <cellStyle name="Обычный 5 23 23 3 3 2" xfId="53064"/>
    <cellStyle name="Обычный 5 23 23 3 4" xfId="53065"/>
    <cellStyle name="Обычный 5 23 23 4" xfId="23192"/>
    <cellStyle name="Обычный 5 23 23 4 2" xfId="23193"/>
    <cellStyle name="Обычный 5 23 23 4 2 2" xfId="23194"/>
    <cellStyle name="Обычный 5 23 23 4 2 2 2" xfId="53066"/>
    <cellStyle name="Обычный 5 23 23 4 2 3" xfId="53067"/>
    <cellStyle name="Обычный 5 23 23 4 3" xfId="23195"/>
    <cellStyle name="Обычный 5 23 23 4 3 2" xfId="53068"/>
    <cellStyle name="Обычный 5 23 23 4 4" xfId="53069"/>
    <cellStyle name="Обычный 5 23 23 5" xfId="23196"/>
    <cellStyle name="Обычный 5 23 23 5 2" xfId="23197"/>
    <cellStyle name="Обычный 5 23 23 5 2 2" xfId="53070"/>
    <cellStyle name="Обычный 5 23 23 5 3" xfId="53071"/>
    <cellStyle name="Обычный 5 23 23 6" xfId="23198"/>
    <cellStyle name="Обычный 5 23 23 6 2" xfId="53072"/>
    <cellStyle name="Обычный 5 23 23 7" xfId="23199"/>
    <cellStyle name="Обычный 5 23 23 7 2" xfId="53073"/>
    <cellStyle name="Обычный 5 23 23 8" xfId="53074"/>
    <cellStyle name="Обычный 5 23 24" xfId="23200"/>
    <cellStyle name="Обычный 5 23 24 2" xfId="23201"/>
    <cellStyle name="Обычный 5 23 24 2 2" xfId="23202"/>
    <cellStyle name="Обычный 5 23 24 2 2 2" xfId="23203"/>
    <cellStyle name="Обычный 5 23 24 2 2 2 2" xfId="53075"/>
    <cellStyle name="Обычный 5 23 24 2 2 3" xfId="53076"/>
    <cellStyle name="Обычный 5 23 24 2 3" xfId="23204"/>
    <cellStyle name="Обычный 5 23 24 2 3 2" xfId="53077"/>
    <cellStyle name="Обычный 5 23 24 2 4" xfId="53078"/>
    <cellStyle name="Обычный 5 23 24 3" xfId="23205"/>
    <cellStyle name="Обычный 5 23 24 3 2" xfId="23206"/>
    <cellStyle name="Обычный 5 23 24 3 2 2" xfId="23207"/>
    <cellStyle name="Обычный 5 23 24 3 2 2 2" xfId="53079"/>
    <cellStyle name="Обычный 5 23 24 3 2 3" xfId="53080"/>
    <cellStyle name="Обычный 5 23 24 3 3" xfId="23208"/>
    <cellStyle name="Обычный 5 23 24 3 3 2" xfId="53081"/>
    <cellStyle name="Обычный 5 23 24 3 4" xfId="53082"/>
    <cellStyle name="Обычный 5 23 24 4" xfId="23209"/>
    <cellStyle name="Обычный 5 23 24 4 2" xfId="23210"/>
    <cellStyle name="Обычный 5 23 24 4 2 2" xfId="23211"/>
    <cellStyle name="Обычный 5 23 24 4 2 2 2" xfId="53083"/>
    <cellStyle name="Обычный 5 23 24 4 2 3" xfId="53084"/>
    <cellStyle name="Обычный 5 23 24 4 3" xfId="23212"/>
    <cellStyle name="Обычный 5 23 24 4 3 2" xfId="53085"/>
    <cellStyle name="Обычный 5 23 24 4 4" xfId="53086"/>
    <cellStyle name="Обычный 5 23 24 5" xfId="23213"/>
    <cellStyle name="Обычный 5 23 24 5 2" xfId="23214"/>
    <cellStyle name="Обычный 5 23 24 5 2 2" xfId="53087"/>
    <cellStyle name="Обычный 5 23 24 5 3" xfId="53088"/>
    <cellStyle name="Обычный 5 23 24 6" xfId="23215"/>
    <cellStyle name="Обычный 5 23 24 6 2" xfId="53089"/>
    <cellStyle name="Обычный 5 23 24 7" xfId="23216"/>
    <cellStyle name="Обычный 5 23 24 7 2" xfId="53090"/>
    <cellStyle name="Обычный 5 23 24 8" xfId="53091"/>
    <cellStyle name="Обычный 5 23 25" xfId="23217"/>
    <cellStyle name="Обычный 5 23 25 2" xfId="23218"/>
    <cellStyle name="Обычный 5 23 25 2 2" xfId="23219"/>
    <cellStyle name="Обычный 5 23 25 2 2 2" xfId="23220"/>
    <cellStyle name="Обычный 5 23 25 2 2 2 2" xfId="53092"/>
    <cellStyle name="Обычный 5 23 25 2 2 3" xfId="53093"/>
    <cellStyle name="Обычный 5 23 25 2 3" xfId="23221"/>
    <cellStyle name="Обычный 5 23 25 2 3 2" xfId="53094"/>
    <cellStyle name="Обычный 5 23 25 2 4" xfId="53095"/>
    <cellStyle name="Обычный 5 23 25 3" xfId="23222"/>
    <cellStyle name="Обычный 5 23 25 3 2" xfId="23223"/>
    <cellStyle name="Обычный 5 23 25 3 2 2" xfId="23224"/>
    <cellStyle name="Обычный 5 23 25 3 2 2 2" xfId="53096"/>
    <cellStyle name="Обычный 5 23 25 3 2 3" xfId="53097"/>
    <cellStyle name="Обычный 5 23 25 3 3" xfId="23225"/>
    <cellStyle name="Обычный 5 23 25 3 3 2" xfId="53098"/>
    <cellStyle name="Обычный 5 23 25 3 4" xfId="53099"/>
    <cellStyle name="Обычный 5 23 25 4" xfId="23226"/>
    <cellStyle name="Обычный 5 23 25 4 2" xfId="23227"/>
    <cellStyle name="Обычный 5 23 25 4 2 2" xfId="23228"/>
    <cellStyle name="Обычный 5 23 25 4 2 2 2" xfId="53100"/>
    <cellStyle name="Обычный 5 23 25 4 2 3" xfId="53101"/>
    <cellStyle name="Обычный 5 23 25 4 3" xfId="23229"/>
    <cellStyle name="Обычный 5 23 25 4 3 2" xfId="53102"/>
    <cellStyle name="Обычный 5 23 25 4 4" xfId="53103"/>
    <cellStyle name="Обычный 5 23 25 5" xfId="23230"/>
    <cellStyle name="Обычный 5 23 25 5 2" xfId="23231"/>
    <cellStyle name="Обычный 5 23 25 5 2 2" xfId="53104"/>
    <cellStyle name="Обычный 5 23 25 5 3" xfId="53105"/>
    <cellStyle name="Обычный 5 23 25 6" xfId="23232"/>
    <cellStyle name="Обычный 5 23 25 6 2" xfId="53106"/>
    <cellStyle name="Обычный 5 23 25 7" xfId="23233"/>
    <cellStyle name="Обычный 5 23 25 7 2" xfId="53107"/>
    <cellStyle name="Обычный 5 23 25 8" xfId="53108"/>
    <cellStyle name="Обычный 5 23 26" xfId="23234"/>
    <cellStyle name="Обычный 5 23 26 2" xfId="23235"/>
    <cellStyle name="Обычный 5 23 26 2 2" xfId="23236"/>
    <cellStyle name="Обычный 5 23 26 2 2 2" xfId="23237"/>
    <cellStyle name="Обычный 5 23 26 2 2 2 2" xfId="53109"/>
    <cellStyle name="Обычный 5 23 26 2 2 3" xfId="53110"/>
    <cellStyle name="Обычный 5 23 26 2 3" xfId="23238"/>
    <cellStyle name="Обычный 5 23 26 2 3 2" xfId="53111"/>
    <cellStyle name="Обычный 5 23 26 2 4" xfId="53112"/>
    <cellStyle name="Обычный 5 23 26 3" xfId="23239"/>
    <cellStyle name="Обычный 5 23 26 3 2" xfId="23240"/>
    <cellStyle name="Обычный 5 23 26 3 2 2" xfId="23241"/>
    <cellStyle name="Обычный 5 23 26 3 2 2 2" xfId="53113"/>
    <cellStyle name="Обычный 5 23 26 3 2 3" xfId="53114"/>
    <cellStyle name="Обычный 5 23 26 3 3" xfId="23242"/>
    <cellStyle name="Обычный 5 23 26 3 3 2" xfId="53115"/>
    <cellStyle name="Обычный 5 23 26 3 4" xfId="53116"/>
    <cellStyle name="Обычный 5 23 26 4" xfId="23243"/>
    <cellStyle name="Обычный 5 23 26 4 2" xfId="23244"/>
    <cellStyle name="Обычный 5 23 26 4 2 2" xfId="23245"/>
    <cellStyle name="Обычный 5 23 26 4 2 2 2" xfId="53117"/>
    <cellStyle name="Обычный 5 23 26 4 2 3" xfId="53118"/>
    <cellStyle name="Обычный 5 23 26 4 3" xfId="23246"/>
    <cellStyle name="Обычный 5 23 26 4 3 2" xfId="53119"/>
    <cellStyle name="Обычный 5 23 26 4 4" xfId="53120"/>
    <cellStyle name="Обычный 5 23 26 5" xfId="23247"/>
    <cellStyle name="Обычный 5 23 26 5 2" xfId="23248"/>
    <cellStyle name="Обычный 5 23 26 5 2 2" xfId="53121"/>
    <cellStyle name="Обычный 5 23 26 5 3" xfId="53122"/>
    <cellStyle name="Обычный 5 23 26 6" xfId="23249"/>
    <cellStyle name="Обычный 5 23 26 6 2" xfId="53123"/>
    <cellStyle name="Обычный 5 23 26 7" xfId="23250"/>
    <cellStyle name="Обычный 5 23 26 7 2" xfId="53124"/>
    <cellStyle name="Обычный 5 23 26 8" xfId="53125"/>
    <cellStyle name="Обычный 5 23 27" xfId="23251"/>
    <cellStyle name="Обычный 5 23 27 2" xfId="23252"/>
    <cellStyle name="Обычный 5 23 27 2 2" xfId="23253"/>
    <cellStyle name="Обычный 5 23 27 2 2 2" xfId="23254"/>
    <cellStyle name="Обычный 5 23 27 2 2 2 2" xfId="53126"/>
    <cellStyle name="Обычный 5 23 27 2 2 3" xfId="53127"/>
    <cellStyle name="Обычный 5 23 27 2 3" xfId="23255"/>
    <cellStyle name="Обычный 5 23 27 2 3 2" xfId="53128"/>
    <cellStyle name="Обычный 5 23 27 2 4" xfId="53129"/>
    <cellStyle name="Обычный 5 23 27 3" xfId="23256"/>
    <cellStyle name="Обычный 5 23 27 3 2" xfId="23257"/>
    <cellStyle name="Обычный 5 23 27 3 2 2" xfId="23258"/>
    <cellStyle name="Обычный 5 23 27 3 2 2 2" xfId="53130"/>
    <cellStyle name="Обычный 5 23 27 3 2 3" xfId="53131"/>
    <cellStyle name="Обычный 5 23 27 3 3" xfId="23259"/>
    <cellStyle name="Обычный 5 23 27 3 3 2" xfId="53132"/>
    <cellStyle name="Обычный 5 23 27 3 4" xfId="53133"/>
    <cellStyle name="Обычный 5 23 27 4" xfId="23260"/>
    <cellStyle name="Обычный 5 23 27 4 2" xfId="23261"/>
    <cellStyle name="Обычный 5 23 27 4 2 2" xfId="23262"/>
    <cellStyle name="Обычный 5 23 27 4 2 2 2" xfId="53134"/>
    <cellStyle name="Обычный 5 23 27 4 2 3" xfId="53135"/>
    <cellStyle name="Обычный 5 23 27 4 3" xfId="23263"/>
    <cellStyle name="Обычный 5 23 27 4 3 2" xfId="53136"/>
    <cellStyle name="Обычный 5 23 27 4 4" xfId="53137"/>
    <cellStyle name="Обычный 5 23 27 5" xfId="23264"/>
    <cellStyle name="Обычный 5 23 27 5 2" xfId="23265"/>
    <cellStyle name="Обычный 5 23 27 5 2 2" xfId="53138"/>
    <cellStyle name="Обычный 5 23 27 5 3" xfId="53139"/>
    <cellStyle name="Обычный 5 23 27 6" xfId="23266"/>
    <cellStyle name="Обычный 5 23 27 6 2" xfId="53140"/>
    <cellStyle name="Обычный 5 23 27 7" xfId="23267"/>
    <cellStyle name="Обычный 5 23 27 7 2" xfId="53141"/>
    <cellStyle name="Обычный 5 23 27 8" xfId="53142"/>
    <cellStyle name="Обычный 5 23 28" xfId="23268"/>
    <cellStyle name="Обычный 5 23 28 2" xfId="23269"/>
    <cellStyle name="Обычный 5 23 28 2 2" xfId="23270"/>
    <cellStyle name="Обычный 5 23 28 2 2 2" xfId="23271"/>
    <cellStyle name="Обычный 5 23 28 2 2 2 2" xfId="53143"/>
    <cellStyle name="Обычный 5 23 28 2 2 3" xfId="53144"/>
    <cellStyle name="Обычный 5 23 28 2 3" xfId="23272"/>
    <cellStyle name="Обычный 5 23 28 2 3 2" xfId="53145"/>
    <cellStyle name="Обычный 5 23 28 2 4" xfId="53146"/>
    <cellStyle name="Обычный 5 23 28 3" xfId="23273"/>
    <cellStyle name="Обычный 5 23 28 3 2" xfId="23274"/>
    <cellStyle name="Обычный 5 23 28 3 2 2" xfId="23275"/>
    <cellStyle name="Обычный 5 23 28 3 2 2 2" xfId="53147"/>
    <cellStyle name="Обычный 5 23 28 3 2 3" xfId="53148"/>
    <cellStyle name="Обычный 5 23 28 3 3" xfId="23276"/>
    <cellStyle name="Обычный 5 23 28 3 3 2" xfId="53149"/>
    <cellStyle name="Обычный 5 23 28 3 4" xfId="53150"/>
    <cellStyle name="Обычный 5 23 28 4" xfId="23277"/>
    <cellStyle name="Обычный 5 23 28 4 2" xfId="23278"/>
    <cellStyle name="Обычный 5 23 28 4 2 2" xfId="23279"/>
    <cellStyle name="Обычный 5 23 28 4 2 2 2" xfId="53151"/>
    <cellStyle name="Обычный 5 23 28 4 2 3" xfId="53152"/>
    <cellStyle name="Обычный 5 23 28 4 3" xfId="23280"/>
    <cellStyle name="Обычный 5 23 28 4 3 2" xfId="53153"/>
    <cellStyle name="Обычный 5 23 28 4 4" xfId="53154"/>
    <cellStyle name="Обычный 5 23 28 5" xfId="23281"/>
    <cellStyle name="Обычный 5 23 28 5 2" xfId="23282"/>
    <cellStyle name="Обычный 5 23 28 5 2 2" xfId="53155"/>
    <cellStyle name="Обычный 5 23 28 5 3" xfId="53156"/>
    <cellStyle name="Обычный 5 23 28 6" xfId="23283"/>
    <cellStyle name="Обычный 5 23 28 6 2" xfId="53157"/>
    <cellStyle name="Обычный 5 23 28 7" xfId="23284"/>
    <cellStyle name="Обычный 5 23 28 7 2" xfId="53158"/>
    <cellStyle name="Обычный 5 23 28 8" xfId="53159"/>
    <cellStyle name="Обычный 5 23 29" xfId="23285"/>
    <cellStyle name="Обычный 5 23 29 2" xfId="23286"/>
    <cellStyle name="Обычный 5 23 29 2 2" xfId="23287"/>
    <cellStyle name="Обычный 5 23 29 2 2 2" xfId="23288"/>
    <cellStyle name="Обычный 5 23 29 2 2 2 2" xfId="53160"/>
    <cellStyle name="Обычный 5 23 29 2 2 3" xfId="53161"/>
    <cellStyle name="Обычный 5 23 29 2 3" xfId="23289"/>
    <cellStyle name="Обычный 5 23 29 2 3 2" xfId="53162"/>
    <cellStyle name="Обычный 5 23 29 2 4" xfId="53163"/>
    <cellStyle name="Обычный 5 23 29 3" xfId="23290"/>
    <cellStyle name="Обычный 5 23 29 3 2" xfId="23291"/>
    <cellStyle name="Обычный 5 23 29 3 2 2" xfId="23292"/>
    <cellStyle name="Обычный 5 23 29 3 2 2 2" xfId="53164"/>
    <cellStyle name="Обычный 5 23 29 3 2 3" xfId="53165"/>
    <cellStyle name="Обычный 5 23 29 3 3" xfId="23293"/>
    <cellStyle name="Обычный 5 23 29 3 3 2" xfId="53166"/>
    <cellStyle name="Обычный 5 23 29 3 4" xfId="53167"/>
    <cellStyle name="Обычный 5 23 29 4" xfId="23294"/>
    <cellStyle name="Обычный 5 23 29 4 2" xfId="23295"/>
    <cellStyle name="Обычный 5 23 29 4 2 2" xfId="23296"/>
    <cellStyle name="Обычный 5 23 29 4 2 2 2" xfId="53168"/>
    <cellStyle name="Обычный 5 23 29 4 2 3" xfId="53169"/>
    <cellStyle name="Обычный 5 23 29 4 3" xfId="23297"/>
    <cellStyle name="Обычный 5 23 29 4 3 2" xfId="53170"/>
    <cellStyle name="Обычный 5 23 29 4 4" xfId="53171"/>
    <cellStyle name="Обычный 5 23 29 5" xfId="23298"/>
    <cellStyle name="Обычный 5 23 29 5 2" xfId="23299"/>
    <cellStyle name="Обычный 5 23 29 5 2 2" xfId="53172"/>
    <cellStyle name="Обычный 5 23 29 5 3" xfId="53173"/>
    <cellStyle name="Обычный 5 23 29 6" xfId="23300"/>
    <cellStyle name="Обычный 5 23 29 6 2" xfId="53174"/>
    <cellStyle name="Обычный 5 23 29 7" xfId="23301"/>
    <cellStyle name="Обычный 5 23 29 7 2" xfId="53175"/>
    <cellStyle name="Обычный 5 23 29 8" xfId="53176"/>
    <cellStyle name="Обычный 5 23 3" xfId="23302"/>
    <cellStyle name="Обычный 5 23 3 2" xfId="23303"/>
    <cellStyle name="Обычный 5 23 3 2 2" xfId="23304"/>
    <cellStyle name="Обычный 5 23 3 2 2 2" xfId="23305"/>
    <cellStyle name="Обычный 5 23 3 2 2 2 2" xfId="53177"/>
    <cellStyle name="Обычный 5 23 3 2 2 3" xfId="53178"/>
    <cellStyle name="Обычный 5 23 3 2 3" xfId="23306"/>
    <cellStyle name="Обычный 5 23 3 2 3 2" xfId="53179"/>
    <cellStyle name="Обычный 5 23 3 2 4" xfId="53180"/>
    <cellStyle name="Обычный 5 23 3 3" xfId="23307"/>
    <cellStyle name="Обычный 5 23 3 3 2" xfId="23308"/>
    <cellStyle name="Обычный 5 23 3 3 2 2" xfId="23309"/>
    <cellStyle name="Обычный 5 23 3 3 2 2 2" xfId="53181"/>
    <cellStyle name="Обычный 5 23 3 3 2 3" xfId="53182"/>
    <cellStyle name="Обычный 5 23 3 3 3" xfId="23310"/>
    <cellStyle name="Обычный 5 23 3 3 3 2" xfId="53183"/>
    <cellStyle name="Обычный 5 23 3 3 4" xfId="53184"/>
    <cellStyle name="Обычный 5 23 3 4" xfId="23311"/>
    <cellStyle name="Обычный 5 23 3 4 2" xfId="23312"/>
    <cellStyle name="Обычный 5 23 3 4 2 2" xfId="23313"/>
    <cellStyle name="Обычный 5 23 3 4 2 2 2" xfId="53185"/>
    <cellStyle name="Обычный 5 23 3 4 2 3" xfId="53186"/>
    <cellStyle name="Обычный 5 23 3 4 3" xfId="23314"/>
    <cellStyle name="Обычный 5 23 3 4 3 2" xfId="53187"/>
    <cellStyle name="Обычный 5 23 3 4 4" xfId="53188"/>
    <cellStyle name="Обычный 5 23 3 5" xfId="23315"/>
    <cellStyle name="Обычный 5 23 3 5 2" xfId="23316"/>
    <cellStyle name="Обычный 5 23 3 5 2 2" xfId="53189"/>
    <cellStyle name="Обычный 5 23 3 5 3" xfId="53190"/>
    <cellStyle name="Обычный 5 23 3 6" xfId="23317"/>
    <cellStyle name="Обычный 5 23 3 6 2" xfId="53191"/>
    <cellStyle name="Обычный 5 23 3 7" xfId="23318"/>
    <cellStyle name="Обычный 5 23 3 7 2" xfId="53192"/>
    <cellStyle name="Обычный 5 23 3 8" xfId="53193"/>
    <cellStyle name="Обычный 5 23 30" xfId="23319"/>
    <cellStyle name="Обычный 5 23 30 2" xfId="23320"/>
    <cellStyle name="Обычный 5 23 30 2 2" xfId="23321"/>
    <cellStyle name="Обычный 5 23 30 2 2 2" xfId="53194"/>
    <cellStyle name="Обычный 5 23 30 2 3" xfId="53195"/>
    <cellStyle name="Обычный 5 23 30 3" xfId="23322"/>
    <cellStyle name="Обычный 5 23 30 3 2" xfId="53196"/>
    <cellStyle name="Обычный 5 23 30 4" xfId="53197"/>
    <cellStyle name="Обычный 5 23 31" xfId="23323"/>
    <cellStyle name="Обычный 5 23 31 2" xfId="23324"/>
    <cellStyle name="Обычный 5 23 31 2 2" xfId="23325"/>
    <cellStyle name="Обычный 5 23 31 2 2 2" xfId="53198"/>
    <cellStyle name="Обычный 5 23 31 2 3" xfId="53199"/>
    <cellStyle name="Обычный 5 23 31 3" xfId="23326"/>
    <cellStyle name="Обычный 5 23 31 3 2" xfId="53200"/>
    <cellStyle name="Обычный 5 23 31 4" xfId="53201"/>
    <cellStyle name="Обычный 5 23 32" xfId="23327"/>
    <cellStyle name="Обычный 5 23 32 2" xfId="23328"/>
    <cellStyle name="Обычный 5 23 32 2 2" xfId="23329"/>
    <cellStyle name="Обычный 5 23 32 2 2 2" xfId="53202"/>
    <cellStyle name="Обычный 5 23 32 2 3" xfId="53203"/>
    <cellStyle name="Обычный 5 23 32 3" xfId="23330"/>
    <cellStyle name="Обычный 5 23 32 3 2" xfId="53204"/>
    <cellStyle name="Обычный 5 23 32 4" xfId="53205"/>
    <cellStyle name="Обычный 5 23 33" xfId="23331"/>
    <cellStyle name="Обычный 5 23 33 2" xfId="23332"/>
    <cellStyle name="Обычный 5 23 33 2 2" xfId="53206"/>
    <cellStyle name="Обычный 5 23 33 3" xfId="53207"/>
    <cellStyle name="Обычный 5 23 34" xfId="23333"/>
    <cellStyle name="Обычный 5 23 34 2" xfId="53208"/>
    <cellStyle name="Обычный 5 23 35" xfId="23334"/>
    <cellStyle name="Обычный 5 23 35 2" xfId="53209"/>
    <cellStyle name="Обычный 5 23 36" xfId="53210"/>
    <cellStyle name="Обычный 5 23 4" xfId="23335"/>
    <cellStyle name="Обычный 5 23 4 2" xfId="23336"/>
    <cellStyle name="Обычный 5 23 4 2 2" xfId="23337"/>
    <cellStyle name="Обычный 5 23 4 2 2 2" xfId="23338"/>
    <cellStyle name="Обычный 5 23 4 2 2 2 2" xfId="53211"/>
    <cellStyle name="Обычный 5 23 4 2 2 3" xfId="53212"/>
    <cellStyle name="Обычный 5 23 4 2 3" xfId="23339"/>
    <cellStyle name="Обычный 5 23 4 2 3 2" xfId="53213"/>
    <cellStyle name="Обычный 5 23 4 2 4" xfId="53214"/>
    <cellStyle name="Обычный 5 23 4 3" xfId="23340"/>
    <cellStyle name="Обычный 5 23 4 3 2" xfId="23341"/>
    <cellStyle name="Обычный 5 23 4 3 2 2" xfId="23342"/>
    <cellStyle name="Обычный 5 23 4 3 2 2 2" xfId="53215"/>
    <cellStyle name="Обычный 5 23 4 3 2 3" xfId="53216"/>
    <cellStyle name="Обычный 5 23 4 3 3" xfId="23343"/>
    <cellStyle name="Обычный 5 23 4 3 3 2" xfId="53217"/>
    <cellStyle name="Обычный 5 23 4 3 4" xfId="53218"/>
    <cellStyle name="Обычный 5 23 4 4" xfId="23344"/>
    <cellStyle name="Обычный 5 23 4 4 2" xfId="23345"/>
    <cellStyle name="Обычный 5 23 4 4 2 2" xfId="23346"/>
    <cellStyle name="Обычный 5 23 4 4 2 2 2" xfId="53219"/>
    <cellStyle name="Обычный 5 23 4 4 2 3" xfId="53220"/>
    <cellStyle name="Обычный 5 23 4 4 3" xfId="23347"/>
    <cellStyle name="Обычный 5 23 4 4 3 2" xfId="53221"/>
    <cellStyle name="Обычный 5 23 4 4 4" xfId="53222"/>
    <cellStyle name="Обычный 5 23 4 5" xfId="23348"/>
    <cellStyle name="Обычный 5 23 4 5 2" xfId="23349"/>
    <cellStyle name="Обычный 5 23 4 5 2 2" xfId="53223"/>
    <cellStyle name="Обычный 5 23 4 5 3" xfId="53224"/>
    <cellStyle name="Обычный 5 23 4 6" xfId="23350"/>
    <cellStyle name="Обычный 5 23 4 6 2" xfId="53225"/>
    <cellStyle name="Обычный 5 23 4 7" xfId="23351"/>
    <cellStyle name="Обычный 5 23 4 7 2" xfId="53226"/>
    <cellStyle name="Обычный 5 23 4 8" xfId="53227"/>
    <cellStyle name="Обычный 5 23 5" xfId="23352"/>
    <cellStyle name="Обычный 5 23 5 2" xfId="23353"/>
    <cellStyle name="Обычный 5 23 5 2 2" xfId="23354"/>
    <cellStyle name="Обычный 5 23 5 2 2 2" xfId="23355"/>
    <cellStyle name="Обычный 5 23 5 2 2 2 2" xfId="53228"/>
    <cellStyle name="Обычный 5 23 5 2 2 3" xfId="53229"/>
    <cellStyle name="Обычный 5 23 5 2 3" xfId="23356"/>
    <cellStyle name="Обычный 5 23 5 2 3 2" xfId="53230"/>
    <cellStyle name="Обычный 5 23 5 2 4" xfId="53231"/>
    <cellStyle name="Обычный 5 23 5 3" xfId="23357"/>
    <cellStyle name="Обычный 5 23 5 3 2" xfId="23358"/>
    <cellStyle name="Обычный 5 23 5 3 2 2" xfId="23359"/>
    <cellStyle name="Обычный 5 23 5 3 2 2 2" xfId="53232"/>
    <cellStyle name="Обычный 5 23 5 3 2 3" xfId="53233"/>
    <cellStyle name="Обычный 5 23 5 3 3" xfId="23360"/>
    <cellStyle name="Обычный 5 23 5 3 3 2" xfId="53234"/>
    <cellStyle name="Обычный 5 23 5 3 4" xfId="53235"/>
    <cellStyle name="Обычный 5 23 5 4" xfId="23361"/>
    <cellStyle name="Обычный 5 23 5 4 2" xfId="23362"/>
    <cellStyle name="Обычный 5 23 5 4 2 2" xfId="23363"/>
    <cellStyle name="Обычный 5 23 5 4 2 2 2" xfId="53236"/>
    <cellStyle name="Обычный 5 23 5 4 2 3" xfId="53237"/>
    <cellStyle name="Обычный 5 23 5 4 3" xfId="23364"/>
    <cellStyle name="Обычный 5 23 5 4 3 2" xfId="53238"/>
    <cellStyle name="Обычный 5 23 5 4 4" xfId="53239"/>
    <cellStyle name="Обычный 5 23 5 5" xfId="23365"/>
    <cellStyle name="Обычный 5 23 5 5 2" xfId="23366"/>
    <cellStyle name="Обычный 5 23 5 5 2 2" xfId="53240"/>
    <cellStyle name="Обычный 5 23 5 5 3" xfId="53241"/>
    <cellStyle name="Обычный 5 23 5 6" xfId="23367"/>
    <cellStyle name="Обычный 5 23 5 6 2" xfId="53242"/>
    <cellStyle name="Обычный 5 23 5 7" xfId="23368"/>
    <cellStyle name="Обычный 5 23 5 7 2" xfId="53243"/>
    <cellStyle name="Обычный 5 23 5 8" xfId="53244"/>
    <cellStyle name="Обычный 5 23 6" xfId="23369"/>
    <cellStyle name="Обычный 5 23 6 2" xfId="23370"/>
    <cellStyle name="Обычный 5 23 6 2 2" xfId="23371"/>
    <cellStyle name="Обычный 5 23 6 2 2 2" xfId="23372"/>
    <cellStyle name="Обычный 5 23 6 2 2 2 2" xfId="53245"/>
    <cellStyle name="Обычный 5 23 6 2 2 3" xfId="53246"/>
    <cellStyle name="Обычный 5 23 6 2 3" xfId="23373"/>
    <cellStyle name="Обычный 5 23 6 2 3 2" xfId="53247"/>
    <cellStyle name="Обычный 5 23 6 2 4" xfId="53248"/>
    <cellStyle name="Обычный 5 23 6 3" xfId="23374"/>
    <cellStyle name="Обычный 5 23 6 3 2" xfId="23375"/>
    <cellStyle name="Обычный 5 23 6 3 2 2" xfId="23376"/>
    <cellStyle name="Обычный 5 23 6 3 2 2 2" xfId="53249"/>
    <cellStyle name="Обычный 5 23 6 3 2 3" xfId="53250"/>
    <cellStyle name="Обычный 5 23 6 3 3" xfId="23377"/>
    <cellStyle name="Обычный 5 23 6 3 3 2" xfId="53251"/>
    <cellStyle name="Обычный 5 23 6 3 4" xfId="53252"/>
    <cellStyle name="Обычный 5 23 6 4" xfId="23378"/>
    <cellStyle name="Обычный 5 23 6 4 2" xfId="23379"/>
    <cellStyle name="Обычный 5 23 6 4 2 2" xfId="23380"/>
    <cellStyle name="Обычный 5 23 6 4 2 2 2" xfId="53253"/>
    <cellStyle name="Обычный 5 23 6 4 2 3" xfId="53254"/>
    <cellStyle name="Обычный 5 23 6 4 3" xfId="23381"/>
    <cellStyle name="Обычный 5 23 6 4 3 2" xfId="53255"/>
    <cellStyle name="Обычный 5 23 6 4 4" xfId="53256"/>
    <cellStyle name="Обычный 5 23 6 5" xfId="23382"/>
    <cellStyle name="Обычный 5 23 6 5 2" xfId="23383"/>
    <cellStyle name="Обычный 5 23 6 5 2 2" xfId="53257"/>
    <cellStyle name="Обычный 5 23 6 5 3" xfId="53258"/>
    <cellStyle name="Обычный 5 23 6 6" xfId="23384"/>
    <cellStyle name="Обычный 5 23 6 6 2" xfId="53259"/>
    <cellStyle name="Обычный 5 23 6 7" xfId="23385"/>
    <cellStyle name="Обычный 5 23 6 7 2" xfId="53260"/>
    <cellStyle name="Обычный 5 23 6 8" xfId="53261"/>
    <cellStyle name="Обычный 5 23 7" xfId="23386"/>
    <cellStyle name="Обычный 5 23 7 2" xfId="23387"/>
    <cellStyle name="Обычный 5 23 7 2 2" xfId="23388"/>
    <cellStyle name="Обычный 5 23 7 2 2 2" xfId="23389"/>
    <cellStyle name="Обычный 5 23 7 2 2 2 2" xfId="53262"/>
    <cellStyle name="Обычный 5 23 7 2 2 3" xfId="53263"/>
    <cellStyle name="Обычный 5 23 7 2 3" xfId="23390"/>
    <cellStyle name="Обычный 5 23 7 2 3 2" xfId="53264"/>
    <cellStyle name="Обычный 5 23 7 2 4" xfId="53265"/>
    <cellStyle name="Обычный 5 23 7 3" xfId="23391"/>
    <cellStyle name="Обычный 5 23 7 3 2" xfId="23392"/>
    <cellStyle name="Обычный 5 23 7 3 2 2" xfId="23393"/>
    <cellStyle name="Обычный 5 23 7 3 2 2 2" xfId="53266"/>
    <cellStyle name="Обычный 5 23 7 3 2 3" xfId="53267"/>
    <cellStyle name="Обычный 5 23 7 3 3" xfId="23394"/>
    <cellStyle name="Обычный 5 23 7 3 3 2" xfId="53268"/>
    <cellStyle name="Обычный 5 23 7 3 4" xfId="53269"/>
    <cellStyle name="Обычный 5 23 7 4" xfId="23395"/>
    <cellStyle name="Обычный 5 23 7 4 2" xfId="23396"/>
    <cellStyle name="Обычный 5 23 7 4 2 2" xfId="23397"/>
    <cellStyle name="Обычный 5 23 7 4 2 2 2" xfId="53270"/>
    <cellStyle name="Обычный 5 23 7 4 2 3" xfId="53271"/>
    <cellStyle name="Обычный 5 23 7 4 3" xfId="23398"/>
    <cellStyle name="Обычный 5 23 7 4 3 2" xfId="53272"/>
    <cellStyle name="Обычный 5 23 7 4 4" xfId="53273"/>
    <cellStyle name="Обычный 5 23 7 5" xfId="23399"/>
    <cellStyle name="Обычный 5 23 7 5 2" xfId="23400"/>
    <cellStyle name="Обычный 5 23 7 5 2 2" xfId="53274"/>
    <cellStyle name="Обычный 5 23 7 5 3" xfId="53275"/>
    <cellStyle name="Обычный 5 23 7 6" xfId="23401"/>
    <cellStyle name="Обычный 5 23 7 6 2" xfId="53276"/>
    <cellStyle name="Обычный 5 23 7 7" xfId="23402"/>
    <cellStyle name="Обычный 5 23 7 7 2" xfId="53277"/>
    <cellStyle name="Обычный 5 23 7 8" xfId="53278"/>
    <cellStyle name="Обычный 5 23 8" xfId="23403"/>
    <cellStyle name="Обычный 5 23 8 2" xfId="23404"/>
    <cellStyle name="Обычный 5 23 8 2 2" xfId="23405"/>
    <cellStyle name="Обычный 5 23 8 2 2 2" xfId="23406"/>
    <cellStyle name="Обычный 5 23 8 2 2 2 2" xfId="53279"/>
    <cellStyle name="Обычный 5 23 8 2 2 3" xfId="53280"/>
    <cellStyle name="Обычный 5 23 8 2 3" xfId="23407"/>
    <cellStyle name="Обычный 5 23 8 2 3 2" xfId="53281"/>
    <cellStyle name="Обычный 5 23 8 2 4" xfId="53282"/>
    <cellStyle name="Обычный 5 23 8 3" xfId="23408"/>
    <cellStyle name="Обычный 5 23 8 3 2" xfId="23409"/>
    <cellStyle name="Обычный 5 23 8 3 2 2" xfId="23410"/>
    <cellStyle name="Обычный 5 23 8 3 2 2 2" xfId="53283"/>
    <cellStyle name="Обычный 5 23 8 3 2 3" xfId="53284"/>
    <cellStyle name="Обычный 5 23 8 3 3" xfId="23411"/>
    <cellStyle name="Обычный 5 23 8 3 3 2" xfId="53285"/>
    <cellStyle name="Обычный 5 23 8 3 4" xfId="53286"/>
    <cellStyle name="Обычный 5 23 8 4" xfId="23412"/>
    <cellStyle name="Обычный 5 23 8 4 2" xfId="23413"/>
    <cellStyle name="Обычный 5 23 8 4 2 2" xfId="23414"/>
    <cellStyle name="Обычный 5 23 8 4 2 2 2" xfId="53287"/>
    <cellStyle name="Обычный 5 23 8 4 2 3" xfId="53288"/>
    <cellStyle name="Обычный 5 23 8 4 3" xfId="23415"/>
    <cellStyle name="Обычный 5 23 8 4 3 2" xfId="53289"/>
    <cellStyle name="Обычный 5 23 8 4 4" xfId="53290"/>
    <cellStyle name="Обычный 5 23 8 5" xfId="23416"/>
    <cellStyle name="Обычный 5 23 8 5 2" xfId="23417"/>
    <cellStyle name="Обычный 5 23 8 5 2 2" xfId="53291"/>
    <cellStyle name="Обычный 5 23 8 5 3" xfId="53292"/>
    <cellStyle name="Обычный 5 23 8 6" xfId="23418"/>
    <cellStyle name="Обычный 5 23 8 6 2" xfId="53293"/>
    <cellStyle name="Обычный 5 23 8 7" xfId="23419"/>
    <cellStyle name="Обычный 5 23 8 7 2" xfId="53294"/>
    <cellStyle name="Обычный 5 23 8 8" xfId="53295"/>
    <cellStyle name="Обычный 5 23 9" xfId="23420"/>
    <cellStyle name="Обычный 5 23 9 2" xfId="23421"/>
    <cellStyle name="Обычный 5 23 9 2 2" xfId="23422"/>
    <cellStyle name="Обычный 5 23 9 2 2 2" xfId="23423"/>
    <cellStyle name="Обычный 5 23 9 2 2 2 2" xfId="53296"/>
    <cellStyle name="Обычный 5 23 9 2 2 3" xfId="53297"/>
    <cellStyle name="Обычный 5 23 9 2 3" xfId="23424"/>
    <cellStyle name="Обычный 5 23 9 2 3 2" xfId="53298"/>
    <cellStyle name="Обычный 5 23 9 2 4" xfId="53299"/>
    <cellStyle name="Обычный 5 23 9 3" xfId="23425"/>
    <cellStyle name="Обычный 5 23 9 3 2" xfId="23426"/>
    <cellStyle name="Обычный 5 23 9 3 2 2" xfId="23427"/>
    <cellStyle name="Обычный 5 23 9 3 2 2 2" xfId="53300"/>
    <cellStyle name="Обычный 5 23 9 3 2 3" xfId="53301"/>
    <cellStyle name="Обычный 5 23 9 3 3" xfId="23428"/>
    <cellStyle name="Обычный 5 23 9 3 3 2" xfId="53302"/>
    <cellStyle name="Обычный 5 23 9 3 4" xfId="53303"/>
    <cellStyle name="Обычный 5 23 9 4" xfId="23429"/>
    <cellStyle name="Обычный 5 23 9 4 2" xfId="23430"/>
    <cellStyle name="Обычный 5 23 9 4 2 2" xfId="23431"/>
    <cellStyle name="Обычный 5 23 9 4 2 2 2" xfId="53304"/>
    <cellStyle name="Обычный 5 23 9 4 2 3" xfId="53305"/>
    <cellStyle name="Обычный 5 23 9 4 3" xfId="23432"/>
    <cellStyle name="Обычный 5 23 9 4 3 2" xfId="53306"/>
    <cellStyle name="Обычный 5 23 9 4 4" xfId="53307"/>
    <cellStyle name="Обычный 5 23 9 5" xfId="23433"/>
    <cellStyle name="Обычный 5 23 9 5 2" xfId="23434"/>
    <cellStyle name="Обычный 5 23 9 5 2 2" xfId="53308"/>
    <cellStyle name="Обычный 5 23 9 5 3" xfId="53309"/>
    <cellStyle name="Обычный 5 23 9 6" xfId="23435"/>
    <cellStyle name="Обычный 5 23 9 6 2" xfId="53310"/>
    <cellStyle name="Обычный 5 23 9 7" xfId="23436"/>
    <cellStyle name="Обычный 5 23 9 7 2" xfId="53311"/>
    <cellStyle name="Обычный 5 23 9 8" xfId="53312"/>
    <cellStyle name="Обычный 5 24" xfId="23437"/>
    <cellStyle name="Обычный 5 24 2" xfId="23438"/>
    <cellStyle name="Обычный 5 24 2 2" xfId="23439"/>
    <cellStyle name="Обычный 5 24 2 2 2" xfId="23440"/>
    <cellStyle name="Обычный 5 24 2 2 2 2" xfId="53313"/>
    <cellStyle name="Обычный 5 24 2 2 3" xfId="53314"/>
    <cellStyle name="Обычный 5 24 2 3" xfId="23441"/>
    <cellStyle name="Обычный 5 24 2 3 2" xfId="53315"/>
    <cellStyle name="Обычный 5 24 2 4" xfId="53316"/>
    <cellStyle name="Обычный 5 24 3" xfId="23442"/>
    <cellStyle name="Обычный 5 24 3 2" xfId="23443"/>
    <cellStyle name="Обычный 5 24 3 2 2" xfId="23444"/>
    <cellStyle name="Обычный 5 24 3 2 2 2" xfId="53317"/>
    <cellStyle name="Обычный 5 24 3 2 3" xfId="53318"/>
    <cellStyle name="Обычный 5 24 3 3" xfId="23445"/>
    <cellStyle name="Обычный 5 24 3 3 2" xfId="53319"/>
    <cellStyle name="Обычный 5 24 3 4" xfId="53320"/>
    <cellStyle name="Обычный 5 24 4" xfId="23446"/>
    <cellStyle name="Обычный 5 24 4 2" xfId="23447"/>
    <cellStyle name="Обычный 5 24 4 2 2" xfId="23448"/>
    <cellStyle name="Обычный 5 24 4 2 2 2" xfId="53321"/>
    <cellStyle name="Обычный 5 24 4 2 3" xfId="53322"/>
    <cellStyle name="Обычный 5 24 4 3" xfId="23449"/>
    <cellStyle name="Обычный 5 24 4 3 2" xfId="53323"/>
    <cellStyle name="Обычный 5 24 4 4" xfId="53324"/>
    <cellStyle name="Обычный 5 24 5" xfId="23450"/>
    <cellStyle name="Обычный 5 24 5 2" xfId="23451"/>
    <cellStyle name="Обычный 5 24 5 2 2" xfId="53325"/>
    <cellStyle name="Обычный 5 24 5 3" xfId="53326"/>
    <cellStyle name="Обычный 5 24 6" xfId="23452"/>
    <cellStyle name="Обычный 5 24 6 2" xfId="53327"/>
    <cellStyle name="Обычный 5 24 7" xfId="23453"/>
    <cellStyle name="Обычный 5 24 7 2" xfId="53328"/>
    <cellStyle name="Обычный 5 24 8" xfId="53329"/>
    <cellStyle name="Обычный 5 25" xfId="23454"/>
    <cellStyle name="Обычный 5 25 2" xfId="23455"/>
    <cellStyle name="Обычный 5 25 2 2" xfId="23456"/>
    <cellStyle name="Обычный 5 25 2 2 2" xfId="23457"/>
    <cellStyle name="Обычный 5 25 2 2 2 2" xfId="53330"/>
    <cellStyle name="Обычный 5 25 2 2 3" xfId="53331"/>
    <cellStyle name="Обычный 5 25 2 3" xfId="23458"/>
    <cellStyle name="Обычный 5 25 2 3 2" xfId="53332"/>
    <cellStyle name="Обычный 5 25 2 4" xfId="53333"/>
    <cellStyle name="Обычный 5 25 3" xfId="23459"/>
    <cellStyle name="Обычный 5 25 3 2" xfId="23460"/>
    <cellStyle name="Обычный 5 25 3 2 2" xfId="23461"/>
    <cellStyle name="Обычный 5 25 3 2 2 2" xfId="53334"/>
    <cellStyle name="Обычный 5 25 3 2 3" xfId="53335"/>
    <cellStyle name="Обычный 5 25 3 3" xfId="23462"/>
    <cellStyle name="Обычный 5 25 3 3 2" xfId="53336"/>
    <cellStyle name="Обычный 5 25 3 4" xfId="53337"/>
    <cellStyle name="Обычный 5 25 4" xfId="23463"/>
    <cellStyle name="Обычный 5 25 4 2" xfId="23464"/>
    <cellStyle name="Обычный 5 25 4 2 2" xfId="23465"/>
    <cellStyle name="Обычный 5 25 4 2 2 2" xfId="53338"/>
    <cellStyle name="Обычный 5 25 4 2 3" xfId="53339"/>
    <cellStyle name="Обычный 5 25 4 3" xfId="23466"/>
    <cellStyle name="Обычный 5 25 4 3 2" xfId="53340"/>
    <cellStyle name="Обычный 5 25 4 4" xfId="53341"/>
    <cellStyle name="Обычный 5 25 5" xfId="23467"/>
    <cellStyle name="Обычный 5 25 5 2" xfId="23468"/>
    <cellStyle name="Обычный 5 25 5 2 2" xfId="53342"/>
    <cellStyle name="Обычный 5 25 5 3" xfId="53343"/>
    <cellStyle name="Обычный 5 25 6" xfId="23469"/>
    <cellStyle name="Обычный 5 25 6 2" xfId="53344"/>
    <cellStyle name="Обычный 5 25 7" xfId="23470"/>
    <cellStyle name="Обычный 5 25 7 2" xfId="53345"/>
    <cellStyle name="Обычный 5 25 8" xfId="53346"/>
    <cellStyle name="Обычный 5 26" xfId="23471"/>
    <cellStyle name="Обычный 5 26 2" xfId="23472"/>
    <cellStyle name="Обычный 5 26 2 2" xfId="23473"/>
    <cellStyle name="Обычный 5 26 2 2 2" xfId="23474"/>
    <cellStyle name="Обычный 5 26 2 2 2 2" xfId="53347"/>
    <cellStyle name="Обычный 5 26 2 2 3" xfId="53348"/>
    <cellStyle name="Обычный 5 26 2 3" xfId="23475"/>
    <cellStyle name="Обычный 5 26 2 3 2" xfId="53349"/>
    <cellStyle name="Обычный 5 26 2 4" xfId="53350"/>
    <cellStyle name="Обычный 5 26 3" xfId="23476"/>
    <cellStyle name="Обычный 5 26 3 2" xfId="23477"/>
    <cellStyle name="Обычный 5 26 3 2 2" xfId="23478"/>
    <cellStyle name="Обычный 5 26 3 2 2 2" xfId="53351"/>
    <cellStyle name="Обычный 5 26 3 2 3" xfId="53352"/>
    <cellStyle name="Обычный 5 26 3 3" xfId="23479"/>
    <cellStyle name="Обычный 5 26 3 3 2" xfId="53353"/>
    <cellStyle name="Обычный 5 26 3 4" xfId="53354"/>
    <cellStyle name="Обычный 5 26 4" xfId="23480"/>
    <cellStyle name="Обычный 5 26 4 2" xfId="23481"/>
    <cellStyle name="Обычный 5 26 4 2 2" xfId="23482"/>
    <cellStyle name="Обычный 5 26 4 2 2 2" xfId="53355"/>
    <cellStyle name="Обычный 5 26 4 2 3" xfId="53356"/>
    <cellStyle name="Обычный 5 26 4 3" xfId="23483"/>
    <cellStyle name="Обычный 5 26 4 3 2" xfId="53357"/>
    <cellStyle name="Обычный 5 26 4 4" xfId="53358"/>
    <cellStyle name="Обычный 5 26 5" xfId="23484"/>
    <cellStyle name="Обычный 5 26 5 2" xfId="23485"/>
    <cellStyle name="Обычный 5 26 5 2 2" xfId="53359"/>
    <cellStyle name="Обычный 5 26 5 3" xfId="53360"/>
    <cellStyle name="Обычный 5 26 6" xfId="23486"/>
    <cellStyle name="Обычный 5 26 6 2" xfId="53361"/>
    <cellStyle name="Обычный 5 26 7" xfId="23487"/>
    <cellStyle name="Обычный 5 26 7 2" xfId="53362"/>
    <cellStyle name="Обычный 5 26 8" xfId="53363"/>
    <cellStyle name="Обычный 5 27" xfId="23488"/>
    <cellStyle name="Обычный 5 27 2" xfId="23489"/>
    <cellStyle name="Обычный 5 27 2 2" xfId="23490"/>
    <cellStyle name="Обычный 5 27 2 2 2" xfId="23491"/>
    <cellStyle name="Обычный 5 27 2 2 2 2" xfId="53364"/>
    <cellStyle name="Обычный 5 27 2 2 3" xfId="53365"/>
    <cellStyle name="Обычный 5 27 2 3" xfId="23492"/>
    <cellStyle name="Обычный 5 27 2 3 2" xfId="53366"/>
    <cellStyle name="Обычный 5 27 2 4" xfId="53367"/>
    <cellStyle name="Обычный 5 27 3" xfId="23493"/>
    <cellStyle name="Обычный 5 27 3 2" xfId="23494"/>
    <cellStyle name="Обычный 5 27 3 2 2" xfId="23495"/>
    <cellStyle name="Обычный 5 27 3 2 2 2" xfId="53368"/>
    <cellStyle name="Обычный 5 27 3 2 3" xfId="53369"/>
    <cellStyle name="Обычный 5 27 3 3" xfId="23496"/>
    <cellStyle name="Обычный 5 27 3 3 2" xfId="53370"/>
    <cellStyle name="Обычный 5 27 3 4" xfId="53371"/>
    <cellStyle name="Обычный 5 27 4" xfId="23497"/>
    <cellStyle name="Обычный 5 27 4 2" xfId="23498"/>
    <cellStyle name="Обычный 5 27 4 2 2" xfId="23499"/>
    <cellStyle name="Обычный 5 27 4 2 2 2" xfId="53372"/>
    <cellStyle name="Обычный 5 27 4 2 3" xfId="53373"/>
    <cellStyle name="Обычный 5 27 4 3" xfId="23500"/>
    <cellStyle name="Обычный 5 27 4 3 2" xfId="53374"/>
    <cellStyle name="Обычный 5 27 4 4" xfId="53375"/>
    <cellStyle name="Обычный 5 27 5" xfId="23501"/>
    <cellStyle name="Обычный 5 27 5 2" xfId="23502"/>
    <cellStyle name="Обычный 5 27 5 2 2" xfId="53376"/>
    <cellStyle name="Обычный 5 27 5 3" xfId="53377"/>
    <cellStyle name="Обычный 5 27 6" xfId="23503"/>
    <cellStyle name="Обычный 5 27 6 2" xfId="53378"/>
    <cellStyle name="Обычный 5 27 7" xfId="23504"/>
    <cellStyle name="Обычный 5 27 7 2" xfId="53379"/>
    <cellStyle name="Обычный 5 27 8" xfId="53380"/>
    <cellStyle name="Обычный 5 28" xfId="23505"/>
    <cellStyle name="Обычный 5 28 2" xfId="23506"/>
    <cellStyle name="Обычный 5 28 2 2" xfId="23507"/>
    <cellStyle name="Обычный 5 28 2 2 2" xfId="23508"/>
    <cellStyle name="Обычный 5 28 2 2 2 2" xfId="53381"/>
    <cellStyle name="Обычный 5 28 2 2 3" xfId="53382"/>
    <cellStyle name="Обычный 5 28 2 3" xfId="23509"/>
    <cellStyle name="Обычный 5 28 2 3 2" xfId="53383"/>
    <cellStyle name="Обычный 5 28 2 4" xfId="53384"/>
    <cellStyle name="Обычный 5 28 3" xfId="23510"/>
    <cellStyle name="Обычный 5 28 3 2" xfId="23511"/>
    <cellStyle name="Обычный 5 28 3 2 2" xfId="23512"/>
    <cellStyle name="Обычный 5 28 3 2 2 2" xfId="53385"/>
    <cellStyle name="Обычный 5 28 3 2 3" xfId="53386"/>
    <cellStyle name="Обычный 5 28 3 3" xfId="23513"/>
    <cellStyle name="Обычный 5 28 3 3 2" xfId="53387"/>
    <cellStyle name="Обычный 5 28 3 4" xfId="53388"/>
    <cellStyle name="Обычный 5 28 4" xfId="23514"/>
    <cellStyle name="Обычный 5 28 4 2" xfId="23515"/>
    <cellStyle name="Обычный 5 28 4 2 2" xfId="23516"/>
    <cellStyle name="Обычный 5 28 4 2 2 2" xfId="53389"/>
    <cellStyle name="Обычный 5 28 4 2 3" xfId="53390"/>
    <cellStyle name="Обычный 5 28 4 3" xfId="23517"/>
    <cellStyle name="Обычный 5 28 4 3 2" xfId="53391"/>
    <cellStyle name="Обычный 5 28 4 4" xfId="53392"/>
    <cellStyle name="Обычный 5 28 5" xfId="23518"/>
    <cellStyle name="Обычный 5 28 5 2" xfId="23519"/>
    <cellStyle name="Обычный 5 28 5 2 2" xfId="53393"/>
    <cellStyle name="Обычный 5 28 5 3" xfId="53394"/>
    <cellStyle name="Обычный 5 28 6" xfId="23520"/>
    <cellStyle name="Обычный 5 28 6 2" xfId="53395"/>
    <cellStyle name="Обычный 5 28 7" xfId="23521"/>
    <cellStyle name="Обычный 5 28 7 2" xfId="53396"/>
    <cellStyle name="Обычный 5 28 8" xfId="53397"/>
    <cellStyle name="Обычный 5 29" xfId="23522"/>
    <cellStyle name="Обычный 5 29 2" xfId="23523"/>
    <cellStyle name="Обычный 5 29 2 2" xfId="23524"/>
    <cellStyle name="Обычный 5 29 2 2 2" xfId="23525"/>
    <cellStyle name="Обычный 5 29 2 2 2 2" xfId="53398"/>
    <cellStyle name="Обычный 5 29 2 2 3" xfId="53399"/>
    <cellStyle name="Обычный 5 29 2 3" xfId="23526"/>
    <cellStyle name="Обычный 5 29 2 3 2" xfId="53400"/>
    <cellStyle name="Обычный 5 29 2 4" xfId="53401"/>
    <cellStyle name="Обычный 5 29 3" xfId="23527"/>
    <cellStyle name="Обычный 5 29 3 2" xfId="23528"/>
    <cellStyle name="Обычный 5 29 3 2 2" xfId="23529"/>
    <cellStyle name="Обычный 5 29 3 2 2 2" xfId="53402"/>
    <cellStyle name="Обычный 5 29 3 2 3" xfId="53403"/>
    <cellStyle name="Обычный 5 29 3 3" xfId="23530"/>
    <cellStyle name="Обычный 5 29 3 3 2" xfId="53404"/>
    <cellStyle name="Обычный 5 29 3 4" xfId="53405"/>
    <cellStyle name="Обычный 5 29 4" xfId="23531"/>
    <cellStyle name="Обычный 5 29 4 2" xfId="23532"/>
    <cellStyle name="Обычный 5 29 4 2 2" xfId="23533"/>
    <cellStyle name="Обычный 5 29 4 2 2 2" xfId="53406"/>
    <cellStyle name="Обычный 5 29 4 2 3" xfId="53407"/>
    <cellStyle name="Обычный 5 29 4 3" xfId="23534"/>
    <cellStyle name="Обычный 5 29 4 3 2" xfId="53408"/>
    <cellStyle name="Обычный 5 29 4 4" xfId="53409"/>
    <cellStyle name="Обычный 5 29 5" xfId="23535"/>
    <cellStyle name="Обычный 5 29 5 2" xfId="23536"/>
    <cellStyle name="Обычный 5 29 5 2 2" xfId="53410"/>
    <cellStyle name="Обычный 5 29 5 3" xfId="53411"/>
    <cellStyle name="Обычный 5 29 6" xfId="23537"/>
    <cellStyle name="Обычный 5 29 6 2" xfId="53412"/>
    <cellStyle name="Обычный 5 29 7" xfId="23538"/>
    <cellStyle name="Обычный 5 29 7 2" xfId="53413"/>
    <cellStyle name="Обычный 5 29 8" xfId="53414"/>
    <cellStyle name="Обычный 5 3" xfId="23539"/>
    <cellStyle name="Обычный 5 3 10" xfId="23540"/>
    <cellStyle name="Обычный 5 3 10 2" xfId="23541"/>
    <cellStyle name="Обычный 5 3 10 2 2" xfId="23542"/>
    <cellStyle name="Обычный 5 3 10 2 2 2" xfId="23543"/>
    <cellStyle name="Обычный 5 3 10 2 2 2 2" xfId="53415"/>
    <cellStyle name="Обычный 5 3 10 2 2 3" xfId="53416"/>
    <cellStyle name="Обычный 5 3 10 2 3" xfId="23544"/>
    <cellStyle name="Обычный 5 3 10 2 3 2" xfId="53417"/>
    <cellStyle name="Обычный 5 3 10 2 4" xfId="53418"/>
    <cellStyle name="Обычный 5 3 10 3" xfId="23545"/>
    <cellStyle name="Обычный 5 3 10 3 2" xfId="23546"/>
    <cellStyle name="Обычный 5 3 10 3 2 2" xfId="23547"/>
    <cellStyle name="Обычный 5 3 10 3 2 2 2" xfId="53419"/>
    <cellStyle name="Обычный 5 3 10 3 2 3" xfId="53420"/>
    <cellStyle name="Обычный 5 3 10 3 3" xfId="23548"/>
    <cellStyle name="Обычный 5 3 10 3 3 2" xfId="53421"/>
    <cellStyle name="Обычный 5 3 10 3 4" xfId="53422"/>
    <cellStyle name="Обычный 5 3 10 4" xfId="23549"/>
    <cellStyle name="Обычный 5 3 10 4 2" xfId="23550"/>
    <cellStyle name="Обычный 5 3 10 4 2 2" xfId="23551"/>
    <cellStyle name="Обычный 5 3 10 4 2 2 2" xfId="53423"/>
    <cellStyle name="Обычный 5 3 10 4 2 3" xfId="53424"/>
    <cellStyle name="Обычный 5 3 10 4 3" xfId="23552"/>
    <cellStyle name="Обычный 5 3 10 4 3 2" xfId="53425"/>
    <cellStyle name="Обычный 5 3 10 4 4" xfId="53426"/>
    <cellStyle name="Обычный 5 3 10 5" xfId="23553"/>
    <cellStyle name="Обычный 5 3 10 5 2" xfId="23554"/>
    <cellStyle name="Обычный 5 3 10 5 2 2" xfId="53427"/>
    <cellStyle name="Обычный 5 3 10 5 3" xfId="53428"/>
    <cellStyle name="Обычный 5 3 10 6" xfId="23555"/>
    <cellStyle name="Обычный 5 3 10 6 2" xfId="53429"/>
    <cellStyle name="Обычный 5 3 10 7" xfId="23556"/>
    <cellStyle name="Обычный 5 3 10 7 2" xfId="53430"/>
    <cellStyle name="Обычный 5 3 10 8" xfId="53431"/>
    <cellStyle name="Обычный 5 3 11" xfId="23557"/>
    <cellStyle name="Обычный 5 3 11 2" xfId="23558"/>
    <cellStyle name="Обычный 5 3 11 2 2" xfId="23559"/>
    <cellStyle name="Обычный 5 3 11 2 2 2" xfId="23560"/>
    <cellStyle name="Обычный 5 3 11 2 2 2 2" xfId="53432"/>
    <cellStyle name="Обычный 5 3 11 2 2 3" xfId="53433"/>
    <cellStyle name="Обычный 5 3 11 2 3" xfId="23561"/>
    <cellStyle name="Обычный 5 3 11 2 3 2" xfId="53434"/>
    <cellStyle name="Обычный 5 3 11 2 4" xfId="53435"/>
    <cellStyle name="Обычный 5 3 11 3" xfId="23562"/>
    <cellStyle name="Обычный 5 3 11 3 2" xfId="23563"/>
    <cellStyle name="Обычный 5 3 11 3 2 2" xfId="23564"/>
    <cellStyle name="Обычный 5 3 11 3 2 2 2" xfId="53436"/>
    <cellStyle name="Обычный 5 3 11 3 2 3" xfId="53437"/>
    <cellStyle name="Обычный 5 3 11 3 3" xfId="23565"/>
    <cellStyle name="Обычный 5 3 11 3 3 2" xfId="53438"/>
    <cellStyle name="Обычный 5 3 11 3 4" xfId="53439"/>
    <cellStyle name="Обычный 5 3 11 4" xfId="23566"/>
    <cellStyle name="Обычный 5 3 11 4 2" xfId="23567"/>
    <cellStyle name="Обычный 5 3 11 4 2 2" xfId="23568"/>
    <cellStyle name="Обычный 5 3 11 4 2 2 2" xfId="53440"/>
    <cellStyle name="Обычный 5 3 11 4 2 3" xfId="53441"/>
    <cellStyle name="Обычный 5 3 11 4 3" xfId="23569"/>
    <cellStyle name="Обычный 5 3 11 4 3 2" xfId="53442"/>
    <cellStyle name="Обычный 5 3 11 4 4" xfId="53443"/>
    <cellStyle name="Обычный 5 3 11 5" xfId="23570"/>
    <cellStyle name="Обычный 5 3 11 5 2" xfId="23571"/>
    <cellStyle name="Обычный 5 3 11 5 2 2" xfId="53444"/>
    <cellStyle name="Обычный 5 3 11 5 3" xfId="53445"/>
    <cellStyle name="Обычный 5 3 11 6" xfId="23572"/>
    <cellStyle name="Обычный 5 3 11 6 2" xfId="53446"/>
    <cellStyle name="Обычный 5 3 11 7" xfId="23573"/>
    <cellStyle name="Обычный 5 3 11 7 2" xfId="53447"/>
    <cellStyle name="Обычный 5 3 11 8" xfId="53448"/>
    <cellStyle name="Обычный 5 3 12" xfId="23574"/>
    <cellStyle name="Обычный 5 3 12 2" xfId="23575"/>
    <cellStyle name="Обычный 5 3 12 2 2" xfId="23576"/>
    <cellStyle name="Обычный 5 3 12 2 2 2" xfId="23577"/>
    <cellStyle name="Обычный 5 3 12 2 2 2 2" xfId="53449"/>
    <cellStyle name="Обычный 5 3 12 2 2 3" xfId="53450"/>
    <cellStyle name="Обычный 5 3 12 2 3" xfId="23578"/>
    <cellStyle name="Обычный 5 3 12 2 3 2" xfId="53451"/>
    <cellStyle name="Обычный 5 3 12 2 4" xfId="53452"/>
    <cellStyle name="Обычный 5 3 12 3" xfId="23579"/>
    <cellStyle name="Обычный 5 3 12 3 2" xfId="23580"/>
    <cellStyle name="Обычный 5 3 12 3 2 2" xfId="23581"/>
    <cellStyle name="Обычный 5 3 12 3 2 2 2" xfId="53453"/>
    <cellStyle name="Обычный 5 3 12 3 2 3" xfId="53454"/>
    <cellStyle name="Обычный 5 3 12 3 3" xfId="23582"/>
    <cellStyle name="Обычный 5 3 12 3 3 2" xfId="53455"/>
    <cellStyle name="Обычный 5 3 12 3 4" xfId="53456"/>
    <cellStyle name="Обычный 5 3 12 4" xfId="23583"/>
    <cellStyle name="Обычный 5 3 12 4 2" xfId="23584"/>
    <cellStyle name="Обычный 5 3 12 4 2 2" xfId="23585"/>
    <cellStyle name="Обычный 5 3 12 4 2 2 2" xfId="53457"/>
    <cellStyle name="Обычный 5 3 12 4 2 3" xfId="53458"/>
    <cellStyle name="Обычный 5 3 12 4 3" xfId="23586"/>
    <cellStyle name="Обычный 5 3 12 4 3 2" xfId="53459"/>
    <cellStyle name="Обычный 5 3 12 4 4" xfId="53460"/>
    <cellStyle name="Обычный 5 3 12 5" xfId="23587"/>
    <cellStyle name="Обычный 5 3 12 5 2" xfId="23588"/>
    <cellStyle name="Обычный 5 3 12 5 2 2" xfId="53461"/>
    <cellStyle name="Обычный 5 3 12 5 3" xfId="53462"/>
    <cellStyle name="Обычный 5 3 12 6" xfId="23589"/>
    <cellStyle name="Обычный 5 3 12 6 2" xfId="53463"/>
    <cellStyle name="Обычный 5 3 12 7" xfId="23590"/>
    <cellStyle name="Обычный 5 3 12 7 2" xfId="53464"/>
    <cellStyle name="Обычный 5 3 12 8" xfId="53465"/>
    <cellStyle name="Обычный 5 3 13" xfId="23591"/>
    <cellStyle name="Обычный 5 3 13 2" xfId="23592"/>
    <cellStyle name="Обычный 5 3 13 2 2" xfId="23593"/>
    <cellStyle name="Обычный 5 3 13 2 2 2" xfId="23594"/>
    <cellStyle name="Обычный 5 3 13 2 2 2 2" xfId="53466"/>
    <cellStyle name="Обычный 5 3 13 2 2 3" xfId="53467"/>
    <cellStyle name="Обычный 5 3 13 2 3" xfId="23595"/>
    <cellStyle name="Обычный 5 3 13 2 3 2" xfId="53468"/>
    <cellStyle name="Обычный 5 3 13 2 4" xfId="53469"/>
    <cellStyle name="Обычный 5 3 13 3" xfId="23596"/>
    <cellStyle name="Обычный 5 3 13 3 2" xfId="23597"/>
    <cellStyle name="Обычный 5 3 13 3 2 2" xfId="23598"/>
    <cellStyle name="Обычный 5 3 13 3 2 2 2" xfId="53470"/>
    <cellStyle name="Обычный 5 3 13 3 2 3" xfId="53471"/>
    <cellStyle name="Обычный 5 3 13 3 3" xfId="23599"/>
    <cellStyle name="Обычный 5 3 13 3 3 2" xfId="53472"/>
    <cellStyle name="Обычный 5 3 13 3 4" xfId="53473"/>
    <cellStyle name="Обычный 5 3 13 4" xfId="23600"/>
    <cellStyle name="Обычный 5 3 13 4 2" xfId="23601"/>
    <cellStyle name="Обычный 5 3 13 4 2 2" xfId="23602"/>
    <cellStyle name="Обычный 5 3 13 4 2 2 2" xfId="53474"/>
    <cellStyle name="Обычный 5 3 13 4 2 3" xfId="53475"/>
    <cellStyle name="Обычный 5 3 13 4 3" xfId="23603"/>
    <cellStyle name="Обычный 5 3 13 4 3 2" xfId="53476"/>
    <cellStyle name="Обычный 5 3 13 4 4" xfId="53477"/>
    <cellStyle name="Обычный 5 3 13 5" xfId="23604"/>
    <cellStyle name="Обычный 5 3 13 5 2" xfId="23605"/>
    <cellStyle name="Обычный 5 3 13 5 2 2" xfId="53478"/>
    <cellStyle name="Обычный 5 3 13 5 3" xfId="53479"/>
    <cellStyle name="Обычный 5 3 13 6" xfId="23606"/>
    <cellStyle name="Обычный 5 3 13 6 2" xfId="53480"/>
    <cellStyle name="Обычный 5 3 13 7" xfId="23607"/>
    <cellStyle name="Обычный 5 3 13 7 2" xfId="53481"/>
    <cellStyle name="Обычный 5 3 13 8" xfId="53482"/>
    <cellStyle name="Обычный 5 3 14" xfId="23608"/>
    <cellStyle name="Обычный 5 3 14 2" xfId="23609"/>
    <cellStyle name="Обычный 5 3 14 2 2" xfId="23610"/>
    <cellStyle name="Обычный 5 3 14 2 2 2" xfId="23611"/>
    <cellStyle name="Обычный 5 3 14 2 2 2 2" xfId="53483"/>
    <cellStyle name="Обычный 5 3 14 2 2 3" xfId="53484"/>
    <cellStyle name="Обычный 5 3 14 2 3" xfId="23612"/>
    <cellStyle name="Обычный 5 3 14 2 3 2" xfId="53485"/>
    <cellStyle name="Обычный 5 3 14 2 4" xfId="53486"/>
    <cellStyle name="Обычный 5 3 14 3" xfId="23613"/>
    <cellStyle name="Обычный 5 3 14 3 2" xfId="23614"/>
    <cellStyle name="Обычный 5 3 14 3 2 2" xfId="23615"/>
    <cellStyle name="Обычный 5 3 14 3 2 2 2" xfId="53487"/>
    <cellStyle name="Обычный 5 3 14 3 2 3" xfId="53488"/>
    <cellStyle name="Обычный 5 3 14 3 3" xfId="23616"/>
    <cellStyle name="Обычный 5 3 14 3 3 2" xfId="53489"/>
    <cellStyle name="Обычный 5 3 14 3 4" xfId="53490"/>
    <cellStyle name="Обычный 5 3 14 4" xfId="23617"/>
    <cellStyle name="Обычный 5 3 14 4 2" xfId="23618"/>
    <cellStyle name="Обычный 5 3 14 4 2 2" xfId="23619"/>
    <cellStyle name="Обычный 5 3 14 4 2 2 2" xfId="53491"/>
    <cellStyle name="Обычный 5 3 14 4 2 3" xfId="53492"/>
    <cellStyle name="Обычный 5 3 14 4 3" xfId="23620"/>
    <cellStyle name="Обычный 5 3 14 4 3 2" xfId="53493"/>
    <cellStyle name="Обычный 5 3 14 4 4" xfId="53494"/>
    <cellStyle name="Обычный 5 3 14 5" xfId="23621"/>
    <cellStyle name="Обычный 5 3 14 5 2" xfId="23622"/>
    <cellStyle name="Обычный 5 3 14 5 2 2" xfId="53495"/>
    <cellStyle name="Обычный 5 3 14 5 3" xfId="53496"/>
    <cellStyle name="Обычный 5 3 14 6" xfId="23623"/>
    <cellStyle name="Обычный 5 3 14 6 2" xfId="53497"/>
    <cellStyle name="Обычный 5 3 14 7" xfId="23624"/>
    <cellStyle name="Обычный 5 3 14 7 2" xfId="53498"/>
    <cellStyle name="Обычный 5 3 14 8" xfId="53499"/>
    <cellStyle name="Обычный 5 3 15" xfId="23625"/>
    <cellStyle name="Обычный 5 3 15 2" xfId="23626"/>
    <cellStyle name="Обычный 5 3 15 2 2" xfId="23627"/>
    <cellStyle name="Обычный 5 3 15 2 2 2" xfId="23628"/>
    <cellStyle name="Обычный 5 3 15 2 2 2 2" xfId="53500"/>
    <cellStyle name="Обычный 5 3 15 2 2 3" xfId="53501"/>
    <cellStyle name="Обычный 5 3 15 2 3" xfId="23629"/>
    <cellStyle name="Обычный 5 3 15 2 3 2" xfId="53502"/>
    <cellStyle name="Обычный 5 3 15 2 4" xfId="53503"/>
    <cellStyle name="Обычный 5 3 15 3" xfId="23630"/>
    <cellStyle name="Обычный 5 3 15 3 2" xfId="23631"/>
    <cellStyle name="Обычный 5 3 15 3 2 2" xfId="23632"/>
    <cellStyle name="Обычный 5 3 15 3 2 2 2" xfId="53504"/>
    <cellStyle name="Обычный 5 3 15 3 2 3" xfId="53505"/>
    <cellStyle name="Обычный 5 3 15 3 3" xfId="23633"/>
    <cellStyle name="Обычный 5 3 15 3 3 2" xfId="53506"/>
    <cellStyle name="Обычный 5 3 15 3 4" xfId="53507"/>
    <cellStyle name="Обычный 5 3 15 4" xfId="23634"/>
    <cellStyle name="Обычный 5 3 15 4 2" xfId="23635"/>
    <cellStyle name="Обычный 5 3 15 4 2 2" xfId="23636"/>
    <cellStyle name="Обычный 5 3 15 4 2 2 2" xfId="53508"/>
    <cellStyle name="Обычный 5 3 15 4 2 3" xfId="53509"/>
    <cellStyle name="Обычный 5 3 15 4 3" xfId="23637"/>
    <cellStyle name="Обычный 5 3 15 4 3 2" xfId="53510"/>
    <cellStyle name="Обычный 5 3 15 4 4" xfId="53511"/>
    <cellStyle name="Обычный 5 3 15 5" xfId="23638"/>
    <cellStyle name="Обычный 5 3 15 5 2" xfId="23639"/>
    <cellStyle name="Обычный 5 3 15 5 2 2" xfId="53512"/>
    <cellStyle name="Обычный 5 3 15 5 3" xfId="53513"/>
    <cellStyle name="Обычный 5 3 15 6" xfId="23640"/>
    <cellStyle name="Обычный 5 3 15 6 2" xfId="53514"/>
    <cellStyle name="Обычный 5 3 15 7" xfId="23641"/>
    <cellStyle name="Обычный 5 3 15 7 2" xfId="53515"/>
    <cellStyle name="Обычный 5 3 15 8" xfId="53516"/>
    <cellStyle name="Обычный 5 3 16" xfId="23642"/>
    <cellStyle name="Обычный 5 3 16 2" xfId="23643"/>
    <cellStyle name="Обычный 5 3 16 2 2" xfId="23644"/>
    <cellStyle name="Обычный 5 3 16 2 2 2" xfId="23645"/>
    <cellStyle name="Обычный 5 3 16 2 2 2 2" xfId="53517"/>
    <cellStyle name="Обычный 5 3 16 2 2 3" xfId="53518"/>
    <cellStyle name="Обычный 5 3 16 2 3" xfId="23646"/>
    <cellStyle name="Обычный 5 3 16 2 3 2" xfId="53519"/>
    <cellStyle name="Обычный 5 3 16 2 4" xfId="53520"/>
    <cellStyle name="Обычный 5 3 16 3" xfId="23647"/>
    <cellStyle name="Обычный 5 3 16 3 2" xfId="23648"/>
    <cellStyle name="Обычный 5 3 16 3 2 2" xfId="23649"/>
    <cellStyle name="Обычный 5 3 16 3 2 2 2" xfId="53521"/>
    <cellStyle name="Обычный 5 3 16 3 2 3" xfId="53522"/>
    <cellStyle name="Обычный 5 3 16 3 3" xfId="23650"/>
    <cellStyle name="Обычный 5 3 16 3 3 2" xfId="53523"/>
    <cellStyle name="Обычный 5 3 16 3 4" xfId="53524"/>
    <cellStyle name="Обычный 5 3 16 4" xfId="23651"/>
    <cellStyle name="Обычный 5 3 16 4 2" xfId="23652"/>
    <cellStyle name="Обычный 5 3 16 4 2 2" xfId="23653"/>
    <cellStyle name="Обычный 5 3 16 4 2 2 2" xfId="53525"/>
    <cellStyle name="Обычный 5 3 16 4 2 3" xfId="53526"/>
    <cellStyle name="Обычный 5 3 16 4 3" xfId="23654"/>
    <cellStyle name="Обычный 5 3 16 4 3 2" xfId="53527"/>
    <cellStyle name="Обычный 5 3 16 4 4" xfId="53528"/>
    <cellStyle name="Обычный 5 3 16 5" xfId="23655"/>
    <cellStyle name="Обычный 5 3 16 5 2" xfId="23656"/>
    <cellStyle name="Обычный 5 3 16 5 2 2" xfId="53529"/>
    <cellStyle name="Обычный 5 3 16 5 3" xfId="53530"/>
    <cellStyle name="Обычный 5 3 16 6" xfId="23657"/>
    <cellStyle name="Обычный 5 3 16 6 2" xfId="53531"/>
    <cellStyle name="Обычный 5 3 16 7" xfId="23658"/>
    <cellStyle name="Обычный 5 3 16 7 2" xfId="53532"/>
    <cellStyle name="Обычный 5 3 16 8" xfId="53533"/>
    <cellStyle name="Обычный 5 3 17" xfId="23659"/>
    <cellStyle name="Обычный 5 3 17 2" xfId="23660"/>
    <cellStyle name="Обычный 5 3 17 2 2" xfId="23661"/>
    <cellStyle name="Обычный 5 3 17 2 2 2" xfId="23662"/>
    <cellStyle name="Обычный 5 3 17 2 2 2 2" xfId="53534"/>
    <cellStyle name="Обычный 5 3 17 2 2 3" xfId="53535"/>
    <cellStyle name="Обычный 5 3 17 2 3" xfId="23663"/>
    <cellStyle name="Обычный 5 3 17 2 3 2" xfId="53536"/>
    <cellStyle name="Обычный 5 3 17 2 4" xfId="53537"/>
    <cellStyle name="Обычный 5 3 17 3" xfId="23664"/>
    <cellStyle name="Обычный 5 3 17 3 2" xfId="23665"/>
    <cellStyle name="Обычный 5 3 17 3 2 2" xfId="23666"/>
    <cellStyle name="Обычный 5 3 17 3 2 2 2" xfId="53538"/>
    <cellStyle name="Обычный 5 3 17 3 2 3" xfId="53539"/>
    <cellStyle name="Обычный 5 3 17 3 3" xfId="23667"/>
    <cellStyle name="Обычный 5 3 17 3 3 2" xfId="53540"/>
    <cellStyle name="Обычный 5 3 17 3 4" xfId="53541"/>
    <cellStyle name="Обычный 5 3 17 4" xfId="23668"/>
    <cellStyle name="Обычный 5 3 17 4 2" xfId="23669"/>
    <cellStyle name="Обычный 5 3 17 4 2 2" xfId="23670"/>
    <cellStyle name="Обычный 5 3 17 4 2 2 2" xfId="53542"/>
    <cellStyle name="Обычный 5 3 17 4 2 3" xfId="53543"/>
    <cellStyle name="Обычный 5 3 17 4 3" xfId="23671"/>
    <cellStyle name="Обычный 5 3 17 4 3 2" xfId="53544"/>
    <cellStyle name="Обычный 5 3 17 4 4" xfId="53545"/>
    <cellStyle name="Обычный 5 3 17 5" xfId="23672"/>
    <cellStyle name="Обычный 5 3 17 5 2" xfId="23673"/>
    <cellStyle name="Обычный 5 3 17 5 2 2" xfId="53546"/>
    <cellStyle name="Обычный 5 3 17 5 3" xfId="53547"/>
    <cellStyle name="Обычный 5 3 17 6" xfId="23674"/>
    <cellStyle name="Обычный 5 3 17 6 2" xfId="53548"/>
    <cellStyle name="Обычный 5 3 17 7" xfId="23675"/>
    <cellStyle name="Обычный 5 3 17 7 2" xfId="53549"/>
    <cellStyle name="Обычный 5 3 17 8" xfId="53550"/>
    <cellStyle name="Обычный 5 3 18" xfId="23676"/>
    <cellStyle name="Обычный 5 3 18 2" xfId="23677"/>
    <cellStyle name="Обычный 5 3 18 2 2" xfId="23678"/>
    <cellStyle name="Обычный 5 3 18 2 2 2" xfId="23679"/>
    <cellStyle name="Обычный 5 3 18 2 2 2 2" xfId="53551"/>
    <cellStyle name="Обычный 5 3 18 2 2 3" xfId="53552"/>
    <cellStyle name="Обычный 5 3 18 2 3" xfId="23680"/>
    <cellStyle name="Обычный 5 3 18 2 3 2" xfId="53553"/>
    <cellStyle name="Обычный 5 3 18 2 4" xfId="53554"/>
    <cellStyle name="Обычный 5 3 18 3" xfId="23681"/>
    <cellStyle name="Обычный 5 3 18 3 2" xfId="23682"/>
    <cellStyle name="Обычный 5 3 18 3 2 2" xfId="23683"/>
    <cellStyle name="Обычный 5 3 18 3 2 2 2" xfId="53555"/>
    <cellStyle name="Обычный 5 3 18 3 2 3" xfId="53556"/>
    <cellStyle name="Обычный 5 3 18 3 3" xfId="23684"/>
    <cellStyle name="Обычный 5 3 18 3 3 2" xfId="53557"/>
    <cellStyle name="Обычный 5 3 18 3 4" xfId="53558"/>
    <cellStyle name="Обычный 5 3 18 4" xfId="23685"/>
    <cellStyle name="Обычный 5 3 18 4 2" xfId="23686"/>
    <cellStyle name="Обычный 5 3 18 4 2 2" xfId="23687"/>
    <cellStyle name="Обычный 5 3 18 4 2 2 2" xfId="53559"/>
    <cellStyle name="Обычный 5 3 18 4 2 3" xfId="53560"/>
    <cellStyle name="Обычный 5 3 18 4 3" xfId="23688"/>
    <cellStyle name="Обычный 5 3 18 4 3 2" xfId="53561"/>
    <cellStyle name="Обычный 5 3 18 4 4" xfId="53562"/>
    <cellStyle name="Обычный 5 3 18 5" xfId="23689"/>
    <cellStyle name="Обычный 5 3 18 5 2" xfId="23690"/>
    <cellStyle name="Обычный 5 3 18 5 2 2" xfId="53563"/>
    <cellStyle name="Обычный 5 3 18 5 3" xfId="53564"/>
    <cellStyle name="Обычный 5 3 18 6" xfId="23691"/>
    <cellStyle name="Обычный 5 3 18 6 2" xfId="53565"/>
    <cellStyle name="Обычный 5 3 18 7" xfId="23692"/>
    <cellStyle name="Обычный 5 3 18 7 2" xfId="53566"/>
    <cellStyle name="Обычный 5 3 18 8" xfId="53567"/>
    <cellStyle name="Обычный 5 3 19" xfId="23693"/>
    <cellStyle name="Обычный 5 3 19 2" xfId="23694"/>
    <cellStyle name="Обычный 5 3 19 2 2" xfId="23695"/>
    <cellStyle name="Обычный 5 3 19 2 2 2" xfId="23696"/>
    <cellStyle name="Обычный 5 3 19 2 2 2 2" xfId="53568"/>
    <cellStyle name="Обычный 5 3 19 2 2 3" xfId="53569"/>
    <cellStyle name="Обычный 5 3 19 2 3" xfId="23697"/>
    <cellStyle name="Обычный 5 3 19 2 3 2" xfId="53570"/>
    <cellStyle name="Обычный 5 3 19 2 4" xfId="53571"/>
    <cellStyle name="Обычный 5 3 19 3" xfId="23698"/>
    <cellStyle name="Обычный 5 3 19 3 2" xfId="23699"/>
    <cellStyle name="Обычный 5 3 19 3 2 2" xfId="23700"/>
    <cellStyle name="Обычный 5 3 19 3 2 2 2" xfId="53572"/>
    <cellStyle name="Обычный 5 3 19 3 2 3" xfId="53573"/>
    <cellStyle name="Обычный 5 3 19 3 3" xfId="23701"/>
    <cellStyle name="Обычный 5 3 19 3 3 2" xfId="53574"/>
    <cellStyle name="Обычный 5 3 19 3 4" xfId="53575"/>
    <cellStyle name="Обычный 5 3 19 4" xfId="23702"/>
    <cellStyle name="Обычный 5 3 19 4 2" xfId="23703"/>
    <cellStyle name="Обычный 5 3 19 4 2 2" xfId="23704"/>
    <cellStyle name="Обычный 5 3 19 4 2 2 2" xfId="53576"/>
    <cellStyle name="Обычный 5 3 19 4 2 3" xfId="53577"/>
    <cellStyle name="Обычный 5 3 19 4 3" xfId="23705"/>
    <cellStyle name="Обычный 5 3 19 4 3 2" xfId="53578"/>
    <cellStyle name="Обычный 5 3 19 4 4" xfId="53579"/>
    <cellStyle name="Обычный 5 3 19 5" xfId="23706"/>
    <cellStyle name="Обычный 5 3 19 5 2" xfId="23707"/>
    <cellStyle name="Обычный 5 3 19 5 2 2" xfId="53580"/>
    <cellStyle name="Обычный 5 3 19 5 3" xfId="53581"/>
    <cellStyle name="Обычный 5 3 19 6" xfId="23708"/>
    <cellStyle name="Обычный 5 3 19 6 2" xfId="53582"/>
    <cellStyle name="Обычный 5 3 19 7" xfId="23709"/>
    <cellStyle name="Обычный 5 3 19 7 2" xfId="53583"/>
    <cellStyle name="Обычный 5 3 19 8" xfId="53584"/>
    <cellStyle name="Обычный 5 3 2" xfId="23710"/>
    <cellStyle name="Обычный 5 3 2 10" xfId="61501"/>
    <cellStyle name="Обычный 5 3 2 10 2" xfId="61502"/>
    <cellStyle name="Обычный 5 3 2 11" xfId="61503"/>
    <cellStyle name="Обычный 5 3 2 11 2" xfId="61504"/>
    <cellStyle name="Обычный 5 3 2 12" xfId="61505"/>
    <cellStyle name="Обычный 5 3 2 12 2" xfId="61506"/>
    <cellStyle name="Обычный 5 3 2 13" xfId="61507"/>
    <cellStyle name="Обычный 5 3 2 2" xfId="23711"/>
    <cellStyle name="Обычный 5 3 2 2 2" xfId="23712"/>
    <cellStyle name="Обычный 5 3 2 2 2 2" xfId="23713"/>
    <cellStyle name="Обычный 5 3 2 2 2 2 2" xfId="23714"/>
    <cellStyle name="Обычный 5 3 2 2 2 2 2 2" xfId="53585"/>
    <cellStyle name="Обычный 5 3 2 2 2 2 3" xfId="53586"/>
    <cellStyle name="Обычный 5 3 2 2 2 3" xfId="23715"/>
    <cellStyle name="Обычный 5 3 2 2 2 3 2" xfId="53587"/>
    <cellStyle name="Обычный 5 3 2 2 2 4" xfId="53588"/>
    <cellStyle name="Обычный 5 3 2 2 3" xfId="23716"/>
    <cellStyle name="Обычный 5 3 2 2 3 2" xfId="23717"/>
    <cellStyle name="Обычный 5 3 2 2 3 2 2" xfId="53589"/>
    <cellStyle name="Обычный 5 3 2 2 3 3" xfId="53590"/>
    <cellStyle name="Обычный 5 3 2 2 4" xfId="23718"/>
    <cellStyle name="Обычный 5 3 2 2 4 2" xfId="53591"/>
    <cellStyle name="Обычный 5 3 2 2 5" xfId="53592"/>
    <cellStyle name="Обычный 5 3 2 3" xfId="23719"/>
    <cellStyle name="Обычный 5 3 2 3 2" xfId="23720"/>
    <cellStyle name="Обычный 5 3 2 3 2 2" xfId="23721"/>
    <cellStyle name="Обычный 5 3 2 3 2 2 2" xfId="53593"/>
    <cellStyle name="Обычный 5 3 2 3 2 3" xfId="53594"/>
    <cellStyle name="Обычный 5 3 2 3 3" xfId="23722"/>
    <cellStyle name="Обычный 5 3 2 3 3 2" xfId="53595"/>
    <cellStyle name="Обычный 5 3 2 3 4" xfId="53596"/>
    <cellStyle name="Обычный 5 3 2 4" xfId="23723"/>
    <cellStyle name="Обычный 5 3 2 4 2" xfId="23724"/>
    <cellStyle name="Обычный 5 3 2 4 2 2" xfId="23725"/>
    <cellStyle name="Обычный 5 3 2 4 2 2 2" xfId="53597"/>
    <cellStyle name="Обычный 5 3 2 4 2 3" xfId="53598"/>
    <cellStyle name="Обычный 5 3 2 4 3" xfId="23726"/>
    <cellStyle name="Обычный 5 3 2 4 3 2" xfId="53599"/>
    <cellStyle name="Обычный 5 3 2 4 4" xfId="53600"/>
    <cellStyle name="Обычный 5 3 2 5" xfId="23727"/>
    <cellStyle name="Обычный 5 3 2 5 2" xfId="23728"/>
    <cellStyle name="Обычный 5 3 2 5 2 2" xfId="23729"/>
    <cellStyle name="Обычный 5 3 2 5 2 2 2" xfId="53601"/>
    <cellStyle name="Обычный 5 3 2 5 2 3" xfId="53602"/>
    <cellStyle name="Обычный 5 3 2 5 3" xfId="23730"/>
    <cellStyle name="Обычный 5 3 2 5 3 2" xfId="53603"/>
    <cellStyle name="Обычный 5 3 2 5 4" xfId="53604"/>
    <cellStyle name="Обычный 5 3 2 6" xfId="23731"/>
    <cellStyle name="Обычный 5 3 2 6 2" xfId="23732"/>
    <cellStyle name="Обычный 5 3 2 6 2 2" xfId="53605"/>
    <cellStyle name="Обычный 5 3 2 6 3" xfId="53606"/>
    <cellStyle name="Обычный 5 3 2 7" xfId="23733"/>
    <cellStyle name="Обычный 5 3 2 7 2" xfId="53607"/>
    <cellStyle name="Обычный 5 3 2 7 2 2" xfId="61508"/>
    <cellStyle name="Обычный 5 3 2 8" xfId="23734"/>
    <cellStyle name="Обычный 5 3 2 8 2" xfId="53608"/>
    <cellStyle name="Обычный 5 3 2 8 2 2" xfId="61509"/>
    <cellStyle name="Обычный 5 3 2 9" xfId="53609"/>
    <cellStyle name="Обычный 5 3 2 9 2" xfId="61510"/>
    <cellStyle name="Обычный 5 3 2 9 3" xfId="61511"/>
    <cellStyle name="Обычный 5 3 20" xfId="23735"/>
    <cellStyle name="Обычный 5 3 20 2" xfId="23736"/>
    <cellStyle name="Обычный 5 3 20 2 2" xfId="23737"/>
    <cellStyle name="Обычный 5 3 20 2 2 2" xfId="23738"/>
    <cellStyle name="Обычный 5 3 20 2 2 2 2" xfId="53610"/>
    <cellStyle name="Обычный 5 3 20 2 2 3" xfId="53611"/>
    <cellStyle name="Обычный 5 3 20 2 3" xfId="23739"/>
    <cellStyle name="Обычный 5 3 20 2 3 2" xfId="53612"/>
    <cellStyle name="Обычный 5 3 20 2 4" xfId="53613"/>
    <cellStyle name="Обычный 5 3 20 3" xfId="23740"/>
    <cellStyle name="Обычный 5 3 20 3 2" xfId="23741"/>
    <cellStyle name="Обычный 5 3 20 3 2 2" xfId="23742"/>
    <cellStyle name="Обычный 5 3 20 3 2 2 2" xfId="53614"/>
    <cellStyle name="Обычный 5 3 20 3 2 3" xfId="53615"/>
    <cellStyle name="Обычный 5 3 20 3 3" xfId="23743"/>
    <cellStyle name="Обычный 5 3 20 3 3 2" xfId="53616"/>
    <cellStyle name="Обычный 5 3 20 3 4" xfId="53617"/>
    <cellStyle name="Обычный 5 3 20 4" xfId="23744"/>
    <cellStyle name="Обычный 5 3 20 4 2" xfId="23745"/>
    <cellStyle name="Обычный 5 3 20 4 2 2" xfId="23746"/>
    <cellStyle name="Обычный 5 3 20 4 2 2 2" xfId="53618"/>
    <cellStyle name="Обычный 5 3 20 4 2 3" xfId="53619"/>
    <cellStyle name="Обычный 5 3 20 4 3" xfId="23747"/>
    <cellStyle name="Обычный 5 3 20 4 3 2" xfId="53620"/>
    <cellStyle name="Обычный 5 3 20 4 4" xfId="53621"/>
    <cellStyle name="Обычный 5 3 20 5" xfId="23748"/>
    <cellStyle name="Обычный 5 3 20 5 2" xfId="23749"/>
    <cellStyle name="Обычный 5 3 20 5 2 2" xfId="53622"/>
    <cellStyle name="Обычный 5 3 20 5 3" xfId="53623"/>
    <cellStyle name="Обычный 5 3 20 6" xfId="23750"/>
    <cellStyle name="Обычный 5 3 20 6 2" xfId="53624"/>
    <cellStyle name="Обычный 5 3 20 7" xfId="23751"/>
    <cellStyle name="Обычный 5 3 20 7 2" xfId="53625"/>
    <cellStyle name="Обычный 5 3 20 8" xfId="53626"/>
    <cellStyle name="Обычный 5 3 21" xfId="23752"/>
    <cellStyle name="Обычный 5 3 21 2" xfId="23753"/>
    <cellStyle name="Обычный 5 3 21 2 2" xfId="23754"/>
    <cellStyle name="Обычный 5 3 21 2 2 2" xfId="23755"/>
    <cellStyle name="Обычный 5 3 21 2 2 2 2" xfId="53627"/>
    <cellStyle name="Обычный 5 3 21 2 2 3" xfId="53628"/>
    <cellStyle name="Обычный 5 3 21 2 3" xfId="23756"/>
    <cellStyle name="Обычный 5 3 21 2 3 2" xfId="53629"/>
    <cellStyle name="Обычный 5 3 21 2 4" xfId="53630"/>
    <cellStyle name="Обычный 5 3 21 3" xfId="23757"/>
    <cellStyle name="Обычный 5 3 21 3 2" xfId="23758"/>
    <cellStyle name="Обычный 5 3 21 3 2 2" xfId="23759"/>
    <cellStyle name="Обычный 5 3 21 3 2 2 2" xfId="53631"/>
    <cellStyle name="Обычный 5 3 21 3 2 3" xfId="53632"/>
    <cellStyle name="Обычный 5 3 21 3 3" xfId="23760"/>
    <cellStyle name="Обычный 5 3 21 3 3 2" xfId="53633"/>
    <cellStyle name="Обычный 5 3 21 3 4" xfId="53634"/>
    <cellStyle name="Обычный 5 3 21 4" xfId="23761"/>
    <cellStyle name="Обычный 5 3 21 4 2" xfId="23762"/>
    <cellStyle name="Обычный 5 3 21 4 2 2" xfId="23763"/>
    <cellStyle name="Обычный 5 3 21 4 2 2 2" xfId="53635"/>
    <cellStyle name="Обычный 5 3 21 4 2 3" xfId="53636"/>
    <cellStyle name="Обычный 5 3 21 4 3" xfId="23764"/>
    <cellStyle name="Обычный 5 3 21 4 3 2" xfId="53637"/>
    <cellStyle name="Обычный 5 3 21 4 4" xfId="53638"/>
    <cellStyle name="Обычный 5 3 21 5" xfId="23765"/>
    <cellStyle name="Обычный 5 3 21 5 2" xfId="23766"/>
    <cellStyle name="Обычный 5 3 21 5 2 2" xfId="53639"/>
    <cellStyle name="Обычный 5 3 21 5 3" xfId="53640"/>
    <cellStyle name="Обычный 5 3 21 6" xfId="23767"/>
    <cellStyle name="Обычный 5 3 21 6 2" xfId="53641"/>
    <cellStyle name="Обычный 5 3 21 7" xfId="23768"/>
    <cellStyle name="Обычный 5 3 21 7 2" xfId="53642"/>
    <cellStyle name="Обычный 5 3 21 8" xfId="53643"/>
    <cellStyle name="Обычный 5 3 22" xfId="23769"/>
    <cellStyle name="Обычный 5 3 22 2" xfId="23770"/>
    <cellStyle name="Обычный 5 3 22 2 2" xfId="23771"/>
    <cellStyle name="Обычный 5 3 22 2 2 2" xfId="23772"/>
    <cellStyle name="Обычный 5 3 22 2 2 2 2" xfId="53644"/>
    <cellStyle name="Обычный 5 3 22 2 2 3" xfId="53645"/>
    <cellStyle name="Обычный 5 3 22 2 3" xfId="23773"/>
    <cellStyle name="Обычный 5 3 22 2 3 2" xfId="53646"/>
    <cellStyle name="Обычный 5 3 22 2 4" xfId="53647"/>
    <cellStyle name="Обычный 5 3 22 3" xfId="23774"/>
    <cellStyle name="Обычный 5 3 22 3 2" xfId="23775"/>
    <cellStyle name="Обычный 5 3 22 3 2 2" xfId="23776"/>
    <cellStyle name="Обычный 5 3 22 3 2 2 2" xfId="53648"/>
    <cellStyle name="Обычный 5 3 22 3 2 3" xfId="53649"/>
    <cellStyle name="Обычный 5 3 22 3 3" xfId="23777"/>
    <cellStyle name="Обычный 5 3 22 3 3 2" xfId="53650"/>
    <cellStyle name="Обычный 5 3 22 3 4" xfId="53651"/>
    <cellStyle name="Обычный 5 3 22 4" xfId="23778"/>
    <cellStyle name="Обычный 5 3 22 4 2" xfId="23779"/>
    <cellStyle name="Обычный 5 3 22 4 2 2" xfId="23780"/>
    <cellStyle name="Обычный 5 3 22 4 2 2 2" xfId="53652"/>
    <cellStyle name="Обычный 5 3 22 4 2 3" xfId="53653"/>
    <cellStyle name="Обычный 5 3 22 4 3" xfId="23781"/>
    <cellStyle name="Обычный 5 3 22 4 3 2" xfId="53654"/>
    <cellStyle name="Обычный 5 3 22 4 4" xfId="53655"/>
    <cellStyle name="Обычный 5 3 22 5" xfId="23782"/>
    <cellStyle name="Обычный 5 3 22 5 2" xfId="23783"/>
    <cellStyle name="Обычный 5 3 22 5 2 2" xfId="53656"/>
    <cellStyle name="Обычный 5 3 22 5 3" xfId="53657"/>
    <cellStyle name="Обычный 5 3 22 6" xfId="23784"/>
    <cellStyle name="Обычный 5 3 22 6 2" xfId="53658"/>
    <cellStyle name="Обычный 5 3 22 7" xfId="23785"/>
    <cellStyle name="Обычный 5 3 22 7 2" xfId="53659"/>
    <cellStyle name="Обычный 5 3 22 8" xfId="53660"/>
    <cellStyle name="Обычный 5 3 23" xfId="23786"/>
    <cellStyle name="Обычный 5 3 23 2" xfId="23787"/>
    <cellStyle name="Обычный 5 3 23 2 2" xfId="23788"/>
    <cellStyle name="Обычный 5 3 23 2 2 2" xfId="23789"/>
    <cellStyle name="Обычный 5 3 23 2 2 2 2" xfId="53661"/>
    <cellStyle name="Обычный 5 3 23 2 2 3" xfId="53662"/>
    <cellStyle name="Обычный 5 3 23 2 3" xfId="23790"/>
    <cellStyle name="Обычный 5 3 23 2 3 2" xfId="53663"/>
    <cellStyle name="Обычный 5 3 23 2 4" xfId="53664"/>
    <cellStyle name="Обычный 5 3 23 3" xfId="23791"/>
    <cellStyle name="Обычный 5 3 23 3 2" xfId="23792"/>
    <cellStyle name="Обычный 5 3 23 3 2 2" xfId="23793"/>
    <cellStyle name="Обычный 5 3 23 3 2 2 2" xfId="53665"/>
    <cellStyle name="Обычный 5 3 23 3 2 3" xfId="53666"/>
    <cellStyle name="Обычный 5 3 23 3 3" xfId="23794"/>
    <cellStyle name="Обычный 5 3 23 3 3 2" xfId="53667"/>
    <cellStyle name="Обычный 5 3 23 3 4" xfId="53668"/>
    <cellStyle name="Обычный 5 3 23 4" xfId="23795"/>
    <cellStyle name="Обычный 5 3 23 4 2" xfId="23796"/>
    <cellStyle name="Обычный 5 3 23 4 2 2" xfId="23797"/>
    <cellStyle name="Обычный 5 3 23 4 2 2 2" xfId="53669"/>
    <cellStyle name="Обычный 5 3 23 4 2 3" xfId="53670"/>
    <cellStyle name="Обычный 5 3 23 4 3" xfId="23798"/>
    <cellStyle name="Обычный 5 3 23 4 3 2" xfId="53671"/>
    <cellStyle name="Обычный 5 3 23 4 4" xfId="53672"/>
    <cellStyle name="Обычный 5 3 23 5" xfId="23799"/>
    <cellStyle name="Обычный 5 3 23 5 2" xfId="23800"/>
    <cellStyle name="Обычный 5 3 23 5 2 2" xfId="53673"/>
    <cellStyle name="Обычный 5 3 23 5 3" xfId="53674"/>
    <cellStyle name="Обычный 5 3 23 6" xfId="23801"/>
    <cellStyle name="Обычный 5 3 23 6 2" xfId="53675"/>
    <cellStyle name="Обычный 5 3 23 7" xfId="23802"/>
    <cellStyle name="Обычный 5 3 23 7 2" xfId="53676"/>
    <cellStyle name="Обычный 5 3 23 8" xfId="53677"/>
    <cellStyle name="Обычный 5 3 24" xfId="23803"/>
    <cellStyle name="Обычный 5 3 24 2" xfId="23804"/>
    <cellStyle name="Обычный 5 3 24 2 2" xfId="23805"/>
    <cellStyle name="Обычный 5 3 24 2 2 2" xfId="23806"/>
    <cellStyle name="Обычный 5 3 24 2 2 2 2" xfId="53678"/>
    <cellStyle name="Обычный 5 3 24 2 2 3" xfId="53679"/>
    <cellStyle name="Обычный 5 3 24 2 3" xfId="23807"/>
    <cellStyle name="Обычный 5 3 24 2 3 2" xfId="53680"/>
    <cellStyle name="Обычный 5 3 24 2 4" xfId="53681"/>
    <cellStyle name="Обычный 5 3 24 3" xfId="23808"/>
    <cellStyle name="Обычный 5 3 24 3 2" xfId="23809"/>
    <cellStyle name="Обычный 5 3 24 3 2 2" xfId="23810"/>
    <cellStyle name="Обычный 5 3 24 3 2 2 2" xfId="53682"/>
    <cellStyle name="Обычный 5 3 24 3 2 3" xfId="53683"/>
    <cellStyle name="Обычный 5 3 24 3 3" xfId="23811"/>
    <cellStyle name="Обычный 5 3 24 3 3 2" xfId="53684"/>
    <cellStyle name="Обычный 5 3 24 3 4" xfId="53685"/>
    <cellStyle name="Обычный 5 3 24 4" xfId="23812"/>
    <cellStyle name="Обычный 5 3 24 4 2" xfId="23813"/>
    <cellStyle name="Обычный 5 3 24 4 2 2" xfId="23814"/>
    <cellStyle name="Обычный 5 3 24 4 2 2 2" xfId="53686"/>
    <cellStyle name="Обычный 5 3 24 4 2 3" xfId="53687"/>
    <cellStyle name="Обычный 5 3 24 4 3" xfId="23815"/>
    <cellStyle name="Обычный 5 3 24 4 3 2" xfId="53688"/>
    <cellStyle name="Обычный 5 3 24 4 4" xfId="53689"/>
    <cellStyle name="Обычный 5 3 24 5" xfId="23816"/>
    <cellStyle name="Обычный 5 3 24 5 2" xfId="23817"/>
    <cellStyle name="Обычный 5 3 24 5 2 2" xfId="53690"/>
    <cellStyle name="Обычный 5 3 24 5 3" xfId="53691"/>
    <cellStyle name="Обычный 5 3 24 6" xfId="23818"/>
    <cellStyle name="Обычный 5 3 24 6 2" xfId="53692"/>
    <cellStyle name="Обычный 5 3 24 7" xfId="23819"/>
    <cellStyle name="Обычный 5 3 24 7 2" xfId="53693"/>
    <cellStyle name="Обычный 5 3 24 8" xfId="53694"/>
    <cellStyle name="Обычный 5 3 25" xfId="23820"/>
    <cellStyle name="Обычный 5 3 25 2" xfId="23821"/>
    <cellStyle name="Обычный 5 3 25 2 2" xfId="23822"/>
    <cellStyle name="Обычный 5 3 25 2 2 2" xfId="23823"/>
    <cellStyle name="Обычный 5 3 25 2 2 2 2" xfId="53695"/>
    <cellStyle name="Обычный 5 3 25 2 2 3" xfId="53696"/>
    <cellStyle name="Обычный 5 3 25 2 3" xfId="23824"/>
    <cellStyle name="Обычный 5 3 25 2 3 2" xfId="53697"/>
    <cellStyle name="Обычный 5 3 25 2 4" xfId="53698"/>
    <cellStyle name="Обычный 5 3 25 3" xfId="23825"/>
    <cellStyle name="Обычный 5 3 25 3 2" xfId="23826"/>
    <cellStyle name="Обычный 5 3 25 3 2 2" xfId="23827"/>
    <cellStyle name="Обычный 5 3 25 3 2 2 2" xfId="53699"/>
    <cellStyle name="Обычный 5 3 25 3 2 3" xfId="53700"/>
    <cellStyle name="Обычный 5 3 25 3 3" xfId="23828"/>
    <cellStyle name="Обычный 5 3 25 3 3 2" xfId="53701"/>
    <cellStyle name="Обычный 5 3 25 3 4" xfId="53702"/>
    <cellStyle name="Обычный 5 3 25 4" xfId="23829"/>
    <cellStyle name="Обычный 5 3 25 4 2" xfId="23830"/>
    <cellStyle name="Обычный 5 3 25 4 2 2" xfId="23831"/>
    <cellStyle name="Обычный 5 3 25 4 2 2 2" xfId="53703"/>
    <cellStyle name="Обычный 5 3 25 4 2 3" xfId="53704"/>
    <cellStyle name="Обычный 5 3 25 4 3" xfId="23832"/>
    <cellStyle name="Обычный 5 3 25 4 3 2" xfId="53705"/>
    <cellStyle name="Обычный 5 3 25 4 4" xfId="53706"/>
    <cellStyle name="Обычный 5 3 25 5" xfId="23833"/>
    <cellStyle name="Обычный 5 3 25 5 2" xfId="23834"/>
    <cellStyle name="Обычный 5 3 25 5 2 2" xfId="53707"/>
    <cellStyle name="Обычный 5 3 25 5 3" xfId="53708"/>
    <cellStyle name="Обычный 5 3 25 6" xfId="23835"/>
    <cellStyle name="Обычный 5 3 25 6 2" xfId="53709"/>
    <cellStyle name="Обычный 5 3 25 7" xfId="23836"/>
    <cellStyle name="Обычный 5 3 25 7 2" xfId="53710"/>
    <cellStyle name="Обычный 5 3 25 8" xfId="53711"/>
    <cellStyle name="Обычный 5 3 26" xfId="23837"/>
    <cellStyle name="Обычный 5 3 26 2" xfId="23838"/>
    <cellStyle name="Обычный 5 3 26 2 2" xfId="23839"/>
    <cellStyle name="Обычный 5 3 26 2 2 2" xfId="23840"/>
    <cellStyle name="Обычный 5 3 26 2 2 2 2" xfId="53712"/>
    <cellStyle name="Обычный 5 3 26 2 2 3" xfId="53713"/>
    <cellStyle name="Обычный 5 3 26 2 3" xfId="23841"/>
    <cellStyle name="Обычный 5 3 26 2 3 2" xfId="53714"/>
    <cellStyle name="Обычный 5 3 26 2 4" xfId="53715"/>
    <cellStyle name="Обычный 5 3 26 3" xfId="23842"/>
    <cellStyle name="Обычный 5 3 26 3 2" xfId="23843"/>
    <cellStyle name="Обычный 5 3 26 3 2 2" xfId="23844"/>
    <cellStyle name="Обычный 5 3 26 3 2 2 2" xfId="53716"/>
    <cellStyle name="Обычный 5 3 26 3 2 3" xfId="53717"/>
    <cellStyle name="Обычный 5 3 26 3 3" xfId="23845"/>
    <cellStyle name="Обычный 5 3 26 3 3 2" xfId="53718"/>
    <cellStyle name="Обычный 5 3 26 3 4" xfId="53719"/>
    <cellStyle name="Обычный 5 3 26 4" xfId="23846"/>
    <cellStyle name="Обычный 5 3 26 4 2" xfId="23847"/>
    <cellStyle name="Обычный 5 3 26 4 2 2" xfId="23848"/>
    <cellStyle name="Обычный 5 3 26 4 2 2 2" xfId="53720"/>
    <cellStyle name="Обычный 5 3 26 4 2 3" xfId="53721"/>
    <cellStyle name="Обычный 5 3 26 4 3" xfId="23849"/>
    <cellStyle name="Обычный 5 3 26 4 3 2" xfId="53722"/>
    <cellStyle name="Обычный 5 3 26 4 4" xfId="53723"/>
    <cellStyle name="Обычный 5 3 26 5" xfId="23850"/>
    <cellStyle name="Обычный 5 3 26 5 2" xfId="23851"/>
    <cellStyle name="Обычный 5 3 26 5 2 2" xfId="53724"/>
    <cellStyle name="Обычный 5 3 26 5 3" xfId="53725"/>
    <cellStyle name="Обычный 5 3 26 6" xfId="23852"/>
    <cellStyle name="Обычный 5 3 26 6 2" xfId="53726"/>
    <cellStyle name="Обычный 5 3 26 7" xfId="23853"/>
    <cellStyle name="Обычный 5 3 26 7 2" xfId="53727"/>
    <cellStyle name="Обычный 5 3 26 8" xfId="53728"/>
    <cellStyle name="Обычный 5 3 27" xfId="23854"/>
    <cellStyle name="Обычный 5 3 27 2" xfId="23855"/>
    <cellStyle name="Обычный 5 3 27 2 2" xfId="23856"/>
    <cellStyle name="Обычный 5 3 27 2 2 2" xfId="23857"/>
    <cellStyle name="Обычный 5 3 27 2 2 2 2" xfId="53729"/>
    <cellStyle name="Обычный 5 3 27 2 2 3" xfId="53730"/>
    <cellStyle name="Обычный 5 3 27 2 3" xfId="23858"/>
    <cellStyle name="Обычный 5 3 27 2 3 2" xfId="53731"/>
    <cellStyle name="Обычный 5 3 27 2 4" xfId="53732"/>
    <cellStyle name="Обычный 5 3 27 3" xfId="23859"/>
    <cellStyle name="Обычный 5 3 27 3 2" xfId="23860"/>
    <cellStyle name="Обычный 5 3 27 3 2 2" xfId="23861"/>
    <cellStyle name="Обычный 5 3 27 3 2 2 2" xfId="53733"/>
    <cellStyle name="Обычный 5 3 27 3 2 3" xfId="53734"/>
    <cellStyle name="Обычный 5 3 27 3 3" xfId="23862"/>
    <cellStyle name="Обычный 5 3 27 3 3 2" xfId="53735"/>
    <cellStyle name="Обычный 5 3 27 3 4" xfId="53736"/>
    <cellStyle name="Обычный 5 3 27 4" xfId="23863"/>
    <cellStyle name="Обычный 5 3 27 4 2" xfId="23864"/>
    <cellStyle name="Обычный 5 3 27 4 2 2" xfId="23865"/>
    <cellStyle name="Обычный 5 3 27 4 2 2 2" xfId="53737"/>
    <cellStyle name="Обычный 5 3 27 4 2 3" xfId="53738"/>
    <cellStyle name="Обычный 5 3 27 4 3" xfId="23866"/>
    <cellStyle name="Обычный 5 3 27 4 3 2" xfId="53739"/>
    <cellStyle name="Обычный 5 3 27 4 4" xfId="53740"/>
    <cellStyle name="Обычный 5 3 27 5" xfId="23867"/>
    <cellStyle name="Обычный 5 3 27 5 2" xfId="23868"/>
    <cellStyle name="Обычный 5 3 27 5 2 2" xfId="53741"/>
    <cellStyle name="Обычный 5 3 27 5 3" xfId="53742"/>
    <cellStyle name="Обычный 5 3 27 6" xfId="23869"/>
    <cellStyle name="Обычный 5 3 27 6 2" xfId="53743"/>
    <cellStyle name="Обычный 5 3 27 7" xfId="23870"/>
    <cellStyle name="Обычный 5 3 27 7 2" xfId="53744"/>
    <cellStyle name="Обычный 5 3 27 8" xfId="53745"/>
    <cellStyle name="Обычный 5 3 28" xfId="23871"/>
    <cellStyle name="Обычный 5 3 28 2" xfId="23872"/>
    <cellStyle name="Обычный 5 3 28 2 2" xfId="23873"/>
    <cellStyle name="Обычный 5 3 28 2 2 2" xfId="23874"/>
    <cellStyle name="Обычный 5 3 28 2 2 2 2" xfId="53746"/>
    <cellStyle name="Обычный 5 3 28 2 2 3" xfId="53747"/>
    <cellStyle name="Обычный 5 3 28 2 3" xfId="23875"/>
    <cellStyle name="Обычный 5 3 28 2 3 2" xfId="53748"/>
    <cellStyle name="Обычный 5 3 28 2 4" xfId="53749"/>
    <cellStyle name="Обычный 5 3 28 3" xfId="23876"/>
    <cellStyle name="Обычный 5 3 28 3 2" xfId="23877"/>
    <cellStyle name="Обычный 5 3 28 3 2 2" xfId="23878"/>
    <cellStyle name="Обычный 5 3 28 3 2 2 2" xfId="53750"/>
    <cellStyle name="Обычный 5 3 28 3 2 3" xfId="53751"/>
    <cellStyle name="Обычный 5 3 28 3 3" xfId="23879"/>
    <cellStyle name="Обычный 5 3 28 3 3 2" xfId="53752"/>
    <cellStyle name="Обычный 5 3 28 3 4" xfId="53753"/>
    <cellStyle name="Обычный 5 3 28 4" xfId="23880"/>
    <cellStyle name="Обычный 5 3 28 4 2" xfId="23881"/>
    <cellStyle name="Обычный 5 3 28 4 2 2" xfId="23882"/>
    <cellStyle name="Обычный 5 3 28 4 2 2 2" xfId="53754"/>
    <cellStyle name="Обычный 5 3 28 4 2 3" xfId="53755"/>
    <cellStyle name="Обычный 5 3 28 4 3" xfId="23883"/>
    <cellStyle name="Обычный 5 3 28 4 3 2" xfId="53756"/>
    <cellStyle name="Обычный 5 3 28 4 4" xfId="53757"/>
    <cellStyle name="Обычный 5 3 28 5" xfId="23884"/>
    <cellStyle name="Обычный 5 3 28 5 2" xfId="23885"/>
    <cellStyle name="Обычный 5 3 28 5 2 2" xfId="53758"/>
    <cellStyle name="Обычный 5 3 28 5 3" xfId="53759"/>
    <cellStyle name="Обычный 5 3 28 6" xfId="23886"/>
    <cellStyle name="Обычный 5 3 28 6 2" xfId="53760"/>
    <cellStyle name="Обычный 5 3 28 7" xfId="23887"/>
    <cellStyle name="Обычный 5 3 28 7 2" xfId="53761"/>
    <cellStyle name="Обычный 5 3 28 8" xfId="53762"/>
    <cellStyle name="Обычный 5 3 29" xfId="23888"/>
    <cellStyle name="Обычный 5 3 29 2" xfId="23889"/>
    <cellStyle name="Обычный 5 3 29 2 2" xfId="23890"/>
    <cellStyle name="Обычный 5 3 29 2 2 2" xfId="23891"/>
    <cellStyle name="Обычный 5 3 29 2 2 2 2" xfId="53763"/>
    <cellStyle name="Обычный 5 3 29 2 2 3" xfId="53764"/>
    <cellStyle name="Обычный 5 3 29 2 3" xfId="23892"/>
    <cellStyle name="Обычный 5 3 29 2 3 2" xfId="53765"/>
    <cellStyle name="Обычный 5 3 29 2 4" xfId="53766"/>
    <cellStyle name="Обычный 5 3 29 3" xfId="23893"/>
    <cellStyle name="Обычный 5 3 29 3 2" xfId="23894"/>
    <cellStyle name="Обычный 5 3 29 3 2 2" xfId="23895"/>
    <cellStyle name="Обычный 5 3 29 3 2 2 2" xfId="53767"/>
    <cellStyle name="Обычный 5 3 29 3 2 3" xfId="53768"/>
    <cellStyle name="Обычный 5 3 29 3 3" xfId="23896"/>
    <cellStyle name="Обычный 5 3 29 3 3 2" xfId="53769"/>
    <cellStyle name="Обычный 5 3 29 3 4" xfId="53770"/>
    <cellStyle name="Обычный 5 3 29 4" xfId="23897"/>
    <cellStyle name="Обычный 5 3 29 4 2" xfId="23898"/>
    <cellStyle name="Обычный 5 3 29 4 2 2" xfId="23899"/>
    <cellStyle name="Обычный 5 3 29 4 2 2 2" xfId="53771"/>
    <cellStyle name="Обычный 5 3 29 4 2 3" xfId="53772"/>
    <cellStyle name="Обычный 5 3 29 4 3" xfId="23900"/>
    <cellStyle name="Обычный 5 3 29 4 3 2" xfId="53773"/>
    <cellStyle name="Обычный 5 3 29 4 4" xfId="53774"/>
    <cellStyle name="Обычный 5 3 29 5" xfId="23901"/>
    <cellStyle name="Обычный 5 3 29 5 2" xfId="23902"/>
    <cellStyle name="Обычный 5 3 29 5 2 2" xfId="53775"/>
    <cellStyle name="Обычный 5 3 29 5 3" xfId="53776"/>
    <cellStyle name="Обычный 5 3 29 6" xfId="23903"/>
    <cellStyle name="Обычный 5 3 29 6 2" xfId="53777"/>
    <cellStyle name="Обычный 5 3 29 7" xfId="23904"/>
    <cellStyle name="Обычный 5 3 29 7 2" xfId="53778"/>
    <cellStyle name="Обычный 5 3 29 8" xfId="53779"/>
    <cellStyle name="Обычный 5 3 3" xfId="23905"/>
    <cellStyle name="Обычный 5 3 3 10" xfId="61512"/>
    <cellStyle name="Обычный 5 3 3 2" xfId="23906"/>
    <cellStyle name="Обычный 5 3 3 2 2" xfId="23907"/>
    <cellStyle name="Обычный 5 3 3 2 2 2" xfId="23908"/>
    <cellStyle name="Обычный 5 3 3 2 2 2 2" xfId="53780"/>
    <cellStyle name="Обычный 5 3 3 2 2 3" xfId="53781"/>
    <cellStyle name="Обычный 5 3 3 2 3" xfId="23909"/>
    <cellStyle name="Обычный 5 3 3 2 3 2" xfId="53782"/>
    <cellStyle name="Обычный 5 3 3 2 4" xfId="53783"/>
    <cellStyle name="Обычный 5 3 3 3" xfId="23910"/>
    <cellStyle name="Обычный 5 3 3 3 2" xfId="23911"/>
    <cellStyle name="Обычный 5 3 3 3 2 2" xfId="23912"/>
    <cellStyle name="Обычный 5 3 3 3 2 2 2" xfId="53784"/>
    <cellStyle name="Обычный 5 3 3 3 2 3" xfId="53785"/>
    <cellStyle name="Обычный 5 3 3 3 3" xfId="23913"/>
    <cellStyle name="Обычный 5 3 3 3 3 2" xfId="53786"/>
    <cellStyle name="Обычный 5 3 3 3 4" xfId="53787"/>
    <cellStyle name="Обычный 5 3 3 4" xfId="23914"/>
    <cellStyle name="Обычный 5 3 3 4 2" xfId="23915"/>
    <cellStyle name="Обычный 5 3 3 4 2 2" xfId="23916"/>
    <cellStyle name="Обычный 5 3 3 4 2 2 2" xfId="53788"/>
    <cellStyle name="Обычный 5 3 3 4 2 3" xfId="53789"/>
    <cellStyle name="Обычный 5 3 3 4 3" xfId="23917"/>
    <cellStyle name="Обычный 5 3 3 4 3 2" xfId="53790"/>
    <cellStyle name="Обычный 5 3 3 4 4" xfId="53791"/>
    <cellStyle name="Обычный 5 3 3 5" xfId="23918"/>
    <cellStyle name="Обычный 5 3 3 5 2" xfId="23919"/>
    <cellStyle name="Обычный 5 3 3 5 2 2" xfId="23920"/>
    <cellStyle name="Обычный 5 3 3 5 2 2 2" xfId="53792"/>
    <cellStyle name="Обычный 5 3 3 5 2 3" xfId="53793"/>
    <cellStyle name="Обычный 5 3 3 5 3" xfId="23921"/>
    <cellStyle name="Обычный 5 3 3 5 3 2" xfId="53794"/>
    <cellStyle name="Обычный 5 3 3 5 4" xfId="53795"/>
    <cellStyle name="Обычный 5 3 3 6" xfId="23922"/>
    <cellStyle name="Обычный 5 3 3 6 2" xfId="23923"/>
    <cellStyle name="Обычный 5 3 3 6 2 2" xfId="53796"/>
    <cellStyle name="Обычный 5 3 3 6 3" xfId="53797"/>
    <cellStyle name="Обычный 5 3 3 7" xfId="23924"/>
    <cellStyle name="Обычный 5 3 3 7 2" xfId="53798"/>
    <cellStyle name="Обычный 5 3 3 8" xfId="23925"/>
    <cellStyle name="Обычный 5 3 3 8 2" xfId="53799"/>
    <cellStyle name="Обычный 5 3 3 9" xfId="53800"/>
    <cellStyle name="Обычный 5 3 30" xfId="23926"/>
    <cellStyle name="Обычный 5 3 30 2" xfId="53801"/>
    <cellStyle name="Обычный 5 3 31" xfId="23927"/>
    <cellStyle name="Обычный 5 3 31 2" xfId="23928"/>
    <cellStyle name="Обычный 5 3 31 2 2" xfId="23929"/>
    <cellStyle name="Обычный 5 3 31 2 2 2" xfId="53802"/>
    <cellStyle name="Обычный 5 3 31 2 3" xfId="53803"/>
    <cellStyle name="Обычный 5 3 31 3" xfId="23930"/>
    <cellStyle name="Обычный 5 3 31 3 2" xfId="53804"/>
    <cellStyle name="Обычный 5 3 31 4" xfId="53805"/>
    <cellStyle name="Обычный 5 3 32" xfId="23931"/>
    <cellStyle name="Обычный 5 3 32 2" xfId="23932"/>
    <cellStyle name="Обычный 5 3 32 2 2" xfId="23933"/>
    <cellStyle name="Обычный 5 3 32 2 2 2" xfId="53806"/>
    <cellStyle name="Обычный 5 3 32 2 3" xfId="53807"/>
    <cellStyle name="Обычный 5 3 32 3" xfId="23934"/>
    <cellStyle name="Обычный 5 3 32 3 2" xfId="53808"/>
    <cellStyle name="Обычный 5 3 32 4" xfId="53809"/>
    <cellStyle name="Обычный 5 3 33" xfId="23935"/>
    <cellStyle name="Обычный 5 3 33 2" xfId="23936"/>
    <cellStyle name="Обычный 5 3 33 2 2" xfId="23937"/>
    <cellStyle name="Обычный 5 3 33 2 2 2" xfId="53810"/>
    <cellStyle name="Обычный 5 3 33 2 3" xfId="53811"/>
    <cellStyle name="Обычный 5 3 33 3" xfId="23938"/>
    <cellStyle name="Обычный 5 3 33 3 2" xfId="53812"/>
    <cellStyle name="Обычный 5 3 33 4" xfId="53813"/>
    <cellStyle name="Обычный 5 3 34" xfId="23939"/>
    <cellStyle name="Обычный 5 3 34 2" xfId="23940"/>
    <cellStyle name="Обычный 5 3 34 2 2" xfId="23941"/>
    <cellStyle name="Обычный 5 3 34 2 2 2" xfId="53814"/>
    <cellStyle name="Обычный 5 3 34 2 3" xfId="53815"/>
    <cellStyle name="Обычный 5 3 34 3" xfId="23942"/>
    <cellStyle name="Обычный 5 3 34 3 2" xfId="53816"/>
    <cellStyle name="Обычный 5 3 34 4" xfId="53817"/>
    <cellStyle name="Обычный 5 3 35" xfId="23943"/>
    <cellStyle name="Обычный 5 3 35 2" xfId="23944"/>
    <cellStyle name="Обычный 5 3 35 2 2" xfId="53818"/>
    <cellStyle name="Обычный 5 3 35 3" xfId="53819"/>
    <cellStyle name="Обычный 5 3 36" xfId="23945"/>
    <cellStyle name="Обычный 5 3 36 2" xfId="53820"/>
    <cellStyle name="Обычный 5 3 37" xfId="23946"/>
    <cellStyle name="Обычный 5 3 37 2" xfId="53821"/>
    <cellStyle name="Обычный 5 3 38" xfId="53822"/>
    <cellStyle name="Обычный 5 3 39" xfId="61030"/>
    <cellStyle name="Обычный 5 3 4" xfId="23947"/>
    <cellStyle name="Обычный 5 3 4 2" xfId="23948"/>
    <cellStyle name="Обычный 5 3 4 2 2" xfId="23949"/>
    <cellStyle name="Обычный 5 3 4 2 2 2" xfId="23950"/>
    <cellStyle name="Обычный 5 3 4 2 2 2 2" xfId="53823"/>
    <cellStyle name="Обычный 5 3 4 2 2 3" xfId="53824"/>
    <cellStyle name="Обычный 5 3 4 2 3" xfId="23951"/>
    <cellStyle name="Обычный 5 3 4 2 3 2" xfId="53825"/>
    <cellStyle name="Обычный 5 3 4 2 4" xfId="53826"/>
    <cellStyle name="Обычный 5 3 4 3" xfId="23952"/>
    <cellStyle name="Обычный 5 3 4 3 2" xfId="23953"/>
    <cellStyle name="Обычный 5 3 4 3 2 2" xfId="23954"/>
    <cellStyle name="Обычный 5 3 4 3 2 2 2" xfId="53827"/>
    <cellStyle name="Обычный 5 3 4 3 2 3" xfId="53828"/>
    <cellStyle name="Обычный 5 3 4 3 3" xfId="23955"/>
    <cellStyle name="Обычный 5 3 4 3 3 2" xfId="53829"/>
    <cellStyle name="Обычный 5 3 4 3 4" xfId="53830"/>
    <cellStyle name="Обычный 5 3 4 4" xfId="23956"/>
    <cellStyle name="Обычный 5 3 4 4 2" xfId="23957"/>
    <cellStyle name="Обычный 5 3 4 4 2 2" xfId="23958"/>
    <cellStyle name="Обычный 5 3 4 4 2 2 2" xfId="53831"/>
    <cellStyle name="Обычный 5 3 4 4 2 3" xfId="53832"/>
    <cellStyle name="Обычный 5 3 4 4 3" xfId="23959"/>
    <cellStyle name="Обычный 5 3 4 4 3 2" xfId="53833"/>
    <cellStyle name="Обычный 5 3 4 4 4" xfId="53834"/>
    <cellStyle name="Обычный 5 3 4 5" xfId="23960"/>
    <cellStyle name="Обычный 5 3 4 5 2" xfId="23961"/>
    <cellStyle name="Обычный 5 3 4 5 2 2" xfId="53835"/>
    <cellStyle name="Обычный 5 3 4 5 3" xfId="53836"/>
    <cellStyle name="Обычный 5 3 4 6" xfId="23962"/>
    <cellStyle name="Обычный 5 3 4 6 2" xfId="53837"/>
    <cellStyle name="Обычный 5 3 4 7" xfId="23963"/>
    <cellStyle name="Обычный 5 3 4 7 2" xfId="53838"/>
    <cellStyle name="Обычный 5 3 4 8" xfId="53839"/>
    <cellStyle name="Обычный 5 3 5" xfId="23964"/>
    <cellStyle name="Обычный 5 3 5 2" xfId="23965"/>
    <cellStyle name="Обычный 5 3 5 2 2" xfId="23966"/>
    <cellStyle name="Обычный 5 3 5 2 2 2" xfId="23967"/>
    <cellStyle name="Обычный 5 3 5 2 2 2 2" xfId="53840"/>
    <cellStyle name="Обычный 5 3 5 2 2 3" xfId="53841"/>
    <cellStyle name="Обычный 5 3 5 2 3" xfId="23968"/>
    <cellStyle name="Обычный 5 3 5 2 3 2" xfId="53842"/>
    <cellStyle name="Обычный 5 3 5 2 4" xfId="53843"/>
    <cellStyle name="Обычный 5 3 5 3" xfId="23969"/>
    <cellStyle name="Обычный 5 3 5 3 2" xfId="23970"/>
    <cellStyle name="Обычный 5 3 5 3 2 2" xfId="23971"/>
    <cellStyle name="Обычный 5 3 5 3 2 2 2" xfId="53844"/>
    <cellStyle name="Обычный 5 3 5 3 2 3" xfId="53845"/>
    <cellStyle name="Обычный 5 3 5 3 3" xfId="23972"/>
    <cellStyle name="Обычный 5 3 5 3 3 2" xfId="53846"/>
    <cellStyle name="Обычный 5 3 5 3 4" xfId="53847"/>
    <cellStyle name="Обычный 5 3 5 4" xfId="23973"/>
    <cellStyle name="Обычный 5 3 5 4 2" xfId="23974"/>
    <cellStyle name="Обычный 5 3 5 4 2 2" xfId="23975"/>
    <cellStyle name="Обычный 5 3 5 4 2 2 2" xfId="53848"/>
    <cellStyle name="Обычный 5 3 5 4 2 3" xfId="53849"/>
    <cellStyle name="Обычный 5 3 5 4 3" xfId="23976"/>
    <cellStyle name="Обычный 5 3 5 4 3 2" xfId="53850"/>
    <cellStyle name="Обычный 5 3 5 4 4" xfId="53851"/>
    <cellStyle name="Обычный 5 3 5 5" xfId="23977"/>
    <cellStyle name="Обычный 5 3 5 5 2" xfId="23978"/>
    <cellStyle name="Обычный 5 3 5 5 2 2" xfId="53852"/>
    <cellStyle name="Обычный 5 3 5 5 3" xfId="53853"/>
    <cellStyle name="Обычный 5 3 5 6" xfId="23979"/>
    <cellStyle name="Обычный 5 3 5 6 2" xfId="53854"/>
    <cellStyle name="Обычный 5 3 5 7" xfId="23980"/>
    <cellStyle name="Обычный 5 3 5 7 2" xfId="53855"/>
    <cellStyle name="Обычный 5 3 5 8" xfId="53856"/>
    <cellStyle name="Обычный 5 3 6" xfId="23981"/>
    <cellStyle name="Обычный 5 3 6 2" xfId="23982"/>
    <cellStyle name="Обычный 5 3 6 2 2" xfId="23983"/>
    <cellStyle name="Обычный 5 3 6 2 2 2" xfId="23984"/>
    <cellStyle name="Обычный 5 3 6 2 2 2 2" xfId="53857"/>
    <cellStyle name="Обычный 5 3 6 2 2 3" xfId="53858"/>
    <cellStyle name="Обычный 5 3 6 2 3" xfId="23985"/>
    <cellStyle name="Обычный 5 3 6 2 3 2" xfId="53859"/>
    <cellStyle name="Обычный 5 3 6 2 4" xfId="53860"/>
    <cellStyle name="Обычный 5 3 6 3" xfId="23986"/>
    <cellStyle name="Обычный 5 3 6 3 2" xfId="23987"/>
    <cellStyle name="Обычный 5 3 6 3 2 2" xfId="23988"/>
    <cellStyle name="Обычный 5 3 6 3 2 2 2" xfId="53861"/>
    <cellStyle name="Обычный 5 3 6 3 2 3" xfId="53862"/>
    <cellStyle name="Обычный 5 3 6 3 3" xfId="23989"/>
    <cellStyle name="Обычный 5 3 6 3 3 2" xfId="53863"/>
    <cellStyle name="Обычный 5 3 6 3 4" xfId="53864"/>
    <cellStyle name="Обычный 5 3 6 4" xfId="23990"/>
    <cellStyle name="Обычный 5 3 6 4 2" xfId="23991"/>
    <cellStyle name="Обычный 5 3 6 4 2 2" xfId="23992"/>
    <cellStyle name="Обычный 5 3 6 4 2 2 2" xfId="53865"/>
    <cellStyle name="Обычный 5 3 6 4 2 3" xfId="53866"/>
    <cellStyle name="Обычный 5 3 6 4 3" xfId="23993"/>
    <cellStyle name="Обычный 5 3 6 4 3 2" xfId="53867"/>
    <cellStyle name="Обычный 5 3 6 4 4" xfId="53868"/>
    <cellStyle name="Обычный 5 3 6 5" xfId="23994"/>
    <cellStyle name="Обычный 5 3 6 5 2" xfId="23995"/>
    <cellStyle name="Обычный 5 3 6 5 2 2" xfId="53869"/>
    <cellStyle name="Обычный 5 3 6 5 3" xfId="53870"/>
    <cellStyle name="Обычный 5 3 6 6" xfId="23996"/>
    <cellStyle name="Обычный 5 3 6 6 2" xfId="53871"/>
    <cellStyle name="Обычный 5 3 6 7" xfId="23997"/>
    <cellStyle name="Обычный 5 3 6 7 2" xfId="53872"/>
    <cellStyle name="Обычный 5 3 6 8" xfId="53873"/>
    <cellStyle name="Обычный 5 3 7" xfId="23998"/>
    <cellStyle name="Обычный 5 3 7 2" xfId="23999"/>
    <cellStyle name="Обычный 5 3 7 2 2" xfId="24000"/>
    <cellStyle name="Обычный 5 3 7 2 2 2" xfId="24001"/>
    <cellStyle name="Обычный 5 3 7 2 2 2 2" xfId="53874"/>
    <cellStyle name="Обычный 5 3 7 2 2 3" xfId="53875"/>
    <cellStyle name="Обычный 5 3 7 2 3" xfId="24002"/>
    <cellStyle name="Обычный 5 3 7 2 3 2" xfId="53876"/>
    <cellStyle name="Обычный 5 3 7 2 4" xfId="53877"/>
    <cellStyle name="Обычный 5 3 7 3" xfId="24003"/>
    <cellStyle name="Обычный 5 3 7 3 2" xfId="24004"/>
    <cellStyle name="Обычный 5 3 7 3 2 2" xfId="24005"/>
    <cellStyle name="Обычный 5 3 7 3 2 2 2" xfId="53878"/>
    <cellStyle name="Обычный 5 3 7 3 2 3" xfId="53879"/>
    <cellStyle name="Обычный 5 3 7 3 3" xfId="24006"/>
    <cellStyle name="Обычный 5 3 7 3 3 2" xfId="53880"/>
    <cellStyle name="Обычный 5 3 7 3 4" xfId="53881"/>
    <cellStyle name="Обычный 5 3 7 4" xfId="24007"/>
    <cellStyle name="Обычный 5 3 7 4 2" xfId="24008"/>
    <cellStyle name="Обычный 5 3 7 4 2 2" xfId="24009"/>
    <cellStyle name="Обычный 5 3 7 4 2 2 2" xfId="53882"/>
    <cellStyle name="Обычный 5 3 7 4 2 3" xfId="53883"/>
    <cellStyle name="Обычный 5 3 7 4 3" xfId="24010"/>
    <cellStyle name="Обычный 5 3 7 4 3 2" xfId="53884"/>
    <cellStyle name="Обычный 5 3 7 4 4" xfId="53885"/>
    <cellStyle name="Обычный 5 3 7 5" xfId="24011"/>
    <cellStyle name="Обычный 5 3 7 5 2" xfId="24012"/>
    <cellStyle name="Обычный 5 3 7 5 2 2" xfId="53886"/>
    <cellStyle name="Обычный 5 3 7 5 3" xfId="53887"/>
    <cellStyle name="Обычный 5 3 7 6" xfId="24013"/>
    <cellStyle name="Обычный 5 3 7 6 2" xfId="53888"/>
    <cellStyle name="Обычный 5 3 7 7" xfId="24014"/>
    <cellStyle name="Обычный 5 3 7 7 2" xfId="53889"/>
    <cellStyle name="Обычный 5 3 7 8" xfId="53890"/>
    <cellStyle name="Обычный 5 3 8" xfId="24015"/>
    <cellStyle name="Обычный 5 3 8 2" xfId="24016"/>
    <cellStyle name="Обычный 5 3 8 2 2" xfId="24017"/>
    <cellStyle name="Обычный 5 3 8 2 2 2" xfId="24018"/>
    <cellStyle name="Обычный 5 3 8 2 2 2 2" xfId="53891"/>
    <cellStyle name="Обычный 5 3 8 2 2 3" xfId="53892"/>
    <cellStyle name="Обычный 5 3 8 2 3" xfId="24019"/>
    <cellStyle name="Обычный 5 3 8 2 3 2" xfId="53893"/>
    <cellStyle name="Обычный 5 3 8 2 4" xfId="53894"/>
    <cellStyle name="Обычный 5 3 8 3" xfId="24020"/>
    <cellStyle name="Обычный 5 3 8 3 2" xfId="24021"/>
    <cellStyle name="Обычный 5 3 8 3 2 2" xfId="24022"/>
    <cellStyle name="Обычный 5 3 8 3 2 2 2" xfId="53895"/>
    <cellStyle name="Обычный 5 3 8 3 2 3" xfId="53896"/>
    <cellStyle name="Обычный 5 3 8 3 3" xfId="24023"/>
    <cellStyle name="Обычный 5 3 8 3 3 2" xfId="53897"/>
    <cellStyle name="Обычный 5 3 8 3 4" xfId="53898"/>
    <cellStyle name="Обычный 5 3 8 4" xfId="24024"/>
    <cellStyle name="Обычный 5 3 8 4 2" xfId="24025"/>
    <cellStyle name="Обычный 5 3 8 4 2 2" xfId="24026"/>
    <cellStyle name="Обычный 5 3 8 4 2 2 2" xfId="53899"/>
    <cellStyle name="Обычный 5 3 8 4 2 3" xfId="53900"/>
    <cellStyle name="Обычный 5 3 8 4 3" xfId="24027"/>
    <cellStyle name="Обычный 5 3 8 4 3 2" xfId="53901"/>
    <cellStyle name="Обычный 5 3 8 4 4" xfId="53902"/>
    <cellStyle name="Обычный 5 3 8 5" xfId="24028"/>
    <cellStyle name="Обычный 5 3 8 5 2" xfId="24029"/>
    <cellStyle name="Обычный 5 3 8 5 2 2" xfId="53903"/>
    <cellStyle name="Обычный 5 3 8 5 3" xfId="53904"/>
    <cellStyle name="Обычный 5 3 8 6" xfId="24030"/>
    <cellStyle name="Обычный 5 3 8 6 2" xfId="53905"/>
    <cellStyle name="Обычный 5 3 8 7" xfId="24031"/>
    <cellStyle name="Обычный 5 3 8 7 2" xfId="53906"/>
    <cellStyle name="Обычный 5 3 8 8" xfId="53907"/>
    <cellStyle name="Обычный 5 3 9" xfId="24032"/>
    <cellStyle name="Обычный 5 3 9 2" xfId="24033"/>
    <cellStyle name="Обычный 5 3 9 2 2" xfId="24034"/>
    <cellStyle name="Обычный 5 3 9 2 2 2" xfId="24035"/>
    <cellStyle name="Обычный 5 3 9 2 2 2 2" xfId="53908"/>
    <cellStyle name="Обычный 5 3 9 2 2 3" xfId="53909"/>
    <cellStyle name="Обычный 5 3 9 2 3" xfId="24036"/>
    <cellStyle name="Обычный 5 3 9 2 3 2" xfId="53910"/>
    <cellStyle name="Обычный 5 3 9 2 4" xfId="53911"/>
    <cellStyle name="Обычный 5 3 9 3" xfId="24037"/>
    <cellStyle name="Обычный 5 3 9 3 2" xfId="24038"/>
    <cellStyle name="Обычный 5 3 9 3 2 2" xfId="24039"/>
    <cellStyle name="Обычный 5 3 9 3 2 2 2" xfId="53912"/>
    <cellStyle name="Обычный 5 3 9 3 2 3" xfId="53913"/>
    <cellStyle name="Обычный 5 3 9 3 3" xfId="24040"/>
    <cellStyle name="Обычный 5 3 9 3 3 2" xfId="53914"/>
    <cellStyle name="Обычный 5 3 9 3 4" xfId="53915"/>
    <cellStyle name="Обычный 5 3 9 4" xfId="24041"/>
    <cellStyle name="Обычный 5 3 9 4 2" xfId="24042"/>
    <cellStyle name="Обычный 5 3 9 4 2 2" xfId="24043"/>
    <cellStyle name="Обычный 5 3 9 4 2 2 2" xfId="53916"/>
    <cellStyle name="Обычный 5 3 9 4 2 3" xfId="53917"/>
    <cellStyle name="Обычный 5 3 9 4 3" xfId="24044"/>
    <cellStyle name="Обычный 5 3 9 4 3 2" xfId="53918"/>
    <cellStyle name="Обычный 5 3 9 4 4" xfId="53919"/>
    <cellStyle name="Обычный 5 3 9 5" xfId="24045"/>
    <cellStyle name="Обычный 5 3 9 5 2" xfId="24046"/>
    <cellStyle name="Обычный 5 3 9 5 2 2" xfId="53920"/>
    <cellStyle name="Обычный 5 3 9 5 3" xfId="53921"/>
    <cellStyle name="Обычный 5 3 9 6" xfId="24047"/>
    <cellStyle name="Обычный 5 3 9 6 2" xfId="53922"/>
    <cellStyle name="Обычный 5 3 9 7" xfId="24048"/>
    <cellStyle name="Обычный 5 3 9 7 2" xfId="53923"/>
    <cellStyle name="Обычный 5 3 9 8" xfId="53924"/>
    <cellStyle name="Обычный 5 30" xfId="24049"/>
    <cellStyle name="Обычный 5 30 2" xfId="24050"/>
    <cellStyle name="Обычный 5 30 2 2" xfId="24051"/>
    <cellStyle name="Обычный 5 30 2 2 2" xfId="24052"/>
    <cellStyle name="Обычный 5 30 2 2 2 2" xfId="53925"/>
    <cellStyle name="Обычный 5 30 2 2 3" xfId="53926"/>
    <cellStyle name="Обычный 5 30 2 3" xfId="24053"/>
    <cellStyle name="Обычный 5 30 2 3 2" xfId="53927"/>
    <cellStyle name="Обычный 5 30 2 4" xfId="53928"/>
    <cellStyle name="Обычный 5 30 3" xfId="24054"/>
    <cellStyle name="Обычный 5 30 3 2" xfId="24055"/>
    <cellStyle name="Обычный 5 30 3 2 2" xfId="24056"/>
    <cellStyle name="Обычный 5 30 3 2 2 2" xfId="53929"/>
    <cellStyle name="Обычный 5 30 3 2 3" xfId="53930"/>
    <cellStyle name="Обычный 5 30 3 3" xfId="24057"/>
    <cellStyle name="Обычный 5 30 3 3 2" xfId="53931"/>
    <cellStyle name="Обычный 5 30 3 4" xfId="53932"/>
    <cellStyle name="Обычный 5 30 4" xfId="24058"/>
    <cellStyle name="Обычный 5 30 4 2" xfId="24059"/>
    <cellStyle name="Обычный 5 30 4 2 2" xfId="24060"/>
    <cellStyle name="Обычный 5 30 4 2 2 2" xfId="53933"/>
    <cellStyle name="Обычный 5 30 4 2 3" xfId="53934"/>
    <cellStyle name="Обычный 5 30 4 3" xfId="24061"/>
    <cellStyle name="Обычный 5 30 4 3 2" xfId="53935"/>
    <cellStyle name="Обычный 5 30 4 4" xfId="53936"/>
    <cellStyle name="Обычный 5 30 5" xfId="24062"/>
    <cellStyle name="Обычный 5 30 5 2" xfId="24063"/>
    <cellStyle name="Обычный 5 30 5 2 2" xfId="53937"/>
    <cellStyle name="Обычный 5 30 5 3" xfId="53938"/>
    <cellStyle name="Обычный 5 30 6" xfId="24064"/>
    <cellStyle name="Обычный 5 30 6 2" xfId="53939"/>
    <cellStyle name="Обычный 5 30 7" xfId="24065"/>
    <cellStyle name="Обычный 5 30 7 2" xfId="53940"/>
    <cellStyle name="Обычный 5 30 8" xfId="53941"/>
    <cellStyle name="Обычный 5 31" xfId="24066"/>
    <cellStyle name="Обычный 5 31 2" xfId="24067"/>
    <cellStyle name="Обычный 5 31 2 2" xfId="24068"/>
    <cellStyle name="Обычный 5 31 2 2 2" xfId="24069"/>
    <cellStyle name="Обычный 5 31 2 2 2 2" xfId="53942"/>
    <cellStyle name="Обычный 5 31 2 2 3" xfId="53943"/>
    <cellStyle name="Обычный 5 31 2 3" xfId="24070"/>
    <cellStyle name="Обычный 5 31 2 3 2" xfId="53944"/>
    <cellStyle name="Обычный 5 31 2 4" xfId="53945"/>
    <cellStyle name="Обычный 5 31 3" xfId="24071"/>
    <cellStyle name="Обычный 5 31 3 2" xfId="24072"/>
    <cellStyle name="Обычный 5 31 3 2 2" xfId="24073"/>
    <cellStyle name="Обычный 5 31 3 2 2 2" xfId="53946"/>
    <cellStyle name="Обычный 5 31 3 2 3" xfId="53947"/>
    <cellStyle name="Обычный 5 31 3 3" xfId="24074"/>
    <cellStyle name="Обычный 5 31 3 3 2" xfId="53948"/>
    <cellStyle name="Обычный 5 31 3 4" xfId="53949"/>
    <cellStyle name="Обычный 5 31 4" xfId="24075"/>
    <cellStyle name="Обычный 5 31 4 2" xfId="24076"/>
    <cellStyle name="Обычный 5 31 4 2 2" xfId="24077"/>
    <cellStyle name="Обычный 5 31 4 2 2 2" xfId="53950"/>
    <cellStyle name="Обычный 5 31 4 2 3" xfId="53951"/>
    <cellStyle name="Обычный 5 31 4 3" xfId="24078"/>
    <cellStyle name="Обычный 5 31 4 3 2" xfId="53952"/>
    <cellStyle name="Обычный 5 31 4 4" xfId="53953"/>
    <cellStyle name="Обычный 5 31 5" xfId="24079"/>
    <cellStyle name="Обычный 5 31 5 2" xfId="24080"/>
    <cellStyle name="Обычный 5 31 5 2 2" xfId="53954"/>
    <cellStyle name="Обычный 5 31 5 3" xfId="53955"/>
    <cellStyle name="Обычный 5 31 6" xfId="24081"/>
    <cellStyle name="Обычный 5 31 6 2" xfId="53956"/>
    <cellStyle name="Обычный 5 31 7" xfId="24082"/>
    <cellStyle name="Обычный 5 31 7 2" xfId="53957"/>
    <cellStyle name="Обычный 5 31 8" xfId="53958"/>
    <cellStyle name="Обычный 5 32" xfId="24083"/>
    <cellStyle name="Обычный 5 32 2" xfId="24084"/>
    <cellStyle name="Обычный 5 32 2 2" xfId="24085"/>
    <cellStyle name="Обычный 5 32 2 2 2" xfId="24086"/>
    <cellStyle name="Обычный 5 32 2 2 2 2" xfId="53959"/>
    <cellStyle name="Обычный 5 32 2 2 3" xfId="53960"/>
    <cellStyle name="Обычный 5 32 2 3" xfId="24087"/>
    <cellStyle name="Обычный 5 32 2 3 2" xfId="53961"/>
    <cellStyle name="Обычный 5 32 2 4" xfId="53962"/>
    <cellStyle name="Обычный 5 32 3" xfId="24088"/>
    <cellStyle name="Обычный 5 32 3 2" xfId="24089"/>
    <cellStyle name="Обычный 5 32 3 2 2" xfId="24090"/>
    <cellStyle name="Обычный 5 32 3 2 2 2" xfId="53963"/>
    <cellStyle name="Обычный 5 32 3 2 3" xfId="53964"/>
    <cellStyle name="Обычный 5 32 3 3" xfId="24091"/>
    <cellStyle name="Обычный 5 32 3 3 2" xfId="53965"/>
    <cellStyle name="Обычный 5 32 3 4" xfId="53966"/>
    <cellStyle name="Обычный 5 32 4" xfId="24092"/>
    <cellStyle name="Обычный 5 32 4 2" xfId="24093"/>
    <cellStyle name="Обычный 5 32 4 2 2" xfId="24094"/>
    <cellStyle name="Обычный 5 32 4 2 2 2" xfId="53967"/>
    <cellStyle name="Обычный 5 32 4 2 3" xfId="53968"/>
    <cellStyle name="Обычный 5 32 4 3" xfId="24095"/>
    <cellStyle name="Обычный 5 32 4 3 2" xfId="53969"/>
    <cellStyle name="Обычный 5 32 4 4" xfId="53970"/>
    <cellStyle name="Обычный 5 32 5" xfId="24096"/>
    <cellStyle name="Обычный 5 32 5 2" xfId="24097"/>
    <cellStyle name="Обычный 5 32 5 2 2" xfId="53971"/>
    <cellStyle name="Обычный 5 32 5 3" xfId="53972"/>
    <cellStyle name="Обычный 5 32 6" xfId="24098"/>
    <cellStyle name="Обычный 5 32 6 2" xfId="53973"/>
    <cellStyle name="Обычный 5 32 7" xfId="24099"/>
    <cellStyle name="Обычный 5 32 7 2" xfId="53974"/>
    <cellStyle name="Обычный 5 32 8" xfId="53975"/>
    <cellStyle name="Обычный 5 33" xfId="24100"/>
    <cellStyle name="Обычный 5 33 2" xfId="24101"/>
    <cellStyle name="Обычный 5 33 2 2" xfId="24102"/>
    <cellStyle name="Обычный 5 33 2 2 2" xfId="24103"/>
    <cellStyle name="Обычный 5 33 2 2 2 2" xfId="53976"/>
    <cellStyle name="Обычный 5 33 2 2 3" xfId="53977"/>
    <cellStyle name="Обычный 5 33 2 3" xfId="24104"/>
    <cellStyle name="Обычный 5 33 2 3 2" xfId="53978"/>
    <cellStyle name="Обычный 5 33 2 4" xfId="53979"/>
    <cellStyle name="Обычный 5 33 3" xfId="24105"/>
    <cellStyle name="Обычный 5 33 3 2" xfId="24106"/>
    <cellStyle name="Обычный 5 33 3 2 2" xfId="24107"/>
    <cellStyle name="Обычный 5 33 3 2 2 2" xfId="53980"/>
    <cellStyle name="Обычный 5 33 3 2 3" xfId="53981"/>
    <cellStyle name="Обычный 5 33 3 3" xfId="24108"/>
    <cellStyle name="Обычный 5 33 3 3 2" xfId="53982"/>
    <cellStyle name="Обычный 5 33 3 4" xfId="53983"/>
    <cellStyle name="Обычный 5 33 4" xfId="24109"/>
    <cellStyle name="Обычный 5 33 4 2" xfId="24110"/>
    <cellStyle name="Обычный 5 33 4 2 2" xfId="24111"/>
    <cellStyle name="Обычный 5 33 4 2 2 2" xfId="53984"/>
    <cellStyle name="Обычный 5 33 4 2 3" xfId="53985"/>
    <cellStyle name="Обычный 5 33 4 3" xfId="24112"/>
    <cellStyle name="Обычный 5 33 4 3 2" xfId="53986"/>
    <cellStyle name="Обычный 5 33 4 4" xfId="53987"/>
    <cellStyle name="Обычный 5 33 5" xfId="24113"/>
    <cellStyle name="Обычный 5 33 5 2" xfId="24114"/>
    <cellStyle name="Обычный 5 33 5 2 2" xfId="53988"/>
    <cellStyle name="Обычный 5 33 5 3" xfId="53989"/>
    <cellStyle name="Обычный 5 33 6" xfId="24115"/>
    <cellStyle name="Обычный 5 33 6 2" xfId="53990"/>
    <cellStyle name="Обычный 5 33 7" xfId="24116"/>
    <cellStyle name="Обычный 5 33 7 2" xfId="53991"/>
    <cellStyle name="Обычный 5 33 8" xfId="53992"/>
    <cellStyle name="Обычный 5 34" xfId="24117"/>
    <cellStyle name="Обычный 5 34 2" xfId="24118"/>
    <cellStyle name="Обычный 5 34 2 2" xfId="24119"/>
    <cellStyle name="Обычный 5 34 2 2 2" xfId="24120"/>
    <cellStyle name="Обычный 5 34 2 2 2 2" xfId="53993"/>
    <cellStyle name="Обычный 5 34 2 2 3" xfId="53994"/>
    <cellStyle name="Обычный 5 34 2 3" xfId="24121"/>
    <cellStyle name="Обычный 5 34 2 3 2" xfId="53995"/>
    <cellStyle name="Обычный 5 34 2 4" xfId="53996"/>
    <cellStyle name="Обычный 5 34 3" xfId="24122"/>
    <cellStyle name="Обычный 5 34 3 2" xfId="24123"/>
    <cellStyle name="Обычный 5 34 3 2 2" xfId="24124"/>
    <cellStyle name="Обычный 5 34 3 2 2 2" xfId="53997"/>
    <cellStyle name="Обычный 5 34 3 2 3" xfId="53998"/>
    <cellStyle name="Обычный 5 34 3 3" xfId="24125"/>
    <cellStyle name="Обычный 5 34 3 3 2" xfId="53999"/>
    <cellStyle name="Обычный 5 34 3 4" xfId="54000"/>
    <cellStyle name="Обычный 5 34 4" xfId="24126"/>
    <cellStyle name="Обычный 5 34 4 2" xfId="24127"/>
    <cellStyle name="Обычный 5 34 4 2 2" xfId="24128"/>
    <cellStyle name="Обычный 5 34 4 2 2 2" xfId="54001"/>
    <cellStyle name="Обычный 5 34 4 2 3" xfId="54002"/>
    <cellStyle name="Обычный 5 34 4 3" xfId="24129"/>
    <cellStyle name="Обычный 5 34 4 3 2" xfId="54003"/>
    <cellStyle name="Обычный 5 34 4 4" xfId="54004"/>
    <cellStyle name="Обычный 5 34 5" xfId="24130"/>
    <cellStyle name="Обычный 5 34 5 2" xfId="24131"/>
    <cellStyle name="Обычный 5 34 5 2 2" xfId="54005"/>
    <cellStyle name="Обычный 5 34 5 3" xfId="54006"/>
    <cellStyle name="Обычный 5 34 6" xfId="24132"/>
    <cellStyle name="Обычный 5 34 6 2" xfId="54007"/>
    <cellStyle name="Обычный 5 34 7" xfId="24133"/>
    <cellStyle name="Обычный 5 34 7 2" xfId="54008"/>
    <cellStyle name="Обычный 5 34 8" xfId="54009"/>
    <cellStyle name="Обычный 5 35" xfId="24134"/>
    <cellStyle name="Обычный 5 35 2" xfId="24135"/>
    <cellStyle name="Обычный 5 35 2 2" xfId="24136"/>
    <cellStyle name="Обычный 5 35 2 2 2" xfId="24137"/>
    <cellStyle name="Обычный 5 35 2 2 2 2" xfId="54010"/>
    <cellStyle name="Обычный 5 35 2 2 3" xfId="54011"/>
    <cellStyle name="Обычный 5 35 2 3" xfId="24138"/>
    <cellStyle name="Обычный 5 35 2 3 2" xfId="54012"/>
    <cellStyle name="Обычный 5 35 2 4" xfId="54013"/>
    <cellStyle name="Обычный 5 35 3" xfId="24139"/>
    <cellStyle name="Обычный 5 35 3 2" xfId="24140"/>
    <cellStyle name="Обычный 5 35 3 2 2" xfId="24141"/>
    <cellStyle name="Обычный 5 35 3 2 2 2" xfId="54014"/>
    <cellStyle name="Обычный 5 35 3 2 3" xfId="54015"/>
    <cellStyle name="Обычный 5 35 3 3" xfId="24142"/>
    <cellStyle name="Обычный 5 35 3 3 2" xfId="54016"/>
    <cellStyle name="Обычный 5 35 3 4" xfId="54017"/>
    <cellStyle name="Обычный 5 35 4" xfId="24143"/>
    <cellStyle name="Обычный 5 35 4 2" xfId="24144"/>
    <cellStyle name="Обычный 5 35 4 2 2" xfId="24145"/>
    <cellStyle name="Обычный 5 35 4 2 2 2" xfId="54018"/>
    <cellStyle name="Обычный 5 35 4 2 3" xfId="54019"/>
    <cellStyle name="Обычный 5 35 4 3" xfId="24146"/>
    <cellStyle name="Обычный 5 35 4 3 2" xfId="54020"/>
    <cellStyle name="Обычный 5 35 4 4" xfId="54021"/>
    <cellStyle name="Обычный 5 35 5" xfId="24147"/>
    <cellStyle name="Обычный 5 35 5 2" xfId="24148"/>
    <cellStyle name="Обычный 5 35 5 2 2" xfId="54022"/>
    <cellStyle name="Обычный 5 35 5 3" xfId="54023"/>
    <cellStyle name="Обычный 5 35 6" xfId="24149"/>
    <cellStyle name="Обычный 5 35 6 2" xfId="54024"/>
    <cellStyle name="Обычный 5 35 7" xfId="24150"/>
    <cellStyle name="Обычный 5 35 7 2" xfId="54025"/>
    <cellStyle name="Обычный 5 35 8" xfId="54026"/>
    <cellStyle name="Обычный 5 36" xfId="24151"/>
    <cellStyle name="Обычный 5 36 2" xfId="24152"/>
    <cellStyle name="Обычный 5 36 2 2" xfId="24153"/>
    <cellStyle name="Обычный 5 36 2 2 2" xfId="24154"/>
    <cellStyle name="Обычный 5 36 2 2 2 2" xfId="54027"/>
    <cellStyle name="Обычный 5 36 2 2 3" xfId="54028"/>
    <cellStyle name="Обычный 5 36 2 3" xfId="24155"/>
    <cellStyle name="Обычный 5 36 2 3 2" xfId="54029"/>
    <cellStyle name="Обычный 5 36 2 4" xfId="54030"/>
    <cellStyle name="Обычный 5 36 3" xfId="24156"/>
    <cellStyle name="Обычный 5 36 3 2" xfId="24157"/>
    <cellStyle name="Обычный 5 36 3 2 2" xfId="24158"/>
    <cellStyle name="Обычный 5 36 3 2 2 2" xfId="54031"/>
    <cellStyle name="Обычный 5 36 3 2 3" xfId="54032"/>
    <cellStyle name="Обычный 5 36 3 3" xfId="24159"/>
    <cellStyle name="Обычный 5 36 3 3 2" xfId="54033"/>
    <cellStyle name="Обычный 5 36 3 4" xfId="54034"/>
    <cellStyle name="Обычный 5 36 4" xfId="24160"/>
    <cellStyle name="Обычный 5 36 4 2" xfId="24161"/>
    <cellStyle name="Обычный 5 36 4 2 2" xfId="24162"/>
    <cellStyle name="Обычный 5 36 4 2 2 2" xfId="54035"/>
    <cellStyle name="Обычный 5 36 4 2 3" xfId="54036"/>
    <cellStyle name="Обычный 5 36 4 3" xfId="24163"/>
    <cellStyle name="Обычный 5 36 4 3 2" xfId="54037"/>
    <cellStyle name="Обычный 5 36 4 4" xfId="54038"/>
    <cellStyle name="Обычный 5 36 5" xfId="24164"/>
    <cellStyle name="Обычный 5 36 5 2" xfId="24165"/>
    <cellStyle name="Обычный 5 36 5 2 2" xfId="54039"/>
    <cellStyle name="Обычный 5 36 5 3" xfId="54040"/>
    <cellStyle name="Обычный 5 36 6" xfId="24166"/>
    <cellStyle name="Обычный 5 36 6 2" xfId="54041"/>
    <cellStyle name="Обычный 5 36 7" xfId="24167"/>
    <cellStyle name="Обычный 5 36 7 2" xfId="54042"/>
    <cellStyle name="Обычный 5 36 8" xfId="54043"/>
    <cellStyle name="Обычный 5 37" xfId="24168"/>
    <cellStyle name="Обычный 5 37 2" xfId="24169"/>
    <cellStyle name="Обычный 5 37 2 2" xfId="24170"/>
    <cellStyle name="Обычный 5 37 2 2 2" xfId="24171"/>
    <cellStyle name="Обычный 5 37 2 2 2 2" xfId="54044"/>
    <cellStyle name="Обычный 5 37 2 2 3" xfId="54045"/>
    <cellStyle name="Обычный 5 37 2 3" xfId="24172"/>
    <cellStyle name="Обычный 5 37 2 3 2" xfId="54046"/>
    <cellStyle name="Обычный 5 37 2 4" xfId="54047"/>
    <cellStyle name="Обычный 5 37 3" xfId="24173"/>
    <cellStyle name="Обычный 5 37 3 2" xfId="24174"/>
    <cellStyle name="Обычный 5 37 3 2 2" xfId="24175"/>
    <cellStyle name="Обычный 5 37 3 2 2 2" xfId="54048"/>
    <cellStyle name="Обычный 5 37 3 2 3" xfId="54049"/>
    <cellStyle name="Обычный 5 37 3 3" xfId="24176"/>
    <cellStyle name="Обычный 5 37 3 3 2" xfId="54050"/>
    <cellStyle name="Обычный 5 37 3 4" xfId="54051"/>
    <cellStyle name="Обычный 5 37 4" xfId="24177"/>
    <cellStyle name="Обычный 5 37 4 2" xfId="24178"/>
    <cellStyle name="Обычный 5 37 4 2 2" xfId="24179"/>
    <cellStyle name="Обычный 5 37 4 2 2 2" xfId="54052"/>
    <cellStyle name="Обычный 5 37 4 2 3" xfId="54053"/>
    <cellStyle name="Обычный 5 37 4 3" xfId="24180"/>
    <cellStyle name="Обычный 5 37 4 3 2" xfId="54054"/>
    <cellStyle name="Обычный 5 37 4 4" xfId="54055"/>
    <cellStyle name="Обычный 5 37 5" xfId="24181"/>
    <cellStyle name="Обычный 5 37 5 2" xfId="24182"/>
    <cellStyle name="Обычный 5 37 5 2 2" xfId="54056"/>
    <cellStyle name="Обычный 5 37 5 3" xfId="54057"/>
    <cellStyle name="Обычный 5 37 6" xfId="24183"/>
    <cellStyle name="Обычный 5 37 6 2" xfId="54058"/>
    <cellStyle name="Обычный 5 37 7" xfId="24184"/>
    <cellStyle name="Обычный 5 37 7 2" xfId="54059"/>
    <cellStyle name="Обычный 5 37 8" xfId="54060"/>
    <cellStyle name="Обычный 5 38" xfId="24185"/>
    <cellStyle name="Обычный 5 38 2" xfId="24186"/>
    <cellStyle name="Обычный 5 38 2 2" xfId="24187"/>
    <cellStyle name="Обычный 5 38 2 2 2" xfId="24188"/>
    <cellStyle name="Обычный 5 38 2 2 2 2" xfId="54061"/>
    <cellStyle name="Обычный 5 38 2 2 3" xfId="54062"/>
    <cellStyle name="Обычный 5 38 2 3" xfId="24189"/>
    <cellStyle name="Обычный 5 38 2 3 2" xfId="54063"/>
    <cellStyle name="Обычный 5 38 2 4" xfId="54064"/>
    <cellStyle name="Обычный 5 38 3" xfId="24190"/>
    <cellStyle name="Обычный 5 38 3 2" xfId="24191"/>
    <cellStyle name="Обычный 5 38 3 2 2" xfId="24192"/>
    <cellStyle name="Обычный 5 38 3 2 2 2" xfId="54065"/>
    <cellStyle name="Обычный 5 38 3 2 3" xfId="54066"/>
    <cellStyle name="Обычный 5 38 3 3" xfId="24193"/>
    <cellStyle name="Обычный 5 38 3 3 2" xfId="54067"/>
    <cellStyle name="Обычный 5 38 3 4" xfId="54068"/>
    <cellStyle name="Обычный 5 38 4" xfId="24194"/>
    <cellStyle name="Обычный 5 38 4 2" xfId="24195"/>
    <cellStyle name="Обычный 5 38 4 2 2" xfId="24196"/>
    <cellStyle name="Обычный 5 38 4 2 2 2" xfId="54069"/>
    <cellStyle name="Обычный 5 38 4 2 3" xfId="54070"/>
    <cellStyle name="Обычный 5 38 4 3" xfId="24197"/>
    <cellStyle name="Обычный 5 38 4 3 2" xfId="54071"/>
    <cellStyle name="Обычный 5 38 4 4" xfId="54072"/>
    <cellStyle name="Обычный 5 38 5" xfId="24198"/>
    <cellStyle name="Обычный 5 38 5 2" xfId="24199"/>
    <cellStyle name="Обычный 5 38 5 2 2" xfId="54073"/>
    <cellStyle name="Обычный 5 38 5 3" xfId="54074"/>
    <cellStyle name="Обычный 5 38 6" xfId="24200"/>
    <cellStyle name="Обычный 5 38 6 2" xfId="54075"/>
    <cellStyle name="Обычный 5 38 7" xfId="24201"/>
    <cellStyle name="Обычный 5 38 7 2" xfId="54076"/>
    <cellStyle name="Обычный 5 38 8" xfId="54077"/>
    <cellStyle name="Обычный 5 39" xfId="24202"/>
    <cellStyle name="Обычный 5 39 2" xfId="24203"/>
    <cellStyle name="Обычный 5 39 2 2" xfId="24204"/>
    <cellStyle name="Обычный 5 39 2 2 2" xfId="24205"/>
    <cellStyle name="Обычный 5 39 2 2 2 2" xfId="54078"/>
    <cellStyle name="Обычный 5 39 2 2 3" xfId="54079"/>
    <cellStyle name="Обычный 5 39 2 3" xfId="24206"/>
    <cellStyle name="Обычный 5 39 2 3 2" xfId="54080"/>
    <cellStyle name="Обычный 5 39 2 4" xfId="54081"/>
    <cellStyle name="Обычный 5 39 3" xfId="24207"/>
    <cellStyle name="Обычный 5 39 3 2" xfId="24208"/>
    <cellStyle name="Обычный 5 39 3 2 2" xfId="24209"/>
    <cellStyle name="Обычный 5 39 3 2 2 2" xfId="54082"/>
    <cellStyle name="Обычный 5 39 3 2 3" xfId="54083"/>
    <cellStyle name="Обычный 5 39 3 3" xfId="24210"/>
    <cellStyle name="Обычный 5 39 3 3 2" xfId="54084"/>
    <cellStyle name="Обычный 5 39 3 4" xfId="54085"/>
    <cellStyle name="Обычный 5 39 4" xfId="24211"/>
    <cellStyle name="Обычный 5 39 4 2" xfId="24212"/>
    <cellStyle name="Обычный 5 39 4 2 2" xfId="24213"/>
    <cellStyle name="Обычный 5 39 4 2 2 2" xfId="54086"/>
    <cellStyle name="Обычный 5 39 4 2 3" xfId="54087"/>
    <cellStyle name="Обычный 5 39 4 3" xfId="24214"/>
    <cellStyle name="Обычный 5 39 4 3 2" xfId="54088"/>
    <cellStyle name="Обычный 5 39 4 4" xfId="54089"/>
    <cellStyle name="Обычный 5 39 5" xfId="24215"/>
    <cellStyle name="Обычный 5 39 5 2" xfId="24216"/>
    <cellStyle name="Обычный 5 39 5 2 2" xfId="54090"/>
    <cellStyle name="Обычный 5 39 5 3" xfId="54091"/>
    <cellStyle name="Обычный 5 39 6" xfId="24217"/>
    <cellStyle name="Обычный 5 39 6 2" xfId="54092"/>
    <cellStyle name="Обычный 5 39 7" xfId="24218"/>
    <cellStyle name="Обычный 5 39 7 2" xfId="54093"/>
    <cellStyle name="Обычный 5 39 8" xfId="54094"/>
    <cellStyle name="Обычный 5 4" xfId="24219"/>
    <cellStyle name="Обычный 5 4 10" xfId="24220"/>
    <cellStyle name="Обычный 5 4 10 2" xfId="24221"/>
    <cellStyle name="Обычный 5 4 10 2 2" xfId="24222"/>
    <cellStyle name="Обычный 5 4 10 2 2 2" xfId="24223"/>
    <cellStyle name="Обычный 5 4 10 2 2 2 2" xfId="54095"/>
    <cellStyle name="Обычный 5 4 10 2 2 3" xfId="54096"/>
    <cellStyle name="Обычный 5 4 10 2 3" xfId="24224"/>
    <cellStyle name="Обычный 5 4 10 2 3 2" xfId="54097"/>
    <cellStyle name="Обычный 5 4 10 2 4" xfId="54098"/>
    <cellStyle name="Обычный 5 4 10 3" xfId="24225"/>
    <cellStyle name="Обычный 5 4 10 3 2" xfId="24226"/>
    <cellStyle name="Обычный 5 4 10 3 2 2" xfId="24227"/>
    <cellStyle name="Обычный 5 4 10 3 2 2 2" xfId="54099"/>
    <cellStyle name="Обычный 5 4 10 3 2 3" xfId="54100"/>
    <cellStyle name="Обычный 5 4 10 3 3" xfId="24228"/>
    <cellStyle name="Обычный 5 4 10 3 3 2" xfId="54101"/>
    <cellStyle name="Обычный 5 4 10 3 4" xfId="54102"/>
    <cellStyle name="Обычный 5 4 10 4" xfId="24229"/>
    <cellStyle name="Обычный 5 4 10 4 2" xfId="24230"/>
    <cellStyle name="Обычный 5 4 10 4 2 2" xfId="24231"/>
    <cellStyle name="Обычный 5 4 10 4 2 2 2" xfId="54103"/>
    <cellStyle name="Обычный 5 4 10 4 2 3" xfId="54104"/>
    <cellStyle name="Обычный 5 4 10 4 3" xfId="24232"/>
    <cellStyle name="Обычный 5 4 10 4 3 2" xfId="54105"/>
    <cellStyle name="Обычный 5 4 10 4 4" xfId="54106"/>
    <cellStyle name="Обычный 5 4 10 5" xfId="24233"/>
    <cellStyle name="Обычный 5 4 10 5 2" xfId="24234"/>
    <cellStyle name="Обычный 5 4 10 5 2 2" xfId="54107"/>
    <cellStyle name="Обычный 5 4 10 5 3" xfId="54108"/>
    <cellStyle name="Обычный 5 4 10 6" xfId="24235"/>
    <cellStyle name="Обычный 5 4 10 6 2" xfId="54109"/>
    <cellStyle name="Обычный 5 4 10 7" xfId="24236"/>
    <cellStyle name="Обычный 5 4 10 7 2" xfId="54110"/>
    <cellStyle name="Обычный 5 4 10 8" xfId="54111"/>
    <cellStyle name="Обычный 5 4 11" xfId="24237"/>
    <cellStyle name="Обычный 5 4 11 2" xfId="24238"/>
    <cellStyle name="Обычный 5 4 11 2 2" xfId="24239"/>
    <cellStyle name="Обычный 5 4 11 2 2 2" xfId="24240"/>
    <cellStyle name="Обычный 5 4 11 2 2 2 2" xfId="54112"/>
    <cellStyle name="Обычный 5 4 11 2 2 3" xfId="54113"/>
    <cellStyle name="Обычный 5 4 11 2 3" xfId="24241"/>
    <cellStyle name="Обычный 5 4 11 2 3 2" xfId="54114"/>
    <cellStyle name="Обычный 5 4 11 2 4" xfId="54115"/>
    <cellStyle name="Обычный 5 4 11 3" xfId="24242"/>
    <cellStyle name="Обычный 5 4 11 3 2" xfId="24243"/>
    <cellStyle name="Обычный 5 4 11 3 2 2" xfId="24244"/>
    <cellStyle name="Обычный 5 4 11 3 2 2 2" xfId="54116"/>
    <cellStyle name="Обычный 5 4 11 3 2 3" xfId="54117"/>
    <cellStyle name="Обычный 5 4 11 3 3" xfId="24245"/>
    <cellStyle name="Обычный 5 4 11 3 3 2" xfId="54118"/>
    <cellStyle name="Обычный 5 4 11 3 4" xfId="54119"/>
    <cellStyle name="Обычный 5 4 11 4" xfId="24246"/>
    <cellStyle name="Обычный 5 4 11 4 2" xfId="24247"/>
    <cellStyle name="Обычный 5 4 11 4 2 2" xfId="24248"/>
    <cellStyle name="Обычный 5 4 11 4 2 2 2" xfId="54120"/>
    <cellStyle name="Обычный 5 4 11 4 2 3" xfId="54121"/>
    <cellStyle name="Обычный 5 4 11 4 3" xfId="24249"/>
    <cellStyle name="Обычный 5 4 11 4 3 2" xfId="54122"/>
    <cellStyle name="Обычный 5 4 11 4 4" xfId="54123"/>
    <cellStyle name="Обычный 5 4 11 5" xfId="24250"/>
    <cellStyle name="Обычный 5 4 11 5 2" xfId="24251"/>
    <cellStyle name="Обычный 5 4 11 5 2 2" xfId="54124"/>
    <cellStyle name="Обычный 5 4 11 5 3" xfId="54125"/>
    <cellStyle name="Обычный 5 4 11 6" xfId="24252"/>
    <cellStyle name="Обычный 5 4 11 6 2" xfId="54126"/>
    <cellStyle name="Обычный 5 4 11 7" xfId="24253"/>
    <cellStyle name="Обычный 5 4 11 7 2" xfId="54127"/>
    <cellStyle name="Обычный 5 4 11 8" xfId="54128"/>
    <cellStyle name="Обычный 5 4 12" xfId="24254"/>
    <cellStyle name="Обычный 5 4 12 2" xfId="24255"/>
    <cellStyle name="Обычный 5 4 12 2 2" xfId="24256"/>
    <cellStyle name="Обычный 5 4 12 2 2 2" xfId="24257"/>
    <cellStyle name="Обычный 5 4 12 2 2 2 2" xfId="54129"/>
    <cellStyle name="Обычный 5 4 12 2 2 3" xfId="54130"/>
    <cellStyle name="Обычный 5 4 12 2 3" xfId="24258"/>
    <cellStyle name="Обычный 5 4 12 2 3 2" xfId="54131"/>
    <cellStyle name="Обычный 5 4 12 2 4" xfId="54132"/>
    <cellStyle name="Обычный 5 4 12 3" xfId="24259"/>
    <cellStyle name="Обычный 5 4 12 3 2" xfId="24260"/>
    <cellStyle name="Обычный 5 4 12 3 2 2" xfId="24261"/>
    <cellStyle name="Обычный 5 4 12 3 2 2 2" xfId="54133"/>
    <cellStyle name="Обычный 5 4 12 3 2 3" xfId="54134"/>
    <cellStyle name="Обычный 5 4 12 3 3" xfId="24262"/>
    <cellStyle name="Обычный 5 4 12 3 3 2" xfId="54135"/>
    <cellStyle name="Обычный 5 4 12 3 4" xfId="54136"/>
    <cellStyle name="Обычный 5 4 12 4" xfId="24263"/>
    <cellStyle name="Обычный 5 4 12 4 2" xfId="24264"/>
    <cellStyle name="Обычный 5 4 12 4 2 2" xfId="24265"/>
    <cellStyle name="Обычный 5 4 12 4 2 2 2" xfId="54137"/>
    <cellStyle name="Обычный 5 4 12 4 2 3" xfId="54138"/>
    <cellStyle name="Обычный 5 4 12 4 3" xfId="24266"/>
    <cellStyle name="Обычный 5 4 12 4 3 2" xfId="54139"/>
    <cellStyle name="Обычный 5 4 12 4 4" xfId="54140"/>
    <cellStyle name="Обычный 5 4 12 5" xfId="24267"/>
    <cellStyle name="Обычный 5 4 12 5 2" xfId="24268"/>
    <cellStyle name="Обычный 5 4 12 5 2 2" xfId="54141"/>
    <cellStyle name="Обычный 5 4 12 5 3" xfId="54142"/>
    <cellStyle name="Обычный 5 4 12 6" xfId="24269"/>
    <cellStyle name="Обычный 5 4 12 6 2" xfId="54143"/>
    <cellStyle name="Обычный 5 4 12 7" xfId="24270"/>
    <cellStyle name="Обычный 5 4 12 7 2" xfId="54144"/>
    <cellStyle name="Обычный 5 4 12 8" xfId="54145"/>
    <cellStyle name="Обычный 5 4 13" xfId="24271"/>
    <cellStyle name="Обычный 5 4 13 2" xfId="24272"/>
    <cellStyle name="Обычный 5 4 13 2 2" xfId="24273"/>
    <cellStyle name="Обычный 5 4 13 2 2 2" xfId="24274"/>
    <cellStyle name="Обычный 5 4 13 2 2 2 2" xfId="54146"/>
    <cellStyle name="Обычный 5 4 13 2 2 3" xfId="54147"/>
    <cellStyle name="Обычный 5 4 13 2 3" xfId="24275"/>
    <cellStyle name="Обычный 5 4 13 2 3 2" xfId="54148"/>
    <cellStyle name="Обычный 5 4 13 2 4" xfId="54149"/>
    <cellStyle name="Обычный 5 4 13 3" xfId="24276"/>
    <cellStyle name="Обычный 5 4 13 3 2" xfId="24277"/>
    <cellStyle name="Обычный 5 4 13 3 2 2" xfId="24278"/>
    <cellStyle name="Обычный 5 4 13 3 2 2 2" xfId="54150"/>
    <cellStyle name="Обычный 5 4 13 3 2 3" xfId="54151"/>
    <cellStyle name="Обычный 5 4 13 3 3" xfId="24279"/>
    <cellStyle name="Обычный 5 4 13 3 3 2" xfId="54152"/>
    <cellStyle name="Обычный 5 4 13 3 4" xfId="54153"/>
    <cellStyle name="Обычный 5 4 13 4" xfId="24280"/>
    <cellStyle name="Обычный 5 4 13 4 2" xfId="24281"/>
    <cellStyle name="Обычный 5 4 13 4 2 2" xfId="24282"/>
    <cellStyle name="Обычный 5 4 13 4 2 2 2" xfId="54154"/>
    <cellStyle name="Обычный 5 4 13 4 2 3" xfId="54155"/>
    <cellStyle name="Обычный 5 4 13 4 3" xfId="24283"/>
    <cellStyle name="Обычный 5 4 13 4 3 2" xfId="54156"/>
    <cellStyle name="Обычный 5 4 13 4 4" xfId="54157"/>
    <cellStyle name="Обычный 5 4 13 5" xfId="24284"/>
    <cellStyle name="Обычный 5 4 13 5 2" xfId="24285"/>
    <cellStyle name="Обычный 5 4 13 5 2 2" xfId="54158"/>
    <cellStyle name="Обычный 5 4 13 5 3" xfId="54159"/>
    <cellStyle name="Обычный 5 4 13 6" xfId="24286"/>
    <cellStyle name="Обычный 5 4 13 6 2" xfId="54160"/>
    <cellStyle name="Обычный 5 4 13 7" xfId="24287"/>
    <cellStyle name="Обычный 5 4 13 7 2" xfId="54161"/>
    <cellStyle name="Обычный 5 4 13 8" xfId="54162"/>
    <cellStyle name="Обычный 5 4 14" xfId="24288"/>
    <cellStyle name="Обычный 5 4 14 2" xfId="24289"/>
    <cellStyle name="Обычный 5 4 14 2 2" xfId="24290"/>
    <cellStyle name="Обычный 5 4 14 2 2 2" xfId="24291"/>
    <cellStyle name="Обычный 5 4 14 2 2 2 2" xfId="54163"/>
    <cellStyle name="Обычный 5 4 14 2 2 3" xfId="54164"/>
    <cellStyle name="Обычный 5 4 14 2 3" xfId="24292"/>
    <cellStyle name="Обычный 5 4 14 2 3 2" xfId="54165"/>
    <cellStyle name="Обычный 5 4 14 2 4" xfId="54166"/>
    <cellStyle name="Обычный 5 4 14 3" xfId="24293"/>
    <cellStyle name="Обычный 5 4 14 3 2" xfId="24294"/>
    <cellStyle name="Обычный 5 4 14 3 2 2" xfId="24295"/>
    <cellStyle name="Обычный 5 4 14 3 2 2 2" xfId="54167"/>
    <cellStyle name="Обычный 5 4 14 3 2 3" xfId="54168"/>
    <cellStyle name="Обычный 5 4 14 3 3" xfId="24296"/>
    <cellStyle name="Обычный 5 4 14 3 3 2" xfId="54169"/>
    <cellStyle name="Обычный 5 4 14 3 4" xfId="54170"/>
    <cellStyle name="Обычный 5 4 14 4" xfId="24297"/>
    <cellStyle name="Обычный 5 4 14 4 2" xfId="24298"/>
    <cellStyle name="Обычный 5 4 14 4 2 2" xfId="24299"/>
    <cellStyle name="Обычный 5 4 14 4 2 2 2" xfId="54171"/>
    <cellStyle name="Обычный 5 4 14 4 2 3" xfId="54172"/>
    <cellStyle name="Обычный 5 4 14 4 3" xfId="24300"/>
    <cellStyle name="Обычный 5 4 14 4 3 2" xfId="54173"/>
    <cellStyle name="Обычный 5 4 14 4 4" xfId="54174"/>
    <cellStyle name="Обычный 5 4 14 5" xfId="24301"/>
    <cellStyle name="Обычный 5 4 14 5 2" xfId="24302"/>
    <cellStyle name="Обычный 5 4 14 5 2 2" xfId="54175"/>
    <cellStyle name="Обычный 5 4 14 5 3" xfId="54176"/>
    <cellStyle name="Обычный 5 4 14 6" xfId="24303"/>
    <cellStyle name="Обычный 5 4 14 6 2" xfId="54177"/>
    <cellStyle name="Обычный 5 4 14 7" xfId="24304"/>
    <cellStyle name="Обычный 5 4 14 7 2" xfId="54178"/>
    <cellStyle name="Обычный 5 4 14 8" xfId="54179"/>
    <cellStyle name="Обычный 5 4 15" xfId="24305"/>
    <cellStyle name="Обычный 5 4 15 2" xfId="24306"/>
    <cellStyle name="Обычный 5 4 15 2 2" xfId="24307"/>
    <cellStyle name="Обычный 5 4 15 2 2 2" xfId="24308"/>
    <cellStyle name="Обычный 5 4 15 2 2 2 2" xfId="54180"/>
    <cellStyle name="Обычный 5 4 15 2 2 3" xfId="54181"/>
    <cellStyle name="Обычный 5 4 15 2 3" xfId="24309"/>
    <cellStyle name="Обычный 5 4 15 2 3 2" xfId="54182"/>
    <cellStyle name="Обычный 5 4 15 2 4" xfId="54183"/>
    <cellStyle name="Обычный 5 4 15 3" xfId="24310"/>
    <cellStyle name="Обычный 5 4 15 3 2" xfId="24311"/>
    <cellStyle name="Обычный 5 4 15 3 2 2" xfId="24312"/>
    <cellStyle name="Обычный 5 4 15 3 2 2 2" xfId="54184"/>
    <cellStyle name="Обычный 5 4 15 3 2 3" xfId="54185"/>
    <cellStyle name="Обычный 5 4 15 3 3" xfId="24313"/>
    <cellStyle name="Обычный 5 4 15 3 3 2" xfId="54186"/>
    <cellStyle name="Обычный 5 4 15 3 4" xfId="54187"/>
    <cellStyle name="Обычный 5 4 15 4" xfId="24314"/>
    <cellStyle name="Обычный 5 4 15 4 2" xfId="24315"/>
    <cellStyle name="Обычный 5 4 15 4 2 2" xfId="24316"/>
    <cellStyle name="Обычный 5 4 15 4 2 2 2" xfId="54188"/>
    <cellStyle name="Обычный 5 4 15 4 2 3" xfId="54189"/>
    <cellStyle name="Обычный 5 4 15 4 3" xfId="24317"/>
    <cellStyle name="Обычный 5 4 15 4 3 2" xfId="54190"/>
    <cellStyle name="Обычный 5 4 15 4 4" xfId="54191"/>
    <cellStyle name="Обычный 5 4 15 5" xfId="24318"/>
    <cellStyle name="Обычный 5 4 15 5 2" xfId="24319"/>
    <cellStyle name="Обычный 5 4 15 5 2 2" xfId="54192"/>
    <cellStyle name="Обычный 5 4 15 5 3" xfId="54193"/>
    <cellStyle name="Обычный 5 4 15 6" xfId="24320"/>
    <cellStyle name="Обычный 5 4 15 6 2" xfId="54194"/>
    <cellStyle name="Обычный 5 4 15 7" xfId="24321"/>
    <cellStyle name="Обычный 5 4 15 7 2" xfId="54195"/>
    <cellStyle name="Обычный 5 4 15 8" xfId="54196"/>
    <cellStyle name="Обычный 5 4 16" xfId="24322"/>
    <cellStyle name="Обычный 5 4 16 2" xfId="24323"/>
    <cellStyle name="Обычный 5 4 16 2 2" xfId="24324"/>
    <cellStyle name="Обычный 5 4 16 2 2 2" xfId="24325"/>
    <cellStyle name="Обычный 5 4 16 2 2 2 2" xfId="54197"/>
    <cellStyle name="Обычный 5 4 16 2 2 3" xfId="54198"/>
    <cellStyle name="Обычный 5 4 16 2 3" xfId="24326"/>
    <cellStyle name="Обычный 5 4 16 2 3 2" xfId="54199"/>
    <cellStyle name="Обычный 5 4 16 2 4" xfId="54200"/>
    <cellStyle name="Обычный 5 4 16 3" xfId="24327"/>
    <cellStyle name="Обычный 5 4 16 3 2" xfId="24328"/>
    <cellStyle name="Обычный 5 4 16 3 2 2" xfId="24329"/>
    <cellStyle name="Обычный 5 4 16 3 2 2 2" xfId="54201"/>
    <cellStyle name="Обычный 5 4 16 3 2 3" xfId="54202"/>
    <cellStyle name="Обычный 5 4 16 3 3" xfId="24330"/>
    <cellStyle name="Обычный 5 4 16 3 3 2" xfId="54203"/>
    <cellStyle name="Обычный 5 4 16 3 4" xfId="54204"/>
    <cellStyle name="Обычный 5 4 16 4" xfId="24331"/>
    <cellStyle name="Обычный 5 4 16 4 2" xfId="24332"/>
    <cellStyle name="Обычный 5 4 16 4 2 2" xfId="24333"/>
    <cellStyle name="Обычный 5 4 16 4 2 2 2" xfId="54205"/>
    <cellStyle name="Обычный 5 4 16 4 2 3" xfId="54206"/>
    <cellStyle name="Обычный 5 4 16 4 3" xfId="24334"/>
    <cellStyle name="Обычный 5 4 16 4 3 2" xfId="54207"/>
    <cellStyle name="Обычный 5 4 16 4 4" xfId="54208"/>
    <cellStyle name="Обычный 5 4 16 5" xfId="24335"/>
    <cellStyle name="Обычный 5 4 16 5 2" xfId="24336"/>
    <cellStyle name="Обычный 5 4 16 5 2 2" xfId="54209"/>
    <cellStyle name="Обычный 5 4 16 5 3" xfId="54210"/>
    <cellStyle name="Обычный 5 4 16 6" xfId="24337"/>
    <cellStyle name="Обычный 5 4 16 6 2" xfId="54211"/>
    <cellStyle name="Обычный 5 4 16 7" xfId="24338"/>
    <cellStyle name="Обычный 5 4 16 7 2" xfId="54212"/>
    <cellStyle name="Обычный 5 4 16 8" xfId="54213"/>
    <cellStyle name="Обычный 5 4 17" xfId="24339"/>
    <cellStyle name="Обычный 5 4 17 2" xfId="24340"/>
    <cellStyle name="Обычный 5 4 17 2 2" xfId="24341"/>
    <cellStyle name="Обычный 5 4 17 2 2 2" xfId="24342"/>
    <cellStyle name="Обычный 5 4 17 2 2 2 2" xfId="54214"/>
    <cellStyle name="Обычный 5 4 17 2 2 3" xfId="54215"/>
    <cellStyle name="Обычный 5 4 17 2 3" xfId="24343"/>
    <cellStyle name="Обычный 5 4 17 2 3 2" xfId="54216"/>
    <cellStyle name="Обычный 5 4 17 2 4" xfId="54217"/>
    <cellStyle name="Обычный 5 4 17 3" xfId="24344"/>
    <cellStyle name="Обычный 5 4 17 3 2" xfId="24345"/>
    <cellStyle name="Обычный 5 4 17 3 2 2" xfId="24346"/>
    <cellStyle name="Обычный 5 4 17 3 2 2 2" xfId="54218"/>
    <cellStyle name="Обычный 5 4 17 3 2 3" xfId="54219"/>
    <cellStyle name="Обычный 5 4 17 3 3" xfId="24347"/>
    <cellStyle name="Обычный 5 4 17 3 3 2" xfId="54220"/>
    <cellStyle name="Обычный 5 4 17 3 4" xfId="54221"/>
    <cellStyle name="Обычный 5 4 17 4" xfId="24348"/>
    <cellStyle name="Обычный 5 4 17 4 2" xfId="24349"/>
    <cellStyle name="Обычный 5 4 17 4 2 2" xfId="24350"/>
    <cellStyle name="Обычный 5 4 17 4 2 2 2" xfId="54222"/>
    <cellStyle name="Обычный 5 4 17 4 2 3" xfId="54223"/>
    <cellStyle name="Обычный 5 4 17 4 3" xfId="24351"/>
    <cellStyle name="Обычный 5 4 17 4 3 2" xfId="54224"/>
    <cellStyle name="Обычный 5 4 17 4 4" xfId="54225"/>
    <cellStyle name="Обычный 5 4 17 5" xfId="24352"/>
    <cellStyle name="Обычный 5 4 17 5 2" xfId="24353"/>
    <cellStyle name="Обычный 5 4 17 5 2 2" xfId="54226"/>
    <cellStyle name="Обычный 5 4 17 5 3" xfId="54227"/>
    <cellStyle name="Обычный 5 4 17 6" xfId="24354"/>
    <cellStyle name="Обычный 5 4 17 6 2" xfId="54228"/>
    <cellStyle name="Обычный 5 4 17 7" xfId="24355"/>
    <cellStyle name="Обычный 5 4 17 7 2" xfId="54229"/>
    <cellStyle name="Обычный 5 4 17 8" xfId="54230"/>
    <cellStyle name="Обычный 5 4 18" xfId="24356"/>
    <cellStyle name="Обычный 5 4 18 2" xfId="24357"/>
    <cellStyle name="Обычный 5 4 18 2 2" xfId="24358"/>
    <cellStyle name="Обычный 5 4 18 2 2 2" xfId="24359"/>
    <cellStyle name="Обычный 5 4 18 2 2 2 2" xfId="54231"/>
    <cellStyle name="Обычный 5 4 18 2 2 3" xfId="54232"/>
    <cellStyle name="Обычный 5 4 18 2 3" xfId="24360"/>
    <cellStyle name="Обычный 5 4 18 2 3 2" xfId="54233"/>
    <cellStyle name="Обычный 5 4 18 2 4" xfId="54234"/>
    <cellStyle name="Обычный 5 4 18 3" xfId="24361"/>
    <cellStyle name="Обычный 5 4 18 3 2" xfId="24362"/>
    <cellStyle name="Обычный 5 4 18 3 2 2" xfId="24363"/>
    <cellStyle name="Обычный 5 4 18 3 2 2 2" xfId="54235"/>
    <cellStyle name="Обычный 5 4 18 3 2 3" xfId="54236"/>
    <cellStyle name="Обычный 5 4 18 3 3" xfId="24364"/>
    <cellStyle name="Обычный 5 4 18 3 3 2" xfId="54237"/>
    <cellStyle name="Обычный 5 4 18 3 4" xfId="54238"/>
    <cellStyle name="Обычный 5 4 18 4" xfId="24365"/>
    <cellStyle name="Обычный 5 4 18 4 2" xfId="24366"/>
    <cellStyle name="Обычный 5 4 18 4 2 2" xfId="24367"/>
    <cellStyle name="Обычный 5 4 18 4 2 2 2" xfId="54239"/>
    <cellStyle name="Обычный 5 4 18 4 2 3" xfId="54240"/>
    <cellStyle name="Обычный 5 4 18 4 3" xfId="24368"/>
    <cellStyle name="Обычный 5 4 18 4 3 2" xfId="54241"/>
    <cellStyle name="Обычный 5 4 18 4 4" xfId="54242"/>
    <cellStyle name="Обычный 5 4 18 5" xfId="24369"/>
    <cellStyle name="Обычный 5 4 18 5 2" xfId="24370"/>
    <cellStyle name="Обычный 5 4 18 5 2 2" xfId="54243"/>
    <cellStyle name="Обычный 5 4 18 5 3" xfId="54244"/>
    <cellStyle name="Обычный 5 4 18 6" xfId="24371"/>
    <cellStyle name="Обычный 5 4 18 6 2" xfId="54245"/>
    <cellStyle name="Обычный 5 4 18 7" xfId="24372"/>
    <cellStyle name="Обычный 5 4 18 7 2" xfId="54246"/>
    <cellStyle name="Обычный 5 4 18 8" xfId="54247"/>
    <cellStyle name="Обычный 5 4 19" xfId="24373"/>
    <cellStyle name="Обычный 5 4 19 2" xfId="24374"/>
    <cellStyle name="Обычный 5 4 19 2 2" xfId="24375"/>
    <cellStyle name="Обычный 5 4 19 2 2 2" xfId="24376"/>
    <cellStyle name="Обычный 5 4 19 2 2 2 2" xfId="54248"/>
    <cellStyle name="Обычный 5 4 19 2 2 3" xfId="54249"/>
    <cellStyle name="Обычный 5 4 19 2 3" xfId="24377"/>
    <cellStyle name="Обычный 5 4 19 2 3 2" xfId="54250"/>
    <cellStyle name="Обычный 5 4 19 2 4" xfId="54251"/>
    <cellStyle name="Обычный 5 4 19 3" xfId="24378"/>
    <cellStyle name="Обычный 5 4 19 3 2" xfId="24379"/>
    <cellStyle name="Обычный 5 4 19 3 2 2" xfId="24380"/>
    <cellStyle name="Обычный 5 4 19 3 2 2 2" xfId="54252"/>
    <cellStyle name="Обычный 5 4 19 3 2 3" xfId="54253"/>
    <cellStyle name="Обычный 5 4 19 3 3" xfId="24381"/>
    <cellStyle name="Обычный 5 4 19 3 3 2" xfId="54254"/>
    <cellStyle name="Обычный 5 4 19 3 4" xfId="54255"/>
    <cellStyle name="Обычный 5 4 19 4" xfId="24382"/>
    <cellStyle name="Обычный 5 4 19 4 2" xfId="24383"/>
    <cellStyle name="Обычный 5 4 19 4 2 2" xfId="24384"/>
    <cellStyle name="Обычный 5 4 19 4 2 2 2" xfId="54256"/>
    <cellStyle name="Обычный 5 4 19 4 2 3" xfId="54257"/>
    <cellStyle name="Обычный 5 4 19 4 3" xfId="24385"/>
    <cellStyle name="Обычный 5 4 19 4 3 2" xfId="54258"/>
    <cellStyle name="Обычный 5 4 19 4 4" xfId="54259"/>
    <cellStyle name="Обычный 5 4 19 5" xfId="24386"/>
    <cellStyle name="Обычный 5 4 19 5 2" xfId="24387"/>
    <cellStyle name="Обычный 5 4 19 5 2 2" xfId="54260"/>
    <cellStyle name="Обычный 5 4 19 5 3" xfId="54261"/>
    <cellStyle name="Обычный 5 4 19 6" xfId="24388"/>
    <cellStyle name="Обычный 5 4 19 6 2" xfId="54262"/>
    <cellStyle name="Обычный 5 4 19 7" xfId="24389"/>
    <cellStyle name="Обычный 5 4 19 7 2" xfId="54263"/>
    <cellStyle name="Обычный 5 4 19 8" xfId="54264"/>
    <cellStyle name="Обычный 5 4 2" xfId="24390"/>
    <cellStyle name="Обычный 5 4 2 10" xfId="61513"/>
    <cellStyle name="Обычный 5 4 2 2" xfId="24391"/>
    <cellStyle name="Обычный 5 4 2 2 2" xfId="24392"/>
    <cellStyle name="Обычный 5 4 2 2 2 2" xfId="24393"/>
    <cellStyle name="Обычный 5 4 2 2 2 2 2" xfId="54265"/>
    <cellStyle name="Обычный 5 4 2 2 2 3" xfId="54266"/>
    <cellStyle name="Обычный 5 4 2 2 3" xfId="24394"/>
    <cellStyle name="Обычный 5 4 2 2 3 2" xfId="54267"/>
    <cellStyle name="Обычный 5 4 2 2 4" xfId="54268"/>
    <cellStyle name="Обычный 5 4 2 3" xfId="24395"/>
    <cellStyle name="Обычный 5 4 2 3 2" xfId="24396"/>
    <cellStyle name="Обычный 5 4 2 3 2 2" xfId="24397"/>
    <cellStyle name="Обычный 5 4 2 3 2 2 2" xfId="54269"/>
    <cellStyle name="Обычный 5 4 2 3 2 3" xfId="54270"/>
    <cellStyle name="Обычный 5 4 2 3 3" xfId="24398"/>
    <cellStyle name="Обычный 5 4 2 3 3 2" xfId="54271"/>
    <cellStyle name="Обычный 5 4 2 3 4" xfId="54272"/>
    <cellStyle name="Обычный 5 4 2 4" xfId="24399"/>
    <cellStyle name="Обычный 5 4 2 4 2" xfId="24400"/>
    <cellStyle name="Обычный 5 4 2 4 2 2" xfId="24401"/>
    <cellStyle name="Обычный 5 4 2 4 2 2 2" xfId="54273"/>
    <cellStyle name="Обычный 5 4 2 4 2 3" xfId="54274"/>
    <cellStyle name="Обычный 5 4 2 4 3" xfId="24402"/>
    <cellStyle name="Обычный 5 4 2 4 3 2" xfId="54275"/>
    <cellStyle name="Обычный 5 4 2 4 4" xfId="54276"/>
    <cellStyle name="Обычный 5 4 2 5" xfId="24403"/>
    <cellStyle name="Обычный 5 4 2 5 2" xfId="24404"/>
    <cellStyle name="Обычный 5 4 2 5 2 2" xfId="24405"/>
    <cellStyle name="Обычный 5 4 2 5 2 2 2" xfId="54277"/>
    <cellStyle name="Обычный 5 4 2 5 2 3" xfId="54278"/>
    <cellStyle name="Обычный 5 4 2 5 3" xfId="24406"/>
    <cellStyle name="Обычный 5 4 2 5 3 2" xfId="54279"/>
    <cellStyle name="Обычный 5 4 2 5 4" xfId="54280"/>
    <cellStyle name="Обычный 5 4 2 6" xfId="24407"/>
    <cellStyle name="Обычный 5 4 2 6 2" xfId="24408"/>
    <cellStyle name="Обычный 5 4 2 6 2 2" xfId="54281"/>
    <cellStyle name="Обычный 5 4 2 6 3" xfId="54282"/>
    <cellStyle name="Обычный 5 4 2 7" xfId="24409"/>
    <cellStyle name="Обычный 5 4 2 7 2" xfId="54283"/>
    <cellStyle name="Обычный 5 4 2 8" xfId="24410"/>
    <cellStyle name="Обычный 5 4 2 8 2" xfId="54284"/>
    <cellStyle name="Обычный 5 4 2 9" xfId="54285"/>
    <cellStyle name="Обычный 5 4 20" xfId="24411"/>
    <cellStyle name="Обычный 5 4 20 2" xfId="24412"/>
    <cellStyle name="Обычный 5 4 20 2 2" xfId="24413"/>
    <cellStyle name="Обычный 5 4 20 2 2 2" xfId="24414"/>
    <cellStyle name="Обычный 5 4 20 2 2 2 2" xfId="54286"/>
    <cellStyle name="Обычный 5 4 20 2 2 3" xfId="54287"/>
    <cellStyle name="Обычный 5 4 20 2 3" xfId="24415"/>
    <cellStyle name="Обычный 5 4 20 2 3 2" xfId="54288"/>
    <cellStyle name="Обычный 5 4 20 2 4" xfId="54289"/>
    <cellStyle name="Обычный 5 4 20 3" xfId="24416"/>
    <cellStyle name="Обычный 5 4 20 3 2" xfId="24417"/>
    <cellStyle name="Обычный 5 4 20 3 2 2" xfId="24418"/>
    <cellStyle name="Обычный 5 4 20 3 2 2 2" xfId="54290"/>
    <cellStyle name="Обычный 5 4 20 3 2 3" xfId="54291"/>
    <cellStyle name="Обычный 5 4 20 3 3" xfId="24419"/>
    <cellStyle name="Обычный 5 4 20 3 3 2" xfId="54292"/>
    <cellStyle name="Обычный 5 4 20 3 4" xfId="54293"/>
    <cellStyle name="Обычный 5 4 20 4" xfId="24420"/>
    <cellStyle name="Обычный 5 4 20 4 2" xfId="24421"/>
    <cellStyle name="Обычный 5 4 20 4 2 2" xfId="24422"/>
    <cellStyle name="Обычный 5 4 20 4 2 2 2" xfId="54294"/>
    <cellStyle name="Обычный 5 4 20 4 2 3" xfId="54295"/>
    <cellStyle name="Обычный 5 4 20 4 3" xfId="24423"/>
    <cellStyle name="Обычный 5 4 20 4 3 2" xfId="54296"/>
    <cellStyle name="Обычный 5 4 20 4 4" xfId="54297"/>
    <cellStyle name="Обычный 5 4 20 5" xfId="24424"/>
    <cellStyle name="Обычный 5 4 20 5 2" xfId="24425"/>
    <cellStyle name="Обычный 5 4 20 5 2 2" xfId="54298"/>
    <cellStyle name="Обычный 5 4 20 5 3" xfId="54299"/>
    <cellStyle name="Обычный 5 4 20 6" xfId="24426"/>
    <cellStyle name="Обычный 5 4 20 6 2" xfId="54300"/>
    <cellStyle name="Обычный 5 4 20 7" xfId="24427"/>
    <cellStyle name="Обычный 5 4 20 7 2" xfId="54301"/>
    <cellStyle name="Обычный 5 4 20 8" xfId="54302"/>
    <cellStyle name="Обычный 5 4 21" xfId="24428"/>
    <cellStyle name="Обычный 5 4 21 2" xfId="24429"/>
    <cellStyle name="Обычный 5 4 21 2 2" xfId="24430"/>
    <cellStyle name="Обычный 5 4 21 2 2 2" xfId="24431"/>
    <cellStyle name="Обычный 5 4 21 2 2 2 2" xfId="54303"/>
    <cellStyle name="Обычный 5 4 21 2 2 3" xfId="54304"/>
    <cellStyle name="Обычный 5 4 21 2 3" xfId="24432"/>
    <cellStyle name="Обычный 5 4 21 2 3 2" xfId="54305"/>
    <cellStyle name="Обычный 5 4 21 2 4" xfId="54306"/>
    <cellStyle name="Обычный 5 4 21 3" xfId="24433"/>
    <cellStyle name="Обычный 5 4 21 3 2" xfId="24434"/>
    <cellStyle name="Обычный 5 4 21 3 2 2" xfId="24435"/>
    <cellStyle name="Обычный 5 4 21 3 2 2 2" xfId="54307"/>
    <cellStyle name="Обычный 5 4 21 3 2 3" xfId="54308"/>
    <cellStyle name="Обычный 5 4 21 3 3" xfId="24436"/>
    <cellStyle name="Обычный 5 4 21 3 3 2" xfId="54309"/>
    <cellStyle name="Обычный 5 4 21 3 4" xfId="54310"/>
    <cellStyle name="Обычный 5 4 21 4" xfId="24437"/>
    <cellStyle name="Обычный 5 4 21 4 2" xfId="24438"/>
    <cellStyle name="Обычный 5 4 21 4 2 2" xfId="24439"/>
    <cellStyle name="Обычный 5 4 21 4 2 2 2" xfId="54311"/>
    <cellStyle name="Обычный 5 4 21 4 2 3" xfId="54312"/>
    <cellStyle name="Обычный 5 4 21 4 3" xfId="24440"/>
    <cellStyle name="Обычный 5 4 21 4 3 2" xfId="54313"/>
    <cellStyle name="Обычный 5 4 21 4 4" xfId="54314"/>
    <cellStyle name="Обычный 5 4 21 5" xfId="24441"/>
    <cellStyle name="Обычный 5 4 21 5 2" xfId="24442"/>
    <cellStyle name="Обычный 5 4 21 5 2 2" xfId="54315"/>
    <cellStyle name="Обычный 5 4 21 5 3" xfId="54316"/>
    <cellStyle name="Обычный 5 4 21 6" xfId="24443"/>
    <cellStyle name="Обычный 5 4 21 6 2" xfId="54317"/>
    <cellStyle name="Обычный 5 4 21 7" xfId="24444"/>
    <cellStyle name="Обычный 5 4 21 7 2" xfId="54318"/>
    <cellStyle name="Обычный 5 4 21 8" xfId="54319"/>
    <cellStyle name="Обычный 5 4 22" xfId="24445"/>
    <cellStyle name="Обычный 5 4 22 2" xfId="24446"/>
    <cellStyle name="Обычный 5 4 22 2 2" xfId="24447"/>
    <cellStyle name="Обычный 5 4 22 2 2 2" xfId="24448"/>
    <cellStyle name="Обычный 5 4 22 2 2 2 2" xfId="54320"/>
    <cellStyle name="Обычный 5 4 22 2 2 3" xfId="54321"/>
    <cellStyle name="Обычный 5 4 22 2 3" xfId="24449"/>
    <cellStyle name="Обычный 5 4 22 2 3 2" xfId="54322"/>
    <cellStyle name="Обычный 5 4 22 2 4" xfId="54323"/>
    <cellStyle name="Обычный 5 4 22 3" xfId="24450"/>
    <cellStyle name="Обычный 5 4 22 3 2" xfId="24451"/>
    <cellStyle name="Обычный 5 4 22 3 2 2" xfId="24452"/>
    <cellStyle name="Обычный 5 4 22 3 2 2 2" xfId="54324"/>
    <cellStyle name="Обычный 5 4 22 3 2 3" xfId="54325"/>
    <cellStyle name="Обычный 5 4 22 3 3" xfId="24453"/>
    <cellStyle name="Обычный 5 4 22 3 3 2" xfId="54326"/>
    <cellStyle name="Обычный 5 4 22 3 4" xfId="54327"/>
    <cellStyle name="Обычный 5 4 22 4" xfId="24454"/>
    <cellStyle name="Обычный 5 4 22 4 2" xfId="24455"/>
    <cellStyle name="Обычный 5 4 22 4 2 2" xfId="24456"/>
    <cellStyle name="Обычный 5 4 22 4 2 2 2" xfId="54328"/>
    <cellStyle name="Обычный 5 4 22 4 2 3" xfId="54329"/>
    <cellStyle name="Обычный 5 4 22 4 3" xfId="24457"/>
    <cellStyle name="Обычный 5 4 22 4 3 2" xfId="54330"/>
    <cellStyle name="Обычный 5 4 22 4 4" xfId="54331"/>
    <cellStyle name="Обычный 5 4 22 5" xfId="24458"/>
    <cellStyle name="Обычный 5 4 22 5 2" xfId="24459"/>
    <cellStyle name="Обычный 5 4 22 5 2 2" xfId="54332"/>
    <cellStyle name="Обычный 5 4 22 5 3" xfId="54333"/>
    <cellStyle name="Обычный 5 4 22 6" xfId="24460"/>
    <cellStyle name="Обычный 5 4 22 6 2" xfId="54334"/>
    <cellStyle name="Обычный 5 4 22 7" xfId="24461"/>
    <cellStyle name="Обычный 5 4 22 7 2" xfId="54335"/>
    <cellStyle name="Обычный 5 4 22 8" xfId="54336"/>
    <cellStyle name="Обычный 5 4 23" xfId="24462"/>
    <cellStyle name="Обычный 5 4 23 2" xfId="24463"/>
    <cellStyle name="Обычный 5 4 23 2 2" xfId="24464"/>
    <cellStyle name="Обычный 5 4 23 2 2 2" xfId="24465"/>
    <cellStyle name="Обычный 5 4 23 2 2 2 2" xfId="54337"/>
    <cellStyle name="Обычный 5 4 23 2 2 3" xfId="54338"/>
    <cellStyle name="Обычный 5 4 23 2 3" xfId="24466"/>
    <cellStyle name="Обычный 5 4 23 2 3 2" xfId="54339"/>
    <cellStyle name="Обычный 5 4 23 2 4" xfId="54340"/>
    <cellStyle name="Обычный 5 4 23 3" xfId="24467"/>
    <cellStyle name="Обычный 5 4 23 3 2" xfId="24468"/>
    <cellStyle name="Обычный 5 4 23 3 2 2" xfId="24469"/>
    <cellStyle name="Обычный 5 4 23 3 2 2 2" xfId="54341"/>
    <cellStyle name="Обычный 5 4 23 3 2 3" xfId="54342"/>
    <cellStyle name="Обычный 5 4 23 3 3" xfId="24470"/>
    <cellStyle name="Обычный 5 4 23 3 3 2" xfId="54343"/>
    <cellStyle name="Обычный 5 4 23 3 4" xfId="54344"/>
    <cellStyle name="Обычный 5 4 23 4" xfId="24471"/>
    <cellStyle name="Обычный 5 4 23 4 2" xfId="24472"/>
    <cellStyle name="Обычный 5 4 23 4 2 2" xfId="24473"/>
    <cellStyle name="Обычный 5 4 23 4 2 2 2" xfId="54345"/>
    <cellStyle name="Обычный 5 4 23 4 2 3" xfId="54346"/>
    <cellStyle name="Обычный 5 4 23 4 3" xfId="24474"/>
    <cellStyle name="Обычный 5 4 23 4 3 2" xfId="54347"/>
    <cellStyle name="Обычный 5 4 23 4 4" xfId="54348"/>
    <cellStyle name="Обычный 5 4 23 5" xfId="24475"/>
    <cellStyle name="Обычный 5 4 23 5 2" xfId="24476"/>
    <cellStyle name="Обычный 5 4 23 5 2 2" xfId="54349"/>
    <cellStyle name="Обычный 5 4 23 5 3" xfId="54350"/>
    <cellStyle name="Обычный 5 4 23 6" xfId="24477"/>
    <cellStyle name="Обычный 5 4 23 6 2" xfId="54351"/>
    <cellStyle name="Обычный 5 4 23 7" xfId="24478"/>
    <cellStyle name="Обычный 5 4 23 7 2" xfId="54352"/>
    <cellStyle name="Обычный 5 4 23 8" xfId="54353"/>
    <cellStyle name="Обычный 5 4 24" xfId="24479"/>
    <cellStyle name="Обычный 5 4 24 2" xfId="24480"/>
    <cellStyle name="Обычный 5 4 24 2 2" xfId="24481"/>
    <cellStyle name="Обычный 5 4 24 2 2 2" xfId="24482"/>
    <cellStyle name="Обычный 5 4 24 2 2 2 2" xfId="54354"/>
    <cellStyle name="Обычный 5 4 24 2 2 3" xfId="54355"/>
    <cellStyle name="Обычный 5 4 24 2 3" xfId="24483"/>
    <cellStyle name="Обычный 5 4 24 2 3 2" xfId="54356"/>
    <cellStyle name="Обычный 5 4 24 2 4" xfId="54357"/>
    <cellStyle name="Обычный 5 4 24 3" xfId="24484"/>
    <cellStyle name="Обычный 5 4 24 3 2" xfId="24485"/>
    <cellStyle name="Обычный 5 4 24 3 2 2" xfId="24486"/>
    <cellStyle name="Обычный 5 4 24 3 2 2 2" xfId="54358"/>
    <cellStyle name="Обычный 5 4 24 3 2 3" xfId="54359"/>
    <cellStyle name="Обычный 5 4 24 3 3" xfId="24487"/>
    <cellStyle name="Обычный 5 4 24 3 3 2" xfId="54360"/>
    <cellStyle name="Обычный 5 4 24 3 4" xfId="54361"/>
    <cellStyle name="Обычный 5 4 24 4" xfId="24488"/>
    <cellStyle name="Обычный 5 4 24 4 2" xfId="24489"/>
    <cellStyle name="Обычный 5 4 24 4 2 2" xfId="24490"/>
    <cellStyle name="Обычный 5 4 24 4 2 2 2" xfId="54362"/>
    <cellStyle name="Обычный 5 4 24 4 2 3" xfId="54363"/>
    <cellStyle name="Обычный 5 4 24 4 3" xfId="24491"/>
    <cellStyle name="Обычный 5 4 24 4 3 2" xfId="54364"/>
    <cellStyle name="Обычный 5 4 24 4 4" xfId="54365"/>
    <cellStyle name="Обычный 5 4 24 5" xfId="24492"/>
    <cellStyle name="Обычный 5 4 24 5 2" xfId="24493"/>
    <cellStyle name="Обычный 5 4 24 5 2 2" xfId="54366"/>
    <cellStyle name="Обычный 5 4 24 5 3" xfId="54367"/>
    <cellStyle name="Обычный 5 4 24 6" xfId="24494"/>
    <cellStyle name="Обычный 5 4 24 6 2" xfId="54368"/>
    <cellStyle name="Обычный 5 4 24 7" xfId="24495"/>
    <cellStyle name="Обычный 5 4 24 7 2" xfId="54369"/>
    <cellStyle name="Обычный 5 4 24 8" xfId="54370"/>
    <cellStyle name="Обычный 5 4 25" xfId="24496"/>
    <cellStyle name="Обычный 5 4 25 2" xfId="24497"/>
    <cellStyle name="Обычный 5 4 25 2 2" xfId="24498"/>
    <cellStyle name="Обычный 5 4 25 2 2 2" xfId="24499"/>
    <cellStyle name="Обычный 5 4 25 2 2 2 2" xfId="54371"/>
    <cellStyle name="Обычный 5 4 25 2 2 3" xfId="54372"/>
    <cellStyle name="Обычный 5 4 25 2 3" xfId="24500"/>
    <cellStyle name="Обычный 5 4 25 2 3 2" xfId="54373"/>
    <cellStyle name="Обычный 5 4 25 2 4" xfId="54374"/>
    <cellStyle name="Обычный 5 4 25 3" xfId="24501"/>
    <cellStyle name="Обычный 5 4 25 3 2" xfId="24502"/>
    <cellStyle name="Обычный 5 4 25 3 2 2" xfId="24503"/>
    <cellStyle name="Обычный 5 4 25 3 2 2 2" xfId="54375"/>
    <cellStyle name="Обычный 5 4 25 3 2 3" xfId="54376"/>
    <cellStyle name="Обычный 5 4 25 3 3" xfId="24504"/>
    <cellStyle name="Обычный 5 4 25 3 3 2" xfId="54377"/>
    <cellStyle name="Обычный 5 4 25 3 4" xfId="54378"/>
    <cellStyle name="Обычный 5 4 25 4" xfId="24505"/>
    <cellStyle name="Обычный 5 4 25 4 2" xfId="24506"/>
    <cellStyle name="Обычный 5 4 25 4 2 2" xfId="24507"/>
    <cellStyle name="Обычный 5 4 25 4 2 2 2" xfId="54379"/>
    <cellStyle name="Обычный 5 4 25 4 2 3" xfId="54380"/>
    <cellStyle name="Обычный 5 4 25 4 3" xfId="24508"/>
    <cellStyle name="Обычный 5 4 25 4 3 2" xfId="54381"/>
    <cellStyle name="Обычный 5 4 25 4 4" xfId="54382"/>
    <cellStyle name="Обычный 5 4 25 5" xfId="24509"/>
    <cellStyle name="Обычный 5 4 25 5 2" xfId="24510"/>
    <cellStyle name="Обычный 5 4 25 5 2 2" xfId="54383"/>
    <cellStyle name="Обычный 5 4 25 5 3" xfId="54384"/>
    <cellStyle name="Обычный 5 4 25 6" xfId="24511"/>
    <cellStyle name="Обычный 5 4 25 6 2" xfId="54385"/>
    <cellStyle name="Обычный 5 4 25 7" xfId="24512"/>
    <cellStyle name="Обычный 5 4 25 7 2" xfId="54386"/>
    <cellStyle name="Обычный 5 4 25 8" xfId="54387"/>
    <cellStyle name="Обычный 5 4 26" xfId="24513"/>
    <cellStyle name="Обычный 5 4 26 2" xfId="24514"/>
    <cellStyle name="Обычный 5 4 26 2 2" xfId="24515"/>
    <cellStyle name="Обычный 5 4 26 2 2 2" xfId="24516"/>
    <cellStyle name="Обычный 5 4 26 2 2 2 2" xfId="54388"/>
    <cellStyle name="Обычный 5 4 26 2 2 3" xfId="54389"/>
    <cellStyle name="Обычный 5 4 26 2 3" xfId="24517"/>
    <cellStyle name="Обычный 5 4 26 2 3 2" xfId="54390"/>
    <cellStyle name="Обычный 5 4 26 2 4" xfId="54391"/>
    <cellStyle name="Обычный 5 4 26 3" xfId="24518"/>
    <cellStyle name="Обычный 5 4 26 3 2" xfId="24519"/>
    <cellStyle name="Обычный 5 4 26 3 2 2" xfId="24520"/>
    <cellStyle name="Обычный 5 4 26 3 2 2 2" xfId="54392"/>
    <cellStyle name="Обычный 5 4 26 3 2 3" xfId="54393"/>
    <cellStyle name="Обычный 5 4 26 3 3" xfId="24521"/>
    <cellStyle name="Обычный 5 4 26 3 3 2" xfId="54394"/>
    <cellStyle name="Обычный 5 4 26 3 4" xfId="54395"/>
    <cellStyle name="Обычный 5 4 26 4" xfId="24522"/>
    <cellStyle name="Обычный 5 4 26 4 2" xfId="24523"/>
    <cellStyle name="Обычный 5 4 26 4 2 2" xfId="24524"/>
    <cellStyle name="Обычный 5 4 26 4 2 2 2" xfId="54396"/>
    <cellStyle name="Обычный 5 4 26 4 2 3" xfId="54397"/>
    <cellStyle name="Обычный 5 4 26 4 3" xfId="24525"/>
    <cellStyle name="Обычный 5 4 26 4 3 2" xfId="54398"/>
    <cellStyle name="Обычный 5 4 26 4 4" xfId="54399"/>
    <cellStyle name="Обычный 5 4 26 5" xfId="24526"/>
    <cellStyle name="Обычный 5 4 26 5 2" xfId="24527"/>
    <cellStyle name="Обычный 5 4 26 5 2 2" xfId="54400"/>
    <cellStyle name="Обычный 5 4 26 5 3" xfId="54401"/>
    <cellStyle name="Обычный 5 4 26 6" xfId="24528"/>
    <cellStyle name="Обычный 5 4 26 6 2" xfId="54402"/>
    <cellStyle name="Обычный 5 4 26 7" xfId="24529"/>
    <cellStyle name="Обычный 5 4 26 7 2" xfId="54403"/>
    <cellStyle name="Обычный 5 4 26 8" xfId="54404"/>
    <cellStyle name="Обычный 5 4 27" xfId="24530"/>
    <cellStyle name="Обычный 5 4 27 2" xfId="24531"/>
    <cellStyle name="Обычный 5 4 27 2 2" xfId="24532"/>
    <cellStyle name="Обычный 5 4 27 2 2 2" xfId="24533"/>
    <cellStyle name="Обычный 5 4 27 2 2 2 2" xfId="54405"/>
    <cellStyle name="Обычный 5 4 27 2 2 3" xfId="54406"/>
    <cellStyle name="Обычный 5 4 27 2 3" xfId="24534"/>
    <cellStyle name="Обычный 5 4 27 2 3 2" xfId="54407"/>
    <cellStyle name="Обычный 5 4 27 2 4" xfId="54408"/>
    <cellStyle name="Обычный 5 4 27 3" xfId="24535"/>
    <cellStyle name="Обычный 5 4 27 3 2" xfId="24536"/>
    <cellStyle name="Обычный 5 4 27 3 2 2" xfId="24537"/>
    <cellStyle name="Обычный 5 4 27 3 2 2 2" xfId="54409"/>
    <cellStyle name="Обычный 5 4 27 3 2 3" xfId="54410"/>
    <cellStyle name="Обычный 5 4 27 3 3" xfId="24538"/>
    <cellStyle name="Обычный 5 4 27 3 3 2" xfId="54411"/>
    <cellStyle name="Обычный 5 4 27 3 4" xfId="54412"/>
    <cellStyle name="Обычный 5 4 27 4" xfId="24539"/>
    <cellStyle name="Обычный 5 4 27 4 2" xfId="24540"/>
    <cellStyle name="Обычный 5 4 27 4 2 2" xfId="24541"/>
    <cellStyle name="Обычный 5 4 27 4 2 2 2" xfId="54413"/>
    <cellStyle name="Обычный 5 4 27 4 2 3" xfId="54414"/>
    <cellStyle name="Обычный 5 4 27 4 3" xfId="24542"/>
    <cellStyle name="Обычный 5 4 27 4 3 2" xfId="54415"/>
    <cellStyle name="Обычный 5 4 27 4 4" xfId="54416"/>
    <cellStyle name="Обычный 5 4 27 5" xfId="24543"/>
    <cellStyle name="Обычный 5 4 27 5 2" xfId="24544"/>
    <cellStyle name="Обычный 5 4 27 5 2 2" xfId="54417"/>
    <cellStyle name="Обычный 5 4 27 5 3" xfId="54418"/>
    <cellStyle name="Обычный 5 4 27 6" xfId="24545"/>
    <cellStyle name="Обычный 5 4 27 6 2" xfId="54419"/>
    <cellStyle name="Обычный 5 4 27 7" xfId="24546"/>
    <cellStyle name="Обычный 5 4 27 7 2" xfId="54420"/>
    <cellStyle name="Обычный 5 4 27 8" xfId="54421"/>
    <cellStyle name="Обычный 5 4 28" xfId="24547"/>
    <cellStyle name="Обычный 5 4 28 2" xfId="24548"/>
    <cellStyle name="Обычный 5 4 28 2 2" xfId="24549"/>
    <cellStyle name="Обычный 5 4 28 2 2 2" xfId="24550"/>
    <cellStyle name="Обычный 5 4 28 2 2 2 2" xfId="54422"/>
    <cellStyle name="Обычный 5 4 28 2 2 3" xfId="54423"/>
    <cellStyle name="Обычный 5 4 28 2 3" xfId="24551"/>
    <cellStyle name="Обычный 5 4 28 2 3 2" xfId="54424"/>
    <cellStyle name="Обычный 5 4 28 2 4" xfId="54425"/>
    <cellStyle name="Обычный 5 4 28 3" xfId="24552"/>
    <cellStyle name="Обычный 5 4 28 3 2" xfId="24553"/>
    <cellStyle name="Обычный 5 4 28 3 2 2" xfId="24554"/>
    <cellStyle name="Обычный 5 4 28 3 2 2 2" xfId="54426"/>
    <cellStyle name="Обычный 5 4 28 3 2 3" xfId="54427"/>
    <cellStyle name="Обычный 5 4 28 3 3" xfId="24555"/>
    <cellStyle name="Обычный 5 4 28 3 3 2" xfId="54428"/>
    <cellStyle name="Обычный 5 4 28 3 4" xfId="54429"/>
    <cellStyle name="Обычный 5 4 28 4" xfId="24556"/>
    <cellStyle name="Обычный 5 4 28 4 2" xfId="24557"/>
    <cellStyle name="Обычный 5 4 28 4 2 2" xfId="24558"/>
    <cellStyle name="Обычный 5 4 28 4 2 2 2" xfId="54430"/>
    <cellStyle name="Обычный 5 4 28 4 2 3" xfId="54431"/>
    <cellStyle name="Обычный 5 4 28 4 3" xfId="24559"/>
    <cellStyle name="Обычный 5 4 28 4 3 2" xfId="54432"/>
    <cellStyle name="Обычный 5 4 28 4 4" xfId="54433"/>
    <cellStyle name="Обычный 5 4 28 5" xfId="24560"/>
    <cellStyle name="Обычный 5 4 28 5 2" xfId="24561"/>
    <cellStyle name="Обычный 5 4 28 5 2 2" xfId="54434"/>
    <cellStyle name="Обычный 5 4 28 5 3" xfId="54435"/>
    <cellStyle name="Обычный 5 4 28 6" xfId="24562"/>
    <cellStyle name="Обычный 5 4 28 6 2" xfId="54436"/>
    <cellStyle name="Обычный 5 4 28 7" xfId="24563"/>
    <cellStyle name="Обычный 5 4 28 7 2" xfId="54437"/>
    <cellStyle name="Обычный 5 4 28 8" xfId="54438"/>
    <cellStyle name="Обычный 5 4 29" xfId="24564"/>
    <cellStyle name="Обычный 5 4 29 2" xfId="24565"/>
    <cellStyle name="Обычный 5 4 29 2 2" xfId="24566"/>
    <cellStyle name="Обычный 5 4 29 2 2 2" xfId="24567"/>
    <cellStyle name="Обычный 5 4 29 2 2 2 2" xfId="54439"/>
    <cellStyle name="Обычный 5 4 29 2 2 3" xfId="54440"/>
    <cellStyle name="Обычный 5 4 29 2 3" xfId="24568"/>
    <cellStyle name="Обычный 5 4 29 2 3 2" xfId="54441"/>
    <cellStyle name="Обычный 5 4 29 2 4" xfId="54442"/>
    <cellStyle name="Обычный 5 4 29 3" xfId="24569"/>
    <cellStyle name="Обычный 5 4 29 3 2" xfId="24570"/>
    <cellStyle name="Обычный 5 4 29 3 2 2" xfId="24571"/>
    <cellStyle name="Обычный 5 4 29 3 2 2 2" xfId="54443"/>
    <cellStyle name="Обычный 5 4 29 3 2 3" xfId="54444"/>
    <cellStyle name="Обычный 5 4 29 3 3" xfId="24572"/>
    <cellStyle name="Обычный 5 4 29 3 3 2" xfId="54445"/>
    <cellStyle name="Обычный 5 4 29 3 4" xfId="54446"/>
    <cellStyle name="Обычный 5 4 29 4" xfId="24573"/>
    <cellStyle name="Обычный 5 4 29 4 2" xfId="24574"/>
    <cellStyle name="Обычный 5 4 29 4 2 2" xfId="24575"/>
    <cellStyle name="Обычный 5 4 29 4 2 2 2" xfId="54447"/>
    <cellStyle name="Обычный 5 4 29 4 2 3" xfId="54448"/>
    <cellStyle name="Обычный 5 4 29 4 3" xfId="24576"/>
    <cellStyle name="Обычный 5 4 29 4 3 2" xfId="54449"/>
    <cellStyle name="Обычный 5 4 29 4 4" xfId="54450"/>
    <cellStyle name="Обычный 5 4 29 5" xfId="24577"/>
    <cellStyle name="Обычный 5 4 29 5 2" xfId="24578"/>
    <cellStyle name="Обычный 5 4 29 5 2 2" xfId="54451"/>
    <cellStyle name="Обычный 5 4 29 5 3" xfId="54452"/>
    <cellStyle name="Обычный 5 4 29 6" xfId="24579"/>
    <cellStyle name="Обычный 5 4 29 6 2" xfId="54453"/>
    <cellStyle name="Обычный 5 4 29 7" xfId="24580"/>
    <cellStyle name="Обычный 5 4 29 7 2" xfId="54454"/>
    <cellStyle name="Обычный 5 4 29 8" xfId="54455"/>
    <cellStyle name="Обычный 5 4 3" xfId="24581"/>
    <cellStyle name="Обычный 5 4 3 2" xfId="24582"/>
    <cellStyle name="Обычный 5 4 3 2 2" xfId="24583"/>
    <cellStyle name="Обычный 5 4 3 2 2 2" xfId="24584"/>
    <cellStyle name="Обычный 5 4 3 2 2 2 2" xfId="54456"/>
    <cellStyle name="Обычный 5 4 3 2 2 3" xfId="54457"/>
    <cellStyle name="Обычный 5 4 3 2 3" xfId="24585"/>
    <cellStyle name="Обычный 5 4 3 2 3 2" xfId="54458"/>
    <cellStyle name="Обычный 5 4 3 2 4" xfId="54459"/>
    <cellStyle name="Обычный 5 4 3 3" xfId="24586"/>
    <cellStyle name="Обычный 5 4 3 3 2" xfId="24587"/>
    <cellStyle name="Обычный 5 4 3 3 2 2" xfId="24588"/>
    <cellStyle name="Обычный 5 4 3 3 2 2 2" xfId="54460"/>
    <cellStyle name="Обычный 5 4 3 3 2 3" xfId="54461"/>
    <cellStyle name="Обычный 5 4 3 3 3" xfId="24589"/>
    <cellStyle name="Обычный 5 4 3 3 3 2" xfId="54462"/>
    <cellStyle name="Обычный 5 4 3 3 4" xfId="54463"/>
    <cellStyle name="Обычный 5 4 3 4" xfId="24590"/>
    <cellStyle name="Обычный 5 4 3 4 2" xfId="24591"/>
    <cellStyle name="Обычный 5 4 3 4 2 2" xfId="24592"/>
    <cellStyle name="Обычный 5 4 3 4 2 2 2" xfId="54464"/>
    <cellStyle name="Обычный 5 4 3 4 2 3" xfId="54465"/>
    <cellStyle name="Обычный 5 4 3 4 3" xfId="24593"/>
    <cellStyle name="Обычный 5 4 3 4 3 2" xfId="54466"/>
    <cellStyle name="Обычный 5 4 3 4 4" xfId="54467"/>
    <cellStyle name="Обычный 5 4 3 5" xfId="24594"/>
    <cellStyle name="Обычный 5 4 3 5 2" xfId="24595"/>
    <cellStyle name="Обычный 5 4 3 5 2 2" xfId="54468"/>
    <cellStyle name="Обычный 5 4 3 5 3" xfId="54469"/>
    <cellStyle name="Обычный 5 4 3 6" xfId="24596"/>
    <cellStyle name="Обычный 5 4 3 6 2" xfId="54470"/>
    <cellStyle name="Обычный 5 4 3 7" xfId="24597"/>
    <cellStyle name="Обычный 5 4 3 7 2" xfId="54471"/>
    <cellStyle name="Обычный 5 4 3 8" xfId="54472"/>
    <cellStyle name="Обычный 5 4 30" xfId="24598"/>
    <cellStyle name="Обычный 5 4 30 2" xfId="54473"/>
    <cellStyle name="Обычный 5 4 31" xfId="24599"/>
    <cellStyle name="Обычный 5 4 31 2" xfId="24600"/>
    <cellStyle name="Обычный 5 4 31 2 2" xfId="24601"/>
    <cellStyle name="Обычный 5 4 31 2 2 2" xfId="54474"/>
    <cellStyle name="Обычный 5 4 31 2 3" xfId="54475"/>
    <cellStyle name="Обычный 5 4 31 3" xfId="24602"/>
    <cellStyle name="Обычный 5 4 31 3 2" xfId="54476"/>
    <cellStyle name="Обычный 5 4 31 4" xfId="54477"/>
    <cellStyle name="Обычный 5 4 32" xfId="24603"/>
    <cellStyle name="Обычный 5 4 32 2" xfId="24604"/>
    <cellStyle name="Обычный 5 4 32 2 2" xfId="24605"/>
    <cellStyle name="Обычный 5 4 32 2 2 2" xfId="54478"/>
    <cellStyle name="Обычный 5 4 32 2 3" xfId="54479"/>
    <cellStyle name="Обычный 5 4 32 3" xfId="24606"/>
    <cellStyle name="Обычный 5 4 32 3 2" xfId="54480"/>
    <cellStyle name="Обычный 5 4 32 4" xfId="54481"/>
    <cellStyle name="Обычный 5 4 33" xfId="24607"/>
    <cellStyle name="Обычный 5 4 33 2" xfId="24608"/>
    <cellStyle name="Обычный 5 4 33 2 2" xfId="24609"/>
    <cellStyle name="Обычный 5 4 33 2 2 2" xfId="54482"/>
    <cellStyle name="Обычный 5 4 33 2 3" xfId="54483"/>
    <cellStyle name="Обычный 5 4 33 3" xfId="24610"/>
    <cellStyle name="Обычный 5 4 33 3 2" xfId="54484"/>
    <cellStyle name="Обычный 5 4 33 4" xfId="54485"/>
    <cellStyle name="Обычный 5 4 34" xfId="24611"/>
    <cellStyle name="Обычный 5 4 34 2" xfId="24612"/>
    <cellStyle name="Обычный 5 4 34 2 2" xfId="24613"/>
    <cellStyle name="Обычный 5 4 34 2 2 2" xfId="54486"/>
    <cellStyle name="Обычный 5 4 34 2 3" xfId="54487"/>
    <cellStyle name="Обычный 5 4 34 3" xfId="24614"/>
    <cellStyle name="Обычный 5 4 34 3 2" xfId="54488"/>
    <cellStyle name="Обычный 5 4 34 4" xfId="54489"/>
    <cellStyle name="Обычный 5 4 35" xfId="24615"/>
    <cellStyle name="Обычный 5 4 35 2" xfId="24616"/>
    <cellStyle name="Обычный 5 4 35 2 2" xfId="54490"/>
    <cellStyle name="Обычный 5 4 35 3" xfId="54491"/>
    <cellStyle name="Обычный 5 4 36" xfId="24617"/>
    <cellStyle name="Обычный 5 4 36 2" xfId="54492"/>
    <cellStyle name="Обычный 5 4 37" xfId="24618"/>
    <cellStyle name="Обычный 5 4 37 2" xfId="54493"/>
    <cellStyle name="Обычный 5 4 38" xfId="54494"/>
    <cellStyle name="Обычный 5 4 39" xfId="61031"/>
    <cellStyle name="Обычный 5 4 4" xfId="24619"/>
    <cellStyle name="Обычный 5 4 4 2" xfId="24620"/>
    <cellStyle name="Обычный 5 4 4 2 2" xfId="24621"/>
    <cellStyle name="Обычный 5 4 4 2 2 2" xfId="24622"/>
    <cellStyle name="Обычный 5 4 4 2 2 2 2" xfId="54495"/>
    <cellStyle name="Обычный 5 4 4 2 2 3" xfId="54496"/>
    <cellStyle name="Обычный 5 4 4 2 3" xfId="24623"/>
    <cellStyle name="Обычный 5 4 4 2 3 2" xfId="54497"/>
    <cellStyle name="Обычный 5 4 4 2 4" xfId="54498"/>
    <cellStyle name="Обычный 5 4 4 3" xfId="24624"/>
    <cellStyle name="Обычный 5 4 4 3 2" xfId="24625"/>
    <cellStyle name="Обычный 5 4 4 3 2 2" xfId="24626"/>
    <cellStyle name="Обычный 5 4 4 3 2 2 2" xfId="54499"/>
    <cellStyle name="Обычный 5 4 4 3 2 3" xfId="54500"/>
    <cellStyle name="Обычный 5 4 4 3 3" xfId="24627"/>
    <cellStyle name="Обычный 5 4 4 3 3 2" xfId="54501"/>
    <cellStyle name="Обычный 5 4 4 3 4" xfId="54502"/>
    <cellStyle name="Обычный 5 4 4 4" xfId="24628"/>
    <cellStyle name="Обычный 5 4 4 4 2" xfId="24629"/>
    <cellStyle name="Обычный 5 4 4 4 2 2" xfId="24630"/>
    <cellStyle name="Обычный 5 4 4 4 2 2 2" xfId="54503"/>
    <cellStyle name="Обычный 5 4 4 4 2 3" xfId="54504"/>
    <cellStyle name="Обычный 5 4 4 4 3" xfId="24631"/>
    <cellStyle name="Обычный 5 4 4 4 3 2" xfId="54505"/>
    <cellStyle name="Обычный 5 4 4 4 4" xfId="54506"/>
    <cellStyle name="Обычный 5 4 4 5" xfId="24632"/>
    <cellStyle name="Обычный 5 4 4 5 2" xfId="24633"/>
    <cellStyle name="Обычный 5 4 4 5 2 2" xfId="54507"/>
    <cellStyle name="Обычный 5 4 4 5 3" xfId="54508"/>
    <cellStyle name="Обычный 5 4 4 6" xfId="24634"/>
    <cellStyle name="Обычный 5 4 4 6 2" xfId="54509"/>
    <cellStyle name="Обычный 5 4 4 7" xfId="24635"/>
    <cellStyle name="Обычный 5 4 4 7 2" xfId="54510"/>
    <cellStyle name="Обычный 5 4 4 8" xfId="54511"/>
    <cellStyle name="Обычный 5 4 5" xfId="24636"/>
    <cellStyle name="Обычный 5 4 5 2" xfId="24637"/>
    <cellStyle name="Обычный 5 4 5 2 2" xfId="24638"/>
    <cellStyle name="Обычный 5 4 5 2 2 2" xfId="24639"/>
    <cellStyle name="Обычный 5 4 5 2 2 2 2" xfId="54512"/>
    <cellStyle name="Обычный 5 4 5 2 2 3" xfId="54513"/>
    <cellStyle name="Обычный 5 4 5 2 3" xfId="24640"/>
    <cellStyle name="Обычный 5 4 5 2 3 2" xfId="54514"/>
    <cellStyle name="Обычный 5 4 5 2 4" xfId="54515"/>
    <cellStyle name="Обычный 5 4 5 3" xfId="24641"/>
    <cellStyle name="Обычный 5 4 5 3 2" xfId="24642"/>
    <cellStyle name="Обычный 5 4 5 3 2 2" xfId="24643"/>
    <cellStyle name="Обычный 5 4 5 3 2 2 2" xfId="54516"/>
    <cellStyle name="Обычный 5 4 5 3 2 3" xfId="54517"/>
    <cellStyle name="Обычный 5 4 5 3 3" xfId="24644"/>
    <cellStyle name="Обычный 5 4 5 3 3 2" xfId="54518"/>
    <cellStyle name="Обычный 5 4 5 3 4" xfId="54519"/>
    <cellStyle name="Обычный 5 4 5 4" xfId="24645"/>
    <cellStyle name="Обычный 5 4 5 4 2" xfId="24646"/>
    <cellStyle name="Обычный 5 4 5 4 2 2" xfId="24647"/>
    <cellStyle name="Обычный 5 4 5 4 2 2 2" xfId="54520"/>
    <cellStyle name="Обычный 5 4 5 4 2 3" xfId="54521"/>
    <cellStyle name="Обычный 5 4 5 4 3" xfId="24648"/>
    <cellStyle name="Обычный 5 4 5 4 3 2" xfId="54522"/>
    <cellStyle name="Обычный 5 4 5 4 4" xfId="54523"/>
    <cellStyle name="Обычный 5 4 5 5" xfId="24649"/>
    <cellStyle name="Обычный 5 4 5 5 2" xfId="24650"/>
    <cellStyle name="Обычный 5 4 5 5 2 2" xfId="54524"/>
    <cellStyle name="Обычный 5 4 5 5 3" xfId="54525"/>
    <cellStyle name="Обычный 5 4 5 6" xfId="24651"/>
    <cellStyle name="Обычный 5 4 5 6 2" xfId="54526"/>
    <cellStyle name="Обычный 5 4 5 7" xfId="24652"/>
    <cellStyle name="Обычный 5 4 5 7 2" xfId="54527"/>
    <cellStyle name="Обычный 5 4 5 8" xfId="54528"/>
    <cellStyle name="Обычный 5 4 6" xfId="24653"/>
    <cellStyle name="Обычный 5 4 6 2" xfId="24654"/>
    <cellStyle name="Обычный 5 4 6 2 2" xfId="24655"/>
    <cellStyle name="Обычный 5 4 6 2 2 2" xfId="24656"/>
    <cellStyle name="Обычный 5 4 6 2 2 2 2" xfId="54529"/>
    <cellStyle name="Обычный 5 4 6 2 2 3" xfId="54530"/>
    <cellStyle name="Обычный 5 4 6 2 3" xfId="24657"/>
    <cellStyle name="Обычный 5 4 6 2 3 2" xfId="54531"/>
    <cellStyle name="Обычный 5 4 6 2 4" xfId="54532"/>
    <cellStyle name="Обычный 5 4 6 3" xfId="24658"/>
    <cellStyle name="Обычный 5 4 6 3 2" xfId="24659"/>
    <cellStyle name="Обычный 5 4 6 3 2 2" xfId="24660"/>
    <cellStyle name="Обычный 5 4 6 3 2 2 2" xfId="54533"/>
    <cellStyle name="Обычный 5 4 6 3 2 3" xfId="54534"/>
    <cellStyle name="Обычный 5 4 6 3 3" xfId="24661"/>
    <cellStyle name="Обычный 5 4 6 3 3 2" xfId="54535"/>
    <cellStyle name="Обычный 5 4 6 3 4" xfId="54536"/>
    <cellStyle name="Обычный 5 4 6 4" xfId="24662"/>
    <cellStyle name="Обычный 5 4 6 4 2" xfId="24663"/>
    <cellStyle name="Обычный 5 4 6 4 2 2" xfId="24664"/>
    <cellStyle name="Обычный 5 4 6 4 2 2 2" xfId="54537"/>
    <cellStyle name="Обычный 5 4 6 4 2 3" xfId="54538"/>
    <cellStyle name="Обычный 5 4 6 4 3" xfId="24665"/>
    <cellStyle name="Обычный 5 4 6 4 3 2" xfId="54539"/>
    <cellStyle name="Обычный 5 4 6 4 4" xfId="54540"/>
    <cellStyle name="Обычный 5 4 6 5" xfId="24666"/>
    <cellStyle name="Обычный 5 4 6 5 2" xfId="24667"/>
    <cellStyle name="Обычный 5 4 6 5 2 2" xfId="54541"/>
    <cellStyle name="Обычный 5 4 6 5 3" xfId="54542"/>
    <cellStyle name="Обычный 5 4 6 6" xfId="24668"/>
    <cellStyle name="Обычный 5 4 6 6 2" xfId="54543"/>
    <cellStyle name="Обычный 5 4 6 7" xfId="24669"/>
    <cellStyle name="Обычный 5 4 6 7 2" xfId="54544"/>
    <cellStyle name="Обычный 5 4 6 8" xfId="54545"/>
    <cellStyle name="Обычный 5 4 7" xfId="24670"/>
    <cellStyle name="Обычный 5 4 7 2" xfId="24671"/>
    <cellStyle name="Обычный 5 4 7 2 2" xfId="24672"/>
    <cellStyle name="Обычный 5 4 7 2 2 2" xfId="24673"/>
    <cellStyle name="Обычный 5 4 7 2 2 2 2" xfId="54546"/>
    <cellStyle name="Обычный 5 4 7 2 2 3" xfId="54547"/>
    <cellStyle name="Обычный 5 4 7 2 3" xfId="24674"/>
    <cellStyle name="Обычный 5 4 7 2 3 2" xfId="54548"/>
    <cellStyle name="Обычный 5 4 7 2 4" xfId="54549"/>
    <cellStyle name="Обычный 5 4 7 3" xfId="24675"/>
    <cellStyle name="Обычный 5 4 7 3 2" xfId="24676"/>
    <cellStyle name="Обычный 5 4 7 3 2 2" xfId="24677"/>
    <cellStyle name="Обычный 5 4 7 3 2 2 2" xfId="54550"/>
    <cellStyle name="Обычный 5 4 7 3 2 3" xfId="54551"/>
    <cellStyle name="Обычный 5 4 7 3 3" xfId="24678"/>
    <cellStyle name="Обычный 5 4 7 3 3 2" xfId="54552"/>
    <cellStyle name="Обычный 5 4 7 3 4" xfId="54553"/>
    <cellStyle name="Обычный 5 4 7 4" xfId="24679"/>
    <cellStyle name="Обычный 5 4 7 4 2" xfId="24680"/>
    <cellStyle name="Обычный 5 4 7 4 2 2" xfId="24681"/>
    <cellStyle name="Обычный 5 4 7 4 2 2 2" xfId="54554"/>
    <cellStyle name="Обычный 5 4 7 4 2 3" xfId="54555"/>
    <cellStyle name="Обычный 5 4 7 4 3" xfId="24682"/>
    <cellStyle name="Обычный 5 4 7 4 3 2" xfId="54556"/>
    <cellStyle name="Обычный 5 4 7 4 4" xfId="54557"/>
    <cellStyle name="Обычный 5 4 7 5" xfId="24683"/>
    <cellStyle name="Обычный 5 4 7 5 2" xfId="24684"/>
    <cellStyle name="Обычный 5 4 7 5 2 2" xfId="54558"/>
    <cellStyle name="Обычный 5 4 7 5 3" xfId="54559"/>
    <cellStyle name="Обычный 5 4 7 6" xfId="24685"/>
    <cellStyle name="Обычный 5 4 7 6 2" xfId="54560"/>
    <cellStyle name="Обычный 5 4 7 7" xfId="24686"/>
    <cellStyle name="Обычный 5 4 7 7 2" xfId="54561"/>
    <cellStyle name="Обычный 5 4 7 8" xfId="54562"/>
    <cellStyle name="Обычный 5 4 8" xfId="24687"/>
    <cellStyle name="Обычный 5 4 8 2" xfId="24688"/>
    <cellStyle name="Обычный 5 4 8 2 2" xfId="24689"/>
    <cellStyle name="Обычный 5 4 8 2 2 2" xfId="24690"/>
    <cellStyle name="Обычный 5 4 8 2 2 2 2" xfId="54563"/>
    <cellStyle name="Обычный 5 4 8 2 2 3" xfId="54564"/>
    <cellStyle name="Обычный 5 4 8 2 3" xfId="24691"/>
    <cellStyle name="Обычный 5 4 8 2 3 2" xfId="54565"/>
    <cellStyle name="Обычный 5 4 8 2 4" xfId="54566"/>
    <cellStyle name="Обычный 5 4 8 3" xfId="24692"/>
    <cellStyle name="Обычный 5 4 8 3 2" xfId="24693"/>
    <cellStyle name="Обычный 5 4 8 3 2 2" xfId="24694"/>
    <cellStyle name="Обычный 5 4 8 3 2 2 2" xfId="54567"/>
    <cellStyle name="Обычный 5 4 8 3 2 3" xfId="54568"/>
    <cellStyle name="Обычный 5 4 8 3 3" xfId="24695"/>
    <cellStyle name="Обычный 5 4 8 3 3 2" xfId="54569"/>
    <cellStyle name="Обычный 5 4 8 3 4" xfId="54570"/>
    <cellStyle name="Обычный 5 4 8 4" xfId="24696"/>
    <cellStyle name="Обычный 5 4 8 4 2" xfId="24697"/>
    <cellStyle name="Обычный 5 4 8 4 2 2" xfId="24698"/>
    <cellStyle name="Обычный 5 4 8 4 2 2 2" xfId="54571"/>
    <cellStyle name="Обычный 5 4 8 4 2 3" xfId="54572"/>
    <cellStyle name="Обычный 5 4 8 4 3" xfId="24699"/>
    <cellStyle name="Обычный 5 4 8 4 3 2" xfId="54573"/>
    <cellStyle name="Обычный 5 4 8 4 4" xfId="54574"/>
    <cellStyle name="Обычный 5 4 8 5" xfId="24700"/>
    <cellStyle name="Обычный 5 4 8 5 2" xfId="24701"/>
    <cellStyle name="Обычный 5 4 8 5 2 2" xfId="54575"/>
    <cellStyle name="Обычный 5 4 8 5 3" xfId="54576"/>
    <cellStyle name="Обычный 5 4 8 6" xfId="24702"/>
    <cellStyle name="Обычный 5 4 8 6 2" xfId="54577"/>
    <cellStyle name="Обычный 5 4 8 7" xfId="24703"/>
    <cellStyle name="Обычный 5 4 8 7 2" xfId="54578"/>
    <cellStyle name="Обычный 5 4 8 8" xfId="54579"/>
    <cellStyle name="Обычный 5 4 9" xfId="24704"/>
    <cellStyle name="Обычный 5 4 9 2" xfId="24705"/>
    <cellStyle name="Обычный 5 4 9 2 2" xfId="24706"/>
    <cellStyle name="Обычный 5 4 9 2 2 2" xfId="24707"/>
    <cellStyle name="Обычный 5 4 9 2 2 2 2" xfId="54580"/>
    <cellStyle name="Обычный 5 4 9 2 2 3" xfId="54581"/>
    <cellStyle name="Обычный 5 4 9 2 3" xfId="24708"/>
    <cellStyle name="Обычный 5 4 9 2 3 2" xfId="54582"/>
    <cellStyle name="Обычный 5 4 9 2 4" xfId="54583"/>
    <cellStyle name="Обычный 5 4 9 3" xfId="24709"/>
    <cellStyle name="Обычный 5 4 9 3 2" xfId="24710"/>
    <cellStyle name="Обычный 5 4 9 3 2 2" xfId="24711"/>
    <cellStyle name="Обычный 5 4 9 3 2 2 2" xfId="54584"/>
    <cellStyle name="Обычный 5 4 9 3 2 3" xfId="54585"/>
    <cellStyle name="Обычный 5 4 9 3 3" xfId="24712"/>
    <cellStyle name="Обычный 5 4 9 3 3 2" xfId="54586"/>
    <cellStyle name="Обычный 5 4 9 3 4" xfId="54587"/>
    <cellStyle name="Обычный 5 4 9 4" xfId="24713"/>
    <cellStyle name="Обычный 5 4 9 4 2" xfId="24714"/>
    <cellStyle name="Обычный 5 4 9 4 2 2" xfId="24715"/>
    <cellStyle name="Обычный 5 4 9 4 2 2 2" xfId="54588"/>
    <cellStyle name="Обычный 5 4 9 4 2 3" xfId="54589"/>
    <cellStyle name="Обычный 5 4 9 4 3" xfId="24716"/>
    <cellStyle name="Обычный 5 4 9 4 3 2" xfId="54590"/>
    <cellStyle name="Обычный 5 4 9 4 4" xfId="54591"/>
    <cellStyle name="Обычный 5 4 9 5" xfId="24717"/>
    <cellStyle name="Обычный 5 4 9 5 2" xfId="24718"/>
    <cellStyle name="Обычный 5 4 9 5 2 2" xfId="54592"/>
    <cellStyle name="Обычный 5 4 9 5 3" xfId="54593"/>
    <cellStyle name="Обычный 5 4 9 6" xfId="24719"/>
    <cellStyle name="Обычный 5 4 9 6 2" xfId="54594"/>
    <cellStyle name="Обычный 5 4 9 7" xfId="24720"/>
    <cellStyle name="Обычный 5 4 9 7 2" xfId="54595"/>
    <cellStyle name="Обычный 5 4 9 8" xfId="54596"/>
    <cellStyle name="Обычный 5 40" xfId="24721"/>
    <cellStyle name="Обычный 5 40 2" xfId="24722"/>
    <cellStyle name="Обычный 5 40 2 2" xfId="24723"/>
    <cellStyle name="Обычный 5 40 2 2 2" xfId="24724"/>
    <cellStyle name="Обычный 5 40 2 2 2 2" xfId="54597"/>
    <cellStyle name="Обычный 5 40 2 2 3" xfId="54598"/>
    <cellStyle name="Обычный 5 40 2 3" xfId="24725"/>
    <cellStyle name="Обычный 5 40 2 3 2" xfId="54599"/>
    <cellStyle name="Обычный 5 40 2 4" xfId="54600"/>
    <cellStyle name="Обычный 5 40 3" xfId="24726"/>
    <cellStyle name="Обычный 5 40 3 2" xfId="24727"/>
    <cellStyle name="Обычный 5 40 3 2 2" xfId="24728"/>
    <cellStyle name="Обычный 5 40 3 2 2 2" xfId="54601"/>
    <cellStyle name="Обычный 5 40 3 2 3" xfId="54602"/>
    <cellStyle name="Обычный 5 40 3 3" xfId="24729"/>
    <cellStyle name="Обычный 5 40 3 3 2" xfId="54603"/>
    <cellStyle name="Обычный 5 40 3 4" xfId="54604"/>
    <cellStyle name="Обычный 5 40 4" xfId="24730"/>
    <cellStyle name="Обычный 5 40 4 2" xfId="24731"/>
    <cellStyle name="Обычный 5 40 4 2 2" xfId="24732"/>
    <cellStyle name="Обычный 5 40 4 2 2 2" xfId="54605"/>
    <cellStyle name="Обычный 5 40 4 2 3" xfId="54606"/>
    <cellStyle name="Обычный 5 40 4 3" xfId="24733"/>
    <cellStyle name="Обычный 5 40 4 3 2" xfId="54607"/>
    <cellStyle name="Обычный 5 40 4 4" xfId="54608"/>
    <cellStyle name="Обычный 5 40 5" xfId="24734"/>
    <cellStyle name="Обычный 5 40 5 2" xfId="24735"/>
    <cellStyle name="Обычный 5 40 5 2 2" xfId="54609"/>
    <cellStyle name="Обычный 5 40 5 3" xfId="54610"/>
    <cellStyle name="Обычный 5 40 6" xfId="24736"/>
    <cellStyle name="Обычный 5 40 6 2" xfId="54611"/>
    <cellStyle name="Обычный 5 40 7" xfId="24737"/>
    <cellStyle name="Обычный 5 40 7 2" xfId="54612"/>
    <cellStyle name="Обычный 5 40 8" xfId="54613"/>
    <cellStyle name="Обычный 5 41" xfId="24738"/>
    <cellStyle name="Обычный 5 41 2" xfId="24739"/>
    <cellStyle name="Обычный 5 41 2 2" xfId="24740"/>
    <cellStyle name="Обычный 5 41 2 2 2" xfId="24741"/>
    <cellStyle name="Обычный 5 41 2 2 2 2" xfId="54614"/>
    <cellStyle name="Обычный 5 41 2 2 3" xfId="54615"/>
    <cellStyle name="Обычный 5 41 2 3" xfId="24742"/>
    <cellStyle name="Обычный 5 41 2 3 2" xfId="54616"/>
    <cellStyle name="Обычный 5 41 2 4" xfId="54617"/>
    <cellStyle name="Обычный 5 41 3" xfId="24743"/>
    <cellStyle name="Обычный 5 41 3 2" xfId="24744"/>
    <cellStyle name="Обычный 5 41 3 2 2" xfId="24745"/>
    <cellStyle name="Обычный 5 41 3 2 2 2" xfId="54618"/>
    <cellStyle name="Обычный 5 41 3 2 3" xfId="54619"/>
    <cellStyle name="Обычный 5 41 3 3" xfId="24746"/>
    <cellStyle name="Обычный 5 41 3 3 2" xfId="54620"/>
    <cellStyle name="Обычный 5 41 3 4" xfId="54621"/>
    <cellStyle name="Обычный 5 41 4" xfId="24747"/>
    <cellStyle name="Обычный 5 41 4 2" xfId="24748"/>
    <cellStyle name="Обычный 5 41 4 2 2" xfId="24749"/>
    <cellStyle name="Обычный 5 41 4 2 2 2" xfId="54622"/>
    <cellStyle name="Обычный 5 41 4 2 3" xfId="54623"/>
    <cellStyle name="Обычный 5 41 4 3" xfId="24750"/>
    <cellStyle name="Обычный 5 41 4 3 2" xfId="54624"/>
    <cellStyle name="Обычный 5 41 4 4" xfId="54625"/>
    <cellStyle name="Обычный 5 41 5" xfId="24751"/>
    <cellStyle name="Обычный 5 41 5 2" xfId="24752"/>
    <cellStyle name="Обычный 5 41 5 2 2" xfId="54626"/>
    <cellStyle name="Обычный 5 41 5 3" xfId="54627"/>
    <cellStyle name="Обычный 5 41 6" xfId="24753"/>
    <cellStyle name="Обычный 5 41 6 2" xfId="54628"/>
    <cellStyle name="Обычный 5 41 7" xfId="24754"/>
    <cellStyle name="Обычный 5 41 7 2" xfId="54629"/>
    <cellStyle name="Обычный 5 41 8" xfId="54630"/>
    <cellStyle name="Обычный 5 42" xfId="24755"/>
    <cellStyle name="Обычный 5 42 2" xfId="24756"/>
    <cellStyle name="Обычный 5 42 2 2" xfId="24757"/>
    <cellStyle name="Обычный 5 42 2 2 2" xfId="24758"/>
    <cellStyle name="Обычный 5 42 2 2 2 2" xfId="54631"/>
    <cellStyle name="Обычный 5 42 2 2 3" xfId="54632"/>
    <cellStyle name="Обычный 5 42 2 3" xfId="24759"/>
    <cellStyle name="Обычный 5 42 2 3 2" xfId="54633"/>
    <cellStyle name="Обычный 5 42 2 4" xfId="54634"/>
    <cellStyle name="Обычный 5 42 3" xfId="24760"/>
    <cellStyle name="Обычный 5 42 3 2" xfId="24761"/>
    <cellStyle name="Обычный 5 42 3 2 2" xfId="24762"/>
    <cellStyle name="Обычный 5 42 3 2 2 2" xfId="54635"/>
    <cellStyle name="Обычный 5 42 3 2 3" xfId="54636"/>
    <cellStyle name="Обычный 5 42 3 3" xfId="24763"/>
    <cellStyle name="Обычный 5 42 3 3 2" xfId="54637"/>
    <cellStyle name="Обычный 5 42 3 4" xfId="54638"/>
    <cellStyle name="Обычный 5 42 4" xfId="24764"/>
    <cellStyle name="Обычный 5 42 4 2" xfId="24765"/>
    <cellStyle name="Обычный 5 42 4 2 2" xfId="24766"/>
    <cellStyle name="Обычный 5 42 4 2 2 2" xfId="54639"/>
    <cellStyle name="Обычный 5 42 4 2 3" xfId="54640"/>
    <cellStyle name="Обычный 5 42 4 3" xfId="24767"/>
    <cellStyle name="Обычный 5 42 4 3 2" xfId="54641"/>
    <cellStyle name="Обычный 5 42 4 4" xfId="54642"/>
    <cellStyle name="Обычный 5 42 5" xfId="24768"/>
    <cellStyle name="Обычный 5 42 5 2" xfId="24769"/>
    <cellStyle name="Обычный 5 42 5 2 2" xfId="54643"/>
    <cellStyle name="Обычный 5 42 5 3" xfId="54644"/>
    <cellStyle name="Обычный 5 42 6" xfId="24770"/>
    <cellStyle name="Обычный 5 42 6 2" xfId="54645"/>
    <cellStyle name="Обычный 5 42 7" xfId="24771"/>
    <cellStyle name="Обычный 5 42 7 2" xfId="54646"/>
    <cellStyle name="Обычный 5 42 8" xfId="54647"/>
    <cellStyle name="Обычный 5 43" xfId="24772"/>
    <cellStyle name="Обычный 5 43 2" xfId="24773"/>
    <cellStyle name="Обычный 5 43 2 2" xfId="24774"/>
    <cellStyle name="Обычный 5 43 2 2 2" xfId="24775"/>
    <cellStyle name="Обычный 5 43 2 2 2 2" xfId="54648"/>
    <cellStyle name="Обычный 5 43 2 2 3" xfId="54649"/>
    <cellStyle name="Обычный 5 43 2 3" xfId="24776"/>
    <cellStyle name="Обычный 5 43 2 3 2" xfId="54650"/>
    <cellStyle name="Обычный 5 43 2 4" xfId="54651"/>
    <cellStyle name="Обычный 5 43 3" xfId="24777"/>
    <cellStyle name="Обычный 5 43 3 2" xfId="24778"/>
    <cellStyle name="Обычный 5 43 3 2 2" xfId="24779"/>
    <cellStyle name="Обычный 5 43 3 2 2 2" xfId="54652"/>
    <cellStyle name="Обычный 5 43 3 2 3" xfId="54653"/>
    <cellStyle name="Обычный 5 43 3 3" xfId="24780"/>
    <cellStyle name="Обычный 5 43 3 3 2" xfId="54654"/>
    <cellStyle name="Обычный 5 43 3 4" xfId="54655"/>
    <cellStyle name="Обычный 5 43 4" xfId="24781"/>
    <cellStyle name="Обычный 5 43 4 2" xfId="24782"/>
    <cellStyle name="Обычный 5 43 4 2 2" xfId="24783"/>
    <cellStyle name="Обычный 5 43 4 2 2 2" xfId="54656"/>
    <cellStyle name="Обычный 5 43 4 2 3" xfId="54657"/>
    <cellStyle name="Обычный 5 43 4 3" xfId="24784"/>
    <cellStyle name="Обычный 5 43 4 3 2" xfId="54658"/>
    <cellStyle name="Обычный 5 43 4 4" xfId="54659"/>
    <cellStyle name="Обычный 5 43 5" xfId="24785"/>
    <cellStyle name="Обычный 5 43 5 2" xfId="24786"/>
    <cellStyle name="Обычный 5 43 5 2 2" xfId="54660"/>
    <cellStyle name="Обычный 5 43 5 3" xfId="54661"/>
    <cellStyle name="Обычный 5 43 6" xfId="24787"/>
    <cellStyle name="Обычный 5 43 6 2" xfId="54662"/>
    <cellStyle name="Обычный 5 43 7" xfId="24788"/>
    <cellStyle name="Обычный 5 43 7 2" xfId="54663"/>
    <cellStyle name="Обычный 5 43 8" xfId="54664"/>
    <cellStyle name="Обычный 5 44" xfId="24789"/>
    <cellStyle name="Обычный 5 44 2" xfId="24790"/>
    <cellStyle name="Обычный 5 44 2 2" xfId="24791"/>
    <cellStyle name="Обычный 5 44 2 2 2" xfId="24792"/>
    <cellStyle name="Обычный 5 44 2 2 2 2" xfId="54665"/>
    <cellStyle name="Обычный 5 44 2 2 3" xfId="54666"/>
    <cellStyle name="Обычный 5 44 2 3" xfId="24793"/>
    <cellStyle name="Обычный 5 44 2 3 2" xfId="54667"/>
    <cellStyle name="Обычный 5 44 2 4" xfId="54668"/>
    <cellStyle name="Обычный 5 44 3" xfId="24794"/>
    <cellStyle name="Обычный 5 44 3 2" xfId="24795"/>
    <cellStyle name="Обычный 5 44 3 2 2" xfId="24796"/>
    <cellStyle name="Обычный 5 44 3 2 2 2" xfId="54669"/>
    <cellStyle name="Обычный 5 44 3 2 3" xfId="54670"/>
    <cellStyle name="Обычный 5 44 3 3" xfId="24797"/>
    <cellStyle name="Обычный 5 44 3 3 2" xfId="54671"/>
    <cellStyle name="Обычный 5 44 3 4" xfId="54672"/>
    <cellStyle name="Обычный 5 44 4" xfId="24798"/>
    <cellStyle name="Обычный 5 44 4 2" xfId="24799"/>
    <cellStyle name="Обычный 5 44 4 2 2" xfId="24800"/>
    <cellStyle name="Обычный 5 44 4 2 2 2" xfId="54673"/>
    <cellStyle name="Обычный 5 44 4 2 3" xfId="54674"/>
    <cellStyle name="Обычный 5 44 4 3" xfId="24801"/>
    <cellStyle name="Обычный 5 44 4 3 2" xfId="54675"/>
    <cellStyle name="Обычный 5 44 4 4" xfId="54676"/>
    <cellStyle name="Обычный 5 44 5" xfId="24802"/>
    <cellStyle name="Обычный 5 44 5 2" xfId="24803"/>
    <cellStyle name="Обычный 5 44 5 2 2" xfId="54677"/>
    <cellStyle name="Обычный 5 44 5 3" xfId="54678"/>
    <cellStyle name="Обычный 5 44 6" xfId="24804"/>
    <cellStyle name="Обычный 5 44 6 2" xfId="54679"/>
    <cellStyle name="Обычный 5 44 7" xfId="24805"/>
    <cellStyle name="Обычный 5 44 7 2" xfId="54680"/>
    <cellStyle name="Обычный 5 44 8" xfId="54681"/>
    <cellStyle name="Обычный 5 45" xfId="24806"/>
    <cellStyle name="Обычный 5 45 2" xfId="24807"/>
    <cellStyle name="Обычный 5 45 2 2" xfId="24808"/>
    <cellStyle name="Обычный 5 45 2 2 2" xfId="24809"/>
    <cellStyle name="Обычный 5 45 2 2 2 2" xfId="54682"/>
    <cellStyle name="Обычный 5 45 2 2 3" xfId="54683"/>
    <cellStyle name="Обычный 5 45 2 3" xfId="24810"/>
    <cellStyle name="Обычный 5 45 2 3 2" xfId="54684"/>
    <cellStyle name="Обычный 5 45 2 4" xfId="54685"/>
    <cellStyle name="Обычный 5 45 3" xfId="24811"/>
    <cellStyle name="Обычный 5 45 3 2" xfId="24812"/>
    <cellStyle name="Обычный 5 45 3 2 2" xfId="24813"/>
    <cellStyle name="Обычный 5 45 3 2 2 2" xfId="54686"/>
    <cellStyle name="Обычный 5 45 3 2 3" xfId="54687"/>
    <cellStyle name="Обычный 5 45 3 3" xfId="24814"/>
    <cellStyle name="Обычный 5 45 3 3 2" xfId="54688"/>
    <cellStyle name="Обычный 5 45 3 4" xfId="54689"/>
    <cellStyle name="Обычный 5 45 4" xfId="24815"/>
    <cellStyle name="Обычный 5 45 4 2" xfId="24816"/>
    <cellStyle name="Обычный 5 45 4 2 2" xfId="24817"/>
    <cellStyle name="Обычный 5 45 4 2 2 2" xfId="54690"/>
    <cellStyle name="Обычный 5 45 4 2 3" xfId="54691"/>
    <cellStyle name="Обычный 5 45 4 3" xfId="24818"/>
    <cellStyle name="Обычный 5 45 4 3 2" xfId="54692"/>
    <cellStyle name="Обычный 5 45 4 4" xfId="54693"/>
    <cellStyle name="Обычный 5 45 5" xfId="24819"/>
    <cellStyle name="Обычный 5 45 5 2" xfId="24820"/>
    <cellStyle name="Обычный 5 45 5 2 2" xfId="54694"/>
    <cellStyle name="Обычный 5 45 5 3" xfId="54695"/>
    <cellStyle name="Обычный 5 45 6" xfId="24821"/>
    <cellStyle name="Обычный 5 45 6 2" xfId="54696"/>
    <cellStyle name="Обычный 5 45 7" xfId="24822"/>
    <cellStyle name="Обычный 5 45 7 2" xfId="54697"/>
    <cellStyle name="Обычный 5 45 8" xfId="54698"/>
    <cellStyle name="Обычный 5 46" xfId="24823"/>
    <cellStyle name="Обычный 5 46 2" xfId="24824"/>
    <cellStyle name="Обычный 5 46 2 2" xfId="24825"/>
    <cellStyle name="Обычный 5 46 2 2 2" xfId="24826"/>
    <cellStyle name="Обычный 5 46 2 2 2 2" xfId="54699"/>
    <cellStyle name="Обычный 5 46 2 2 3" xfId="54700"/>
    <cellStyle name="Обычный 5 46 2 3" xfId="24827"/>
    <cellStyle name="Обычный 5 46 2 3 2" xfId="54701"/>
    <cellStyle name="Обычный 5 46 2 4" xfId="54702"/>
    <cellStyle name="Обычный 5 46 3" xfId="24828"/>
    <cellStyle name="Обычный 5 46 3 2" xfId="24829"/>
    <cellStyle name="Обычный 5 46 3 2 2" xfId="24830"/>
    <cellStyle name="Обычный 5 46 3 2 2 2" xfId="54703"/>
    <cellStyle name="Обычный 5 46 3 2 3" xfId="54704"/>
    <cellStyle name="Обычный 5 46 3 3" xfId="24831"/>
    <cellStyle name="Обычный 5 46 3 3 2" xfId="54705"/>
    <cellStyle name="Обычный 5 46 3 4" xfId="54706"/>
    <cellStyle name="Обычный 5 46 4" xfId="24832"/>
    <cellStyle name="Обычный 5 46 4 2" xfId="24833"/>
    <cellStyle name="Обычный 5 46 4 2 2" xfId="24834"/>
    <cellStyle name="Обычный 5 46 4 2 2 2" xfId="54707"/>
    <cellStyle name="Обычный 5 46 4 2 3" xfId="54708"/>
    <cellStyle name="Обычный 5 46 4 3" xfId="24835"/>
    <cellStyle name="Обычный 5 46 4 3 2" xfId="54709"/>
    <cellStyle name="Обычный 5 46 4 4" xfId="54710"/>
    <cellStyle name="Обычный 5 46 5" xfId="24836"/>
    <cellStyle name="Обычный 5 46 5 2" xfId="24837"/>
    <cellStyle name="Обычный 5 46 5 2 2" xfId="54711"/>
    <cellStyle name="Обычный 5 46 5 3" xfId="54712"/>
    <cellStyle name="Обычный 5 46 6" xfId="24838"/>
    <cellStyle name="Обычный 5 46 6 2" xfId="54713"/>
    <cellStyle name="Обычный 5 46 7" xfId="24839"/>
    <cellStyle name="Обычный 5 46 7 2" xfId="54714"/>
    <cellStyle name="Обычный 5 46 8" xfId="54715"/>
    <cellStyle name="Обычный 5 47" xfId="24840"/>
    <cellStyle name="Обычный 5 47 2" xfId="24841"/>
    <cellStyle name="Обычный 5 47 2 2" xfId="24842"/>
    <cellStyle name="Обычный 5 47 2 2 2" xfId="24843"/>
    <cellStyle name="Обычный 5 47 2 2 2 2" xfId="54716"/>
    <cellStyle name="Обычный 5 47 2 2 3" xfId="54717"/>
    <cellStyle name="Обычный 5 47 2 3" xfId="24844"/>
    <cellStyle name="Обычный 5 47 2 3 2" xfId="54718"/>
    <cellStyle name="Обычный 5 47 2 4" xfId="54719"/>
    <cellStyle name="Обычный 5 47 3" xfId="24845"/>
    <cellStyle name="Обычный 5 47 3 2" xfId="24846"/>
    <cellStyle name="Обычный 5 47 3 2 2" xfId="24847"/>
    <cellStyle name="Обычный 5 47 3 2 2 2" xfId="54720"/>
    <cellStyle name="Обычный 5 47 3 2 3" xfId="54721"/>
    <cellStyle name="Обычный 5 47 3 3" xfId="24848"/>
    <cellStyle name="Обычный 5 47 3 3 2" xfId="54722"/>
    <cellStyle name="Обычный 5 47 3 4" xfId="54723"/>
    <cellStyle name="Обычный 5 47 4" xfId="24849"/>
    <cellStyle name="Обычный 5 47 4 2" xfId="24850"/>
    <cellStyle name="Обычный 5 47 4 2 2" xfId="24851"/>
    <cellStyle name="Обычный 5 47 4 2 2 2" xfId="54724"/>
    <cellStyle name="Обычный 5 47 4 2 3" xfId="54725"/>
    <cellStyle name="Обычный 5 47 4 3" xfId="24852"/>
    <cellStyle name="Обычный 5 47 4 3 2" xfId="54726"/>
    <cellStyle name="Обычный 5 47 4 4" xfId="54727"/>
    <cellStyle name="Обычный 5 47 5" xfId="24853"/>
    <cellStyle name="Обычный 5 47 5 2" xfId="24854"/>
    <cellStyle name="Обычный 5 47 5 2 2" xfId="54728"/>
    <cellStyle name="Обычный 5 47 5 3" xfId="54729"/>
    <cellStyle name="Обычный 5 47 6" xfId="24855"/>
    <cellStyle name="Обычный 5 47 6 2" xfId="54730"/>
    <cellStyle name="Обычный 5 47 7" xfId="24856"/>
    <cellStyle name="Обычный 5 47 7 2" xfId="54731"/>
    <cellStyle name="Обычный 5 47 8" xfId="54732"/>
    <cellStyle name="Обычный 5 48" xfId="24857"/>
    <cellStyle name="Обычный 5 48 2" xfId="24858"/>
    <cellStyle name="Обычный 5 48 2 2" xfId="24859"/>
    <cellStyle name="Обычный 5 48 2 2 2" xfId="24860"/>
    <cellStyle name="Обычный 5 48 2 2 2 2" xfId="54733"/>
    <cellStyle name="Обычный 5 48 2 2 3" xfId="54734"/>
    <cellStyle name="Обычный 5 48 2 3" xfId="24861"/>
    <cellStyle name="Обычный 5 48 2 3 2" xfId="54735"/>
    <cellStyle name="Обычный 5 48 2 4" xfId="54736"/>
    <cellStyle name="Обычный 5 48 3" xfId="24862"/>
    <cellStyle name="Обычный 5 48 3 2" xfId="24863"/>
    <cellStyle name="Обычный 5 48 3 2 2" xfId="24864"/>
    <cellStyle name="Обычный 5 48 3 2 2 2" xfId="54737"/>
    <cellStyle name="Обычный 5 48 3 2 3" xfId="54738"/>
    <cellStyle name="Обычный 5 48 3 3" xfId="24865"/>
    <cellStyle name="Обычный 5 48 3 3 2" xfId="54739"/>
    <cellStyle name="Обычный 5 48 3 4" xfId="54740"/>
    <cellStyle name="Обычный 5 48 4" xfId="24866"/>
    <cellStyle name="Обычный 5 48 4 2" xfId="24867"/>
    <cellStyle name="Обычный 5 48 4 2 2" xfId="24868"/>
    <cellStyle name="Обычный 5 48 4 2 2 2" xfId="54741"/>
    <cellStyle name="Обычный 5 48 4 2 3" xfId="54742"/>
    <cellStyle name="Обычный 5 48 4 3" xfId="24869"/>
    <cellStyle name="Обычный 5 48 4 3 2" xfId="54743"/>
    <cellStyle name="Обычный 5 48 4 4" xfId="54744"/>
    <cellStyle name="Обычный 5 48 5" xfId="24870"/>
    <cellStyle name="Обычный 5 48 5 2" xfId="24871"/>
    <cellStyle name="Обычный 5 48 5 2 2" xfId="54745"/>
    <cellStyle name="Обычный 5 48 5 3" xfId="54746"/>
    <cellStyle name="Обычный 5 48 6" xfId="24872"/>
    <cellStyle name="Обычный 5 48 6 2" xfId="54747"/>
    <cellStyle name="Обычный 5 48 7" xfId="24873"/>
    <cellStyle name="Обычный 5 48 7 2" xfId="54748"/>
    <cellStyle name="Обычный 5 48 8" xfId="54749"/>
    <cellStyle name="Обычный 5 49" xfId="24874"/>
    <cellStyle name="Обычный 5 49 2" xfId="24875"/>
    <cellStyle name="Обычный 5 49 2 2" xfId="24876"/>
    <cellStyle name="Обычный 5 49 2 2 2" xfId="24877"/>
    <cellStyle name="Обычный 5 49 2 2 2 2" xfId="54750"/>
    <cellStyle name="Обычный 5 49 2 2 3" xfId="54751"/>
    <cellStyle name="Обычный 5 49 2 3" xfId="24878"/>
    <cellStyle name="Обычный 5 49 2 3 2" xfId="54752"/>
    <cellStyle name="Обычный 5 49 2 4" xfId="54753"/>
    <cellStyle name="Обычный 5 49 3" xfId="24879"/>
    <cellStyle name="Обычный 5 49 3 2" xfId="24880"/>
    <cellStyle name="Обычный 5 49 3 2 2" xfId="24881"/>
    <cellStyle name="Обычный 5 49 3 2 2 2" xfId="54754"/>
    <cellStyle name="Обычный 5 49 3 2 3" xfId="54755"/>
    <cellStyle name="Обычный 5 49 3 3" xfId="24882"/>
    <cellStyle name="Обычный 5 49 3 3 2" xfId="54756"/>
    <cellStyle name="Обычный 5 49 3 4" xfId="54757"/>
    <cellStyle name="Обычный 5 49 4" xfId="24883"/>
    <cellStyle name="Обычный 5 49 4 2" xfId="24884"/>
    <cellStyle name="Обычный 5 49 4 2 2" xfId="24885"/>
    <cellStyle name="Обычный 5 49 4 2 2 2" xfId="54758"/>
    <cellStyle name="Обычный 5 49 4 2 3" xfId="54759"/>
    <cellStyle name="Обычный 5 49 4 3" xfId="24886"/>
    <cellStyle name="Обычный 5 49 4 3 2" xfId="54760"/>
    <cellStyle name="Обычный 5 49 4 4" xfId="54761"/>
    <cellStyle name="Обычный 5 49 5" xfId="24887"/>
    <cellStyle name="Обычный 5 49 5 2" xfId="24888"/>
    <cellStyle name="Обычный 5 49 5 2 2" xfId="54762"/>
    <cellStyle name="Обычный 5 49 5 3" xfId="54763"/>
    <cellStyle name="Обычный 5 49 6" xfId="24889"/>
    <cellStyle name="Обычный 5 49 6 2" xfId="54764"/>
    <cellStyle name="Обычный 5 49 7" xfId="24890"/>
    <cellStyle name="Обычный 5 49 7 2" xfId="54765"/>
    <cellStyle name="Обычный 5 49 8" xfId="54766"/>
    <cellStyle name="Обычный 5 5" xfId="24891"/>
    <cellStyle name="Обычный 5 5 10" xfId="24892"/>
    <cellStyle name="Обычный 5 5 10 2" xfId="24893"/>
    <cellStyle name="Обычный 5 5 10 2 2" xfId="24894"/>
    <cellStyle name="Обычный 5 5 10 2 2 2" xfId="24895"/>
    <cellStyle name="Обычный 5 5 10 2 2 2 2" xfId="54767"/>
    <cellStyle name="Обычный 5 5 10 2 2 3" xfId="54768"/>
    <cellStyle name="Обычный 5 5 10 2 3" xfId="24896"/>
    <cellStyle name="Обычный 5 5 10 2 3 2" xfId="54769"/>
    <cellStyle name="Обычный 5 5 10 2 4" xfId="54770"/>
    <cellStyle name="Обычный 5 5 10 3" xfId="24897"/>
    <cellStyle name="Обычный 5 5 10 3 2" xfId="24898"/>
    <cellStyle name="Обычный 5 5 10 3 2 2" xfId="24899"/>
    <cellStyle name="Обычный 5 5 10 3 2 2 2" xfId="54771"/>
    <cellStyle name="Обычный 5 5 10 3 2 3" xfId="54772"/>
    <cellStyle name="Обычный 5 5 10 3 3" xfId="24900"/>
    <cellStyle name="Обычный 5 5 10 3 3 2" xfId="54773"/>
    <cellStyle name="Обычный 5 5 10 3 4" xfId="54774"/>
    <cellStyle name="Обычный 5 5 10 4" xfId="24901"/>
    <cellStyle name="Обычный 5 5 10 4 2" xfId="24902"/>
    <cellStyle name="Обычный 5 5 10 4 2 2" xfId="24903"/>
    <cellStyle name="Обычный 5 5 10 4 2 2 2" xfId="54775"/>
    <cellStyle name="Обычный 5 5 10 4 2 3" xfId="54776"/>
    <cellStyle name="Обычный 5 5 10 4 3" xfId="24904"/>
    <cellStyle name="Обычный 5 5 10 4 3 2" xfId="54777"/>
    <cellStyle name="Обычный 5 5 10 4 4" xfId="54778"/>
    <cellStyle name="Обычный 5 5 10 5" xfId="24905"/>
    <cellStyle name="Обычный 5 5 10 5 2" xfId="24906"/>
    <cellStyle name="Обычный 5 5 10 5 2 2" xfId="54779"/>
    <cellStyle name="Обычный 5 5 10 5 3" xfId="54780"/>
    <cellStyle name="Обычный 5 5 10 6" xfId="24907"/>
    <cellStyle name="Обычный 5 5 10 6 2" xfId="54781"/>
    <cellStyle name="Обычный 5 5 10 7" xfId="24908"/>
    <cellStyle name="Обычный 5 5 10 7 2" xfId="54782"/>
    <cellStyle name="Обычный 5 5 10 8" xfId="54783"/>
    <cellStyle name="Обычный 5 5 11" xfId="24909"/>
    <cellStyle name="Обычный 5 5 11 2" xfId="24910"/>
    <cellStyle name="Обычный 5 5 11 2 2" xfId="24911"/>
    <cellStyle name="Обычный 5 5 11 2 2 2" xfId="24912"/>
    <cellStyle name="Обычный 5 5 11 2 2 2 2" xfId="54784"/>
    <cellStyle name="Обычный 5 5 11 2 2 3" xfId="54785"/>
    <cellStyle name="Обычный 5 5 11 2 3" xfId="24913"/>
    <cellStyle name="Обычный 5 5 11 2 3 2" xfId="54786"/>
    <cellStyle name="Обычный 5 5 11 2 4" xfId="54787"/>
    <cellStyle name="Обычный 5 5 11 3" xfId="24914"/>
    <cellStyle name="Обычный 5 5 11 3 2" xfId="24915"/>
    <cellStyle name="Обычный 5 5 11 3 2 2" xfId="24916"/>
    <cellStyle name="Обычный 5 5 11 3 2 2 2" xfId="54788"/>
    <cellStyle name="Обычный 5 5 11 3 2 3" xfId="54789"/>
    <cellStyle name="Обычный 5 5 11 3 3" xfId="24917"/>
    <cellStyle name="Обычный 5 5 11 3 3 2" xfId="54790"/>
    <cellStyle name="Обычный 5 5 11 3 4" xfId="54791"/>
    <cellStyle name="Обычный 5 5 11 4" xfId="24918"/>
    <cellStyle name="Обычный 5 5 11 4 2" xfId="24919"/>
    <cellStyle name="Обычный 5 5 11 4 2 2" xfId="24920"/>
    <cellStyle name="Обычный 5 5 11 4 2 2 2" xfId="54792"/>
    <cellStyle name="Обычный 5 5 11 4 2 3" xfId="54793"/>
    <cellStyle name="Обычный 5 5 11 4 3" xfId="24921"/>
    <cellStyle name="Обычный 5 5 11 4 3 2" xfId="54794"/>
    <cellStyle name="Обычный 5 5 11 4 4" xfId="54795"/>
    <cellStyle name="Обычный 5 5 11 5" xfId="24922"/>
    <cellStyle name="Обычный 5 5 11 5 2" xfId="24923"/>
    <cellStyle name="Обычный 5 5 11 5 2 2" xfId="54796"/>
    <cellStyle name="Обычный 5 5 11 5 3" xfId="54797"/>
    <cellStyle name="Обычный 5 5 11 6" xfId="24924"/>
    <cellStyle name="Обычный 5 5 11 6 2" xfId="54798"/>
    <cellStyle name="Обычный 5 5 11 7" xfId="24925"/>
    <cellStyle name="Обычный 5 5 11 7 2" xfId="54799"/>
    <cellStyle name="Обычный 5 5 11 8" xfId="54800"/>
    <cellStyle name="Обычный 5 5 12" xfId="24926"/>
    <cellStyle name="Обычный 5 5 12 2" xfId="24927"/>
    <cellStyle name="Обычный 5 5 12 2 2" xfId="24928"/>
    <cellStyle name="Обычный 5 5 12 2 2 2" xfId="24929"/>
    <cellStyle name="Обычный 5 5 12 2 2 2 2" xfId="54801"/>
    <cellStyle name="Обычный 5 5 12 2 2 3" xfId="54802"/>
    <cellStyle name="Обычный 5 5 12 2 3" xfId="24930"/>
    <cellStyle name="Обычный 5 5 12 2 3 2" xfId="54803"/>
    <cellStyle name="Обычный 5 5 12 2 4" xfId="54804"/>
    <cellStyle name="Обычный 5 5 12 3" xfId="24931"/>
    <cellStyle name="Обычный 5 5 12 3 2" xfId="24932"/>
    <cellStyle name="Обычный 5 5 12 3 2 2" xfId="24933"/>
    <cellStyle name="Обычный 5 5 12 3 2 2 2" xfId="54805"/>
    <cellStyle name="Обычный 5 5 12 3 2 3" xfId="54806"/>
    <cellStyle name="Обычный 5 5 12 3 3" xfId="24934"/>
    <cellStyle name="Обычный 5 5 12 3 3 2" xfId="54807"/>
    <cellStyle name="Обычный 5 5 12 3 4" xfId="54808"/>
    <cellStyle name="Обычный 5 5 12 4" xfId="24935"/>
    <cellStyle name="Обычный 5 5 12 4 2" xfId="24936"/>
    <cellStyle name="Обычный 5 5 12 4 2 2" xfId="24937"/>
    <cellStyle name="Обычный 5 5 12 4 2 2 2" xfId="54809"/>
    <cellStyle name="Обычный 5 5 12 4 2 3" xfId="54810"/>
    <cellStyle name="Обычный 5 5 12 4 3" xfId="24938"/>
    <cellStyle name="Обычный 5 5 12 4 3 2" xfId="54811"/>
    <cellStyle name="Обычный 5 5 12 4 4" xfId="54812"/>
    <cellStyle name="Обычный 5 5 12 5" xfId="24939"/>
    <cellStyle name="Обычный 5 5 12 5 2" xfId="24940"/>
    <cellStyle name="Обычный 5 5 12 5 2 2" xfId="54813"/>
    <cellStyle name="Обычный 5 5 12 5 3" xfId="54814"/>
    <cellStyle name="Обычный 5 5 12 6" xfId="24941"/>
    <cellStyle name="Обычный 5 5 12 6 2" xfId="54815"/>
    <cellStyle name="Обычный 5 5 12 7" xfId="24942"/>
    <cellStyle name="Обычный 5 5 12 7 2" xfId="54816"/>
    <cellStyle name="Обычный 5 5 12 8" xfId="54817"/>
    <cellStyle name="Обычный 5 5 13" xfId="24943"/>
    <cellStyle name="Обычный 5 5 13 2" xfId="24944"/>
    <cellStyle name="Обычный 5 5 13 2 2" xfId="24945"/>
    <cellStyle name="Обычный 5 5 13 2 2 2" xfId="24946"/>
    <cellStyle name="Обычный 5 5 13 2 2 2 2" xfId="54818"/>
    <cellStyle name="Обычный 5 5 13 2 2 3" xfId="54819"/>
    <cellStyle name="Обычный 5 5 13 2 3" xfId="24947"/>
    <cellStyle name="Обычный 5 5 13 2 3 2" xfId="54820"/>
    <cellStyle name="Обычный 5 5 13 2 4" xfId="54821"/>
    <cellStyle name="Обычный 5 5 13 3" xfId="24948"/>
    <cellStyle name="Обычный 5 5 13 3 2" xfId="24949"/>
    <cellStyle name="Обычный 5 5 13 3 2 2" xfId="24950"/>
    <cellStyle name="Обычный 5 5 13 3 2 2 2" xfId="54822"/>
    <cellStyle name="Обычный 5 5 13 3 2 3" xfId="54823"/>
    <cellStyle name="Обычный 5 5 13 3 3" xfId="24951"/>
    <cellStyle name="Обычный 5 5 13 3 3 2" xfId="54824"/>
    <cellStyle name="Обычный 5 5 13 3 4" xfId="54825"/>
    <cellStyle name="Обычный 5 5 13 4" xfId="24952"/>
    <cellStyle name="Обычный 5 5 13 4 2" xfId="24953"/>
    <cellStyle name="Обычный 5 5 13 4 2 2" xfId="24954"/>
    <cellStyle name="Обычный 5 5 13 4 2 2 2" xfId="54826"/>
    <cellStyle name="Обычный 5 5 13 4 2 3" xfId="54827"/>
    <cellStyle name="Обычный 5 5 13 4 3" xfId="24955"/>
    <cellStyle name="Обычный 5 5 13 4 3 2" xfId="54828"/>
    <cellStyle name="Обычный 5 5 13 4 4" xfId="54829"/>
    <cellStyle name="Обычный 5 5 13 5" xfId="24956"/>
    <cellStyle name="Обычный 5 5 13 5 2" xfId="24957"/>
    <cellStyle name="Обычный 5 5 13 5 2 2" xfId="54830"/>
    <cellStyle name="Обычный 5 5 13 5 3" xfId="54831"/>
    <cellStyle name="Обычный 5 5 13 6" xfId="24958"/>
    <cellStyle name="Обычный 5 5 13 6 2" xfId="54832"/>
    <cellStyle name="Обычный 5 5 13 7" xfId="24959"/>
    <cellStyle name="Обычный 5 5 13 7 2" xfId="54833"/>
    <cellStyle name="Обычный 5 5 13 8" xfId="54834"/>
    <cellStyle name="Обычный 5 5 14" xfId="24960"/>
    <cellStyle name="Обычный 5 5 14 2" xfId="24961"/>
    <cellStyle name="Обычный 5 5 14 2 2" xfId="24962"/>
    <cellStyle name="Обычный 5 5 14 2 2 2" xfId="24963"/>
    <cellStyle name="Обычный 5 5 14 2 2 2 2" xfId="54835"/>
    <cellStyle name="Обычный 5 5 14 2 2 3" xfId="54836"/>
    <cellStyle name="Обычный 5 5 14 2 3" xfId="24964"/>
    <cellStyle name="Обычный 5 5 14 2 3 2" xfId="54837"/>
    <cellStyle name="Обычный 5 5 14 2 4" xfId="54838"/>
    <cellStyle name="Обычный 5 5 14 3" xfId="24965"/>
    <cellStyle name="Обычный 5 5 14 3 2" xfId="24966"/>
    <cellStyle name="Обычный 5 5 14 3 2 2" xfId="24967"/>
    <cellStyle name="Обычный 5 5 14 3 2 2 2" xfId="54839"/>
    <cellStyle name="Обычный 5 5 14 3 2 3" xfId="54840"/>
    <cellStyle name="Обычный 5 5 14 3 3" xfId="24968"/>
    <cellStyle name="Обычный 5 5 14 3 3 2" xfId="54841"/>
    <cellStyle name="Обычный 5 5 14 3 4" xfId="54842"/>
    <cellStyle name="Обычный 5 5 14 4" xfId="24969"/>
    <cellStyle name="Обычный 5 5 14 4 2" xfId="24970"/>
    <cellStyle name="Обычный 5 5 14 4 2 2" xfId="24971"/>
    <cellStyle name="Обычный 5 5 14 4 2 2 2" xfId="54843"/>
    <cellStyle name="Обычный 5 5 14 4 2 3" xfId="54844"/>
    <cellStyle name="Обычный 5 5 14 4 3" xfId="24972"/>
    <cellStyle name="Обычный 5 5 14 4 3 2" xfId="54845"/>
    <cellStyle name="Обычный 5 5 14 4 4" xfId="54846"/>
    <cellStyle name="Обычный 5 5 14 5" xfId="24973"/>
    <cellStyle name="Обычный 5 5 14 5 2" xfId="24974"/>
    <cellStyle name="Обычный 5 5 14 5 2 2" xfId="54847"/>
    <cellStyle name="Обычный 5 5 14 5 3" xfId="54848"/>
    <cellStyle name="Обычный 5 5 14 6" xfId="24975"/>
    <cellStyle name="Обычный 5 5 14 6 2" xfId="54849"/>
    <cellStyle name="Обычный 5 5 14 7" xfId="24976"/>
    <cellStyle name="Обычный 5 5 14 7 2" xfId="54850"/>
    <cellStyle name="Обычный 5 5 14 8" xfId="54851"/>
    <cellStyle name="Обычный 5 5 15" xfId="24977"/>
    <cellStyle name="Обычный 5 5 15 2" xfId="24978"/>
    <cellStyle name="Обычный 5 5 15 2 2" xfId="24979"/>
    <cellStyle name="Обычный 5 5 15 2 2 2" xfId="24980"/>
    <cellStyle name="Обычный 5 5 15 2 2 2 2" xfId="54852"/>
    <cellStyle name="Обычный 5 5 15 2 2 3" xfId="54853"/>
    <cellStyle name="Обычный 5 5 15 2 3" xfId="24981"/>
    <cellStyle name="Обычный 5 5 15 2 3 2" xfId="54854"/>
    <cellStyle name="Обычный 5 5 15 2 4" xfId="54855"/>
    <cellStyle name="Обычный 5 5 15 3" xfId="24982"/>
    <cellStyle name="Обычный 5 5 15 3 2" xfId="24983"/>
    <cellStyle name="Обычный 5 5 15 3 2 2" xfId="24984"/>
    <cellStyle name="Обычный 5 5 15 3 2 2 2" xfId="54856"/>
    <cellStyle name="Обычный 5 5 15 3 2 3" xfId="54857"/>
    <cellStyle name="Обычный 5 5 15 3 3" xfId="24985"/>
    <cellStyle name="Обычный 5 5 15 3 3 2" xfId="54858"/>
    <cellStyle name="Обычный 5 5 15 3 4" xfId="54859"/>
    <cellStyle name="Обычный 5 5 15 4" xfId="24986"/>
    <cellStyle name="Обычный 5 5 15 4 2" xfId="24987"/>
    <cellStyle name="Обычный 5 5 15 4 2 2" xfId="24988"/>
    <cellStyle name="Обычный 5 5 15 4 2 2 2" xfId="54860"/>
    <cellStyle name="Обычный 5 5 15 4 2 3" xfId="54861"/>
    <cellStyle name="Обычный 5 5 15 4 3" xfId="24989"/>
    <cellStyle name="Обычный 5 5 15 4 3 2" xfId="54862"/>
    <cellStyle name="Обычный 5 5 15 4 4" xfId="54863"/>
    <cellStyle name="Обычный 5 5 15 5" xfId="24990"/>
    <cellStyle name="Обычный 5 5 15 5 2" xfId="24991"/>
    <cellStyle name="Обычный 5 5 15 5 2 2" xfId="54864"/>
    <cellStyle name="Обычный 5 5 15 5 3" xfId="54865"/>
    <cellStyle name="Обычный 5 5 15 6" xfId="24992"/>
    <cellStyle name="Обычный 5 5 15 6 2" xfId="54866"/>
    <cellStyle name="Обычный 5 5 15 7" xfId="24993"/>
    <cellStyle name="Обычный 5 5 15 7 2" xfId="54867"/>
    <cellStyle name="Обычный 5 5 15 8" xfId="54868"/>
    <cellStyle name="Обычный 5 5 16" xfId="24994"/>
    <cellStyle name="Обычный 5 5 16 2" xfId="24995"/>
    <cellStyle name="Обычный 5 5 16 2 2" xfId="24996"/>
    <cellStyle name="Обычный 5 5 16 2 2 2" xfId="24997"/>
    <cellStyle name="Обычный 5 5 16 2 2 2 2" xfId="54869"/>
    <cellStyle name="Обычный 5 5 16 2 2 3" xfId="54870"/>
    <cellStyle name="Обычный 5 5 16 2 3" xfId="24998"/>
    <cellStyle name="Обычный 5 5 16 2 3 2" xfId="54871"/>
    <cellStyle name="Обычный 5 5 16 2 4" xfId="54872"/>
    <cellStyle name="Обычный 5 5 16 3" xfId="24999"/>
    <cellStyle name="Обычный 5 5 16 3 2" xfId="25000"/>
    <cellStyle name="Обычный 5 5 16 3 2 2" xfId="25001"/>
    <cellStyle name="Обычный 5 5 16 3 2 2 2" xfId="54873"/>
    <cellStyle name="Обычный 5 5 16 3 2 3" xfId="54874"/>
    <cellStyle name="Обычный 5 5 16 3 3" xfId="25002"/>
    <cellStyle name="Обычный 5 5 16 3 3 2" xfId="54875"/>
    <cellStyle name="Обычный 5 5 16 3 4" xfId="54876"/>
    <cellStyle name="Обычный 5 5 16 4" xfId="25003"/>
    <cellStyle name="Обычный 5 5 16 4 2" xfId="25004"/>
    <cellStyle name="Обычный 5 5 16 4 2 2" xfId="25005"/>
    <cellStyle name="Обычный 5 5 16 4 2 2 2" xfId="54877"/>
    <cellStyle name="Обычный 5 5 16 4 2 3" xfId="54878"/>
    <cellStyle name="Обычный 5 5 16 4 3" xfId="25006"/>
    <cellStyle name="Обычный 5 5 16 4 3 2" xfId="54879"/>
    <cellStyle name="Обычный 5 5 16 4 4" xfId="54880"/>
    <cellStyle name="Обычный 5 5 16 5" xfId="25007"/>
    <cellStyle name="Обычный 5 5 16 5 2" xfId="25008"/>
    <cellStyle name="Обычный 5 5 16 5 2 2" xfId="54881"/>
    <cellStyle name="Обычный 5 5 16 5 3" xfId="54882"/>
    <cellStyle name="Обычный 5 5 16 6" xfId="25009"/>
    <cellStyle name="Обычный 5 5 16 6 2" xfId="54883"/>
    <cellStyle name="Обычный 5 5 16 7" xfId="25010"/>
    <cellStyle name="Обычный 5 5 16 7 2" xfId="54884"/>
    <cellStyle name="Обычный 5 5 16 8" xfId="54885"/>
    <cellStyle name="Обычный 5 5 17" xfId="25011"/>
    <cellStyle name="Обычный 5 5 17 2" xfId="25012"/>
    <cellStyle name="Обычный 5 5 17 2 2" xfId="25013"/>
    <cellStyle name="Обычный 5 5 17 2 2 2" xfId="25014"/>
    <cellStyle name="Обычный 5 5 17 2 2 2 2" xfId="54886"/>
    <cellStyle name="Обычный 5 5 17 2 2 3" xfId="54887"/>
    <cellStyle name="Обычный 5 5 17 2 3" xfId="25015"/>
    <cellStyle name="Обычный 5 5 17 2 3 2" xfId="54888"/>
    <cellStyle name="Обычный 5 5 17 2 4" xfId="54889"/>
    <cellStyle name="Обычный 5 5 17 3" xfId="25016"/>
    <cellStyle name="Обычный 5 5 17 3 2" xfId="25017"/>
    <cellStyle name="Обычный 5 5 17 3 2 2" xfId="25018"/>
    <cellStyle name="Обычный 5 5 17 3 2 2 2" xfId="54890"/>
    <cellStyle name="Обычный 5 5 17 3 2 3" xfId="54891"/>
    <cellStyle name="Обычный 5 5 17 3 3" xfId="25019"/>
    <cellStyle name="Обычный 5 5 17 3 3 2" xfId="54892"/>
    <cellStyle name="Обычный 5 5 17 3 4" xfId="54893"/>
    <cellStyle name="Обычный 5 5 17 4" xfId="25020"/>
    <cellStyle name="Обычный 5 5 17 4 2" xfId="25021"/>
    <cellStyle name="Обычный 5 5 17 4 2 2" xfId="25022"/>
    <cellStyle name="Обычный 5 5 17 4 2 2 2" xfId="54894"/>
    <cellStyle name="Обычный 5 5 17 4 2 3" xfId="54895"/>
    <cellStyle name="Обычный 5 5 17 4 3" xfId="25023"/>
    <cellStyle name="Обычный 5 5 17 4 3 2" xfId="54896"/>
    <cellStyle name="Обычный 5 5 17 4 4" xfId="54897"/>
    <cellStyle name="Обычный 5 5 17 5" xfId="25024"/>
    <cellStyle name="Обычный 5 5 17 5 2" xfId="25025"/>
    <cellStyle name="Обычный 5 5 17 5 2 2" xfId="54898"/>
    <cellStyle name="Обычный 5 5 17 5 3" xfId="54899"/>
    <cellStyle name="Обычный 5 5 17 6" xfId="25026"/>
    <cellStyle name="Обычный 5 5 17 6 2" xfId="54900"/>
    <cellStyle name="Обычный 5 5 17 7" xfId="25027"/>
    <cellStyle name="Обычный 5 5 17 7 2" xfId="54901"/>
    <cellStyle name="Обычный 5 5 17 8" xfId="54902"/>
    <cellStyle name="Обычный 5 5 18" xfId="25028"/>
    <cellStyle name="Обычный 5 5 18 2" xfId="25029"/>
    <cellStyle name="Обычный 5 5 18 2 2" xfId="25030"/>
    <cellStyle name="Обычный 5 5 18 2 2 2" xfId="25031"/>
    <cellStyle name="Обычный 5 5 18 2 2 2 2" xfId="54903"/>
    <cellStyle name="Обычный 5 5 18 2 2 3" xfId="54904"/>
    <cellStyle name="Обычный 5 5 18 2 3" xfId="25032"/>
    <cellStyle name="Обычный 5 5 18 2 3 2" xfId="54905"/>
    <cellStyle name="Обычный 5 5 18 2 4" xfId="54906"/>
    <cellStyle name="Обычный 5 5 18 3" xfId="25033"/>
    <cellStyle name="Обычный 5 5 18 3 2" xfId="25034"/>
    <cellStyle name="Обычный 5 5 18 3 2 2" xfId="25035"/>
    <cellStyle name="Обычный 5 5 18 3 2 2 2" xfId="54907"/>
    <cellStyle name="Обычный 5 5 18 3 2 3" xfId="54908"/>
    <cellStyle name="Обычный 5 5 18 3 3" xfId="25036"/>
    <cellStyle name="Обычный 5 5 18 3 3 2" xfId="54909"/>
    <cellStyle name="Обычный 5 5 18 3 4" xfId="54910"/>
    <cellStyle name="Обычный 5 5 18 4" xfId="25037"/>
    <cellStyle name="Обычный 5 5 18 4 2" xfId="25038"/>
    <cellStyle name="Обычный 5 5 18 4 2 2" xfId="25039"/>
    <cellStyle name="Обычный 5 5 18 4 2 2 2" xfId="54911"/>
    <cellStyle name="Обычный 5 5 18 4 2 3" xfId="54912"/>
    <cellStyle name="Обычный 5 5 18 4 3" xfId="25040"/>
    <cellStyle name="Обычный 5 5 18 4 3 2" xfId="54913"/>
    <cellStyle name="Обычный 5 5 18 4 4" xfId="54914"/>
    <cellStyle name="Обычный 5 5 18 5" xfId="25041"/>
    <cellStyle name="Обычный 5 5 18 5 2" xfId="25042"/>
    <cellStyle name="Обычный 5 5 18 5 2 2" xfId="54915"/>
    <cellStyle name="Обычный 5 5 18 5 3" xfId="54916"/>
    <cellStyle name="Обычный 5 5 18 6" xfId="25043"/>
    <cellStyle name="Обычный 5 5 18 6 2" xfId="54917"/>
    <cellStyle name="Обычный 5 5 18 7" xfId="25044"/>
    <cellStyle name="Обычный 5 5 18 7 2" xfId="54918"/>
    <cellStyle name="Обычный 5 5 18 8" xfId="54919"/>
    <cellStyle name="Обычный 5 5 19" xfId="25045"/>
    <cellStyle name="Обычный 5 5 19 2" xfId="25046"/>
    <cellStyle name="Обычный 5 5 19 2 2" xfId="25047"/>
    <cellStyle name="Обычный 5 5 19 2 2 2" xfId="25048"/>
    <cellStyle name="Обычный 5 5 19 2 2 2 2" xfId="54920"/>
    <cellStyle name="Обычный 5 5 19 2 2 3" xfId="54921"/>
    <cellStyle name="Обычный 5 5 19 2 3" xfId="25049"/>
    <cellStyle name="Обычный 5 5 19 2 3 2" xfId="54922"/>
    <cellStyle name="Обычный 5 5 19 2 4" xfId="54923"/>
    <cellStyle name="Обычный 5 5 19 3" xfId="25050"/>
    <cellStyle name="Обычный 5 5 19 3 2" xfId="25051"/>
    <cellStyle name="Обычный 5 5 19 3 2 2" xfId="25052"/>
    <cellStyle name="Обычный 5 5 19 3 2 2 2" xfId="54924"/>
    <cellStyle name="Обычный 5 5 19 3 2 3" xfId="54925"/>
    <cellStyle name="Обычный 5 5 19 3 3" xfId="25053"/>
    <cellStyle name="Обычный 5 5 19 3 3 2" xfId="54926"/>
    <cellStyle name="Обычный 5 5 19 3 4" xfId="54927"/>
    <cellStyle name="Обычный 5 5 19 4" xfId="25054"/>
    <cellStyle name="Обычный 5 5 19 4 2" xfId="25055"/>
    <cellStyle name="Обычный 5 5 19 4 2 2" xfId="25056"/>
    <cellStyle name="Обычный 5 5 19 4 2 2 2" xfId="54928"/>
    <cellStyle name="Обычный 5 5 19 4 2 3" xfId="54929"/>
    <cellStyle name="Обычный 5 5 19 4 3" xfId="25057"/>
    <cellStyle name="Обычный 5 5 19 4 3 2" xfId="54930"/>
    <cellStyle name="Обычный 5 5 19 4 4" xfId="54931"/>
    <cellStyle name="Обычный 5 5 19 5" xfId="25058"/>
    <cellStyle name="Обычный 5 5 19 5 2" xfId="25059"/>
    <cellStyle name="Обычный 5 5 19 5 2 2" xfId="54932"/>
    <cellStyle name="Обычный 5 5 19 5 3" xfId="54933"/>
    <cellStyle name="Обычный 5 5 19 6" xfId="25060"/>
    <cellStyle name="Обычный 5 5 19 6 2" xfId="54934"/>
    <cellStyle name="Обычный 5 5 19 7" xfId="25061"/>
    <cellStyle name="Обычный 5 5 19 7 2" xfId="54935"/>
    <cellStyle name="Обычный 5 5 19 8" xfId="54936"/>
    <cellStyle name="Обычный 5 5 2" xfId="25062"/>
    <cellStyle name="Обычный 5 5 2 2" xfId="25063"/>
    <cellStyle name="Обычный 5 5 2 2 2" xfId="25064"/>
    <cellStyle name="Обычный 5 5 2 2 2 2" xfId="25065"/>
    <cellStyle name="Обычный 5 5 2 2 2 2 2" xfId="54937"/>
    <cellStyle name="Обычный 5 5 2 2 2 3" xfId="54938"/>
    <cellStyle name="Обычный 5 5 2 2 3" xfId="25066"/>
    <cellStyle name="Обычный 5 5 2 2 3 2" xfId="54939"/>
    <cellStyle name="Обычный 5 5 2 2 4" xfId="54940"/>
    <cellStyle name="Обычный 5 5 2 3" xfId="25067"/>
    <cellStyle name="Обычный 5 5 2 3 2" xfId="25068"/>
    <cellStyle name="Обычный 5 5 2 3 2 2" xfId="25069"/>
    <cellStyle name="Обычный 5 5 2 3 2 2 2" xfId="54941"/>
    <cellStyle name="Обычный 5 5 2 3 2 3" xfId="54942"/>
    <cellStyle name="Обычный 5 5 2 3 3" xfId="25070"/>
    <cellStyle name="Обычный 5 5 2 3 3 2" xfId="54943"/>
    <cellStyle name="Обычный 5 5 2 3 4" xfId="54944"/>
    <cellStyle name="Обычный 5 5 2 4" xfId="25071"/>
    <cellStyle name="Обычный 5 5 2 4 2" xfId="25072"/>
    <cellStyle name="Обычный 5 5 2 4 2 2" xfId="25073"/>
    <cellStyle name="Обычный 5 5 2 4 2 2 2" xfId="54945"/>
    <cellStyle name="Обычный 5 5 2 4 2 3" xfId="54946"/>
    <cellStyle name="Обычный 5 5 2 4 3" xfId="25074"/>
    <cellStyle name="Обычный 5 5 2 4 3 2" xfId="54947"/>
    <cellStyle name="Обычный 5 5 2 4 4" xfId="54948"/>
    <cellStyle name="Обычный 5 5 2 5" xfId="25075"/>
    <cellStyle name="Обычный 5 5 2 5 2" xfId="25076"/>
    <cellStyle name="Обычный 5 5 2 5 2 2" xfId="25077"/>
    <cellStyle name="Обычный 5 5 2 5 2 2 2" xfId="54949"/>
    <cellStyle name="Обычный 5 5 2 5 2 3" xfId="54950"/>
    <cellStyle name="Обычный 5 5 2 5 3" xfId="25078"/>
    <cellStyle name="Обычный 5 5 2 5 3 2" xfId="54951"/>
    <cellStyle name="Обычный 5 5 2 5 4" xfId="54952"/>
    <cellStyle name="Обычный 5 5 2 6" xfId="25079"/>
    <cellStyle name="Обычный 5 5 2 6 2" xfId="25080"/>
    <cellStyle name="Обычный 5 5 2 6 2 2" xfId="54953"/>
    <cellStyle name="Обычный 5 5 2 6 3" xfId="54954"/>
    <cellStyle name="Обычный 5 5 2 7" xfId="25081"/>
    <cellStyle name="Обычный 5 5 2 7 2" xfId="54955"/>
    <cellStyle name="Обычный 5 5 2 8" xfId="25082"/>
    <cellStyle name="Обычный 5 5 2 8 2" xfId="54956"/>
    <cellStyle name="Обычный 5 5 2 9" xfId="54957"/>
    <cellStyle name="Обычный 5 5 20" xfId="25083"/>
    <cellStyle name="Обычный 5 5 20 2" xfId="25084"/>
    <cellStyle name="Обычный 5 5 20 2 2" xfId="25085"/>
    <cellStyle name="Обычный 5 5 20 2 2 2" xfId="25086"/>
    <cellStyle name="Обычный 5 5 20 2 2 2 2" xfId="54958"/>
    <cellStyle name="Обычный 5 5 20 2 2 3" xfId="54959"/>
    <cellStyle name="Обычный 5 5 20 2 3" xfId="25087"/>
    <cellStyle name="Обычный 5 5 20 2 3 2" xfId="54960"/>
    <cellStyle name="Обычный 5 5 20 2 4" xfId="54961"/>
    <cellStyle name="Обычный 5 5 20 3" xfId="25088"/>
    <cellStyle name="Обычный 5 5 20 3 2" xfId="25089"/>
    <cellStyle name="Обычный 5 5 20 3 2 2" xfId="25090"/>
    <cellStyle name="Обычный 5 5 20 3 2 2 2" xfId="54962"/>
    <cellStyle name="Обычный 5 5 20 3 2 3" xfId="54963"/>
    <cellStyle name="Обычный 5 5 20 3 3" xfId="25091"/>
    <cellStyle name="Обычный 5 5 20 3 3 2" xfId="54964"/>
    <cellStyle name="Обычный 5 5 20 3 4" xfId="54965"/>
    <cellStyle name="Обычный 5 5 20 4" xfId="25092"/>
    <cellStyle name="Обычный 5 5 20 4 2" xfId="25093"/>
    <cellStyle name="Обычный 5 5 20 4 2 2" xfId="25094"/>
    <cellStyle name="Обычный 5 5 20 4 2 2 2" xfId="54966"/>
    <cellStyle name="Обычный 5 5 20 4 2 3" xfId="54967"/>
    <cellStyle name="Обычный 5 5 20 4 3" xfId="25095"/>
    <cellStyle name="Обычный 5 5 20 4 3 2" xfId="54968"/>
    <cellStyle name="Обычный 5 5 20 4 4" xfId="54969"/>
    <cellStyle name="Обычный 5 5 20 5" xfId="25096"/>
    <cellStyle name="Обычный 5 5 20 5 2" xfId="25097"/>
    <cellStyle name="Обычный 5 5 20 5 2 2" xfId="54970"/>
    <cellStyle name="Обычный 5 5 20 5 3" xfId="54971"/>
    <cellStyle name="Обычный 5 5 20 6" xfId="25098"/>
    <cellStyle name="Обычный 5 5 20 6 2" xfId="54972"/>
    <cellStyle name="Обычный 5 5 20 7" xfId="25099"/>
    <cellStyle name="Обычный 5 5 20 7 2" xfId="54973"/>
    <cellStyle name="Обычный 5 5 20 8" xfId="54974"/>
    <cellStyle name="Обычный 5 5 21" xfId="25100"/>
    <cellStyle name="Обычный 5 5 21 2" xfId="25101"/>
    <cellStyle name="Обычный 5 5 21 2 2" xfId="25102"/>
    <cellStyle name="Обычный 5 5 21 2 2 2" xfId="25103"/>
    <cellStyle name="Обычный 5 5 21 2 2 2 2" xfId="54975"/>
    <cellStyle name="Обычный 5 5 21 2 2 3" xfId="54976"/>
    <cellStyle name="Обычный 5 5 21 2 3" xfId="25104"/>
    <cellStyle name="Обычный 5 5 21 2 3 2" xfId="54977"/>
    <cellStyle name="Обычный 5 5 21 2 4" xfId="54978"/>
    <cellStyle name="Обычный 5 5 21 3" xfId="25105"/>
    <cellStyle name="Обычный 5 5 21 3 2" xfId="25106"/>
    <cellStyle name="Обычный 5 5 21 3 2 2" xfId="25107"/>
    <cellStyle name="Обычный 5 5 21 3 2 2 2" xfId="54979"/>
    <cellStyle name="Обычный 5 5 21 3 2 3" xfId="54980"/>
    <cellStyle name="Обычный 5 5 21 3 3" xfId="25108"/>
    <cellStyle name="Обычный 5 5 21 3 3 2" xfId="54981"/>
    <cellStyle name="Обычный 5 5 21 3 4" xfId="54982"/>
    <cellStyle name="Обычный 5 5 21 4" xfId="25109"/>
    <cellStyle name="Обычный 5 5 21 4 2" xfId="25110"/>
    <cellStyle name="Обычный 5 5 21 4 2 2" xfId="25111"/>
    <cellStyle name="Обычный 5 5 21 4 2 2 2" xfId="54983"/>
    <cellStyle name="Обычный 5 5 21 4 2 3" xfId="54984"/>
    <cellStyle name="Обычный 5 5 21 4 3" xfId="25112"/>
    <cellStyle name="Обычный 5 5 21 4 3 2" xfId="54985"/>
    <cellStyle name="Обычный 5 5 21 4 4" xfId="54986"/>
    <cellStyle name="Обычный 5 5 21 5" xfId="25113"/>
    <cellStyle name="Обычный 5 5 21 5 2" xfId="25114"/>
    <cellStyle name="Обычный 5 5 21 5 2 2" xfId="54987"/>
    <cellStyle name="Обычный 5 5 21 5 3" xfId="54988"/>
    <cellStyle name="Обычный 5 5 21 6" xfId="25115"/>
    <cellStyle name="Обычный 5 5 21 6 2" xfId="54989"/>
    <cellStyle name="Обычный 5 5 21 7" xfId="25116"/>
    <cellStyle name="Обычный 5 5 21 7 2" xfId="54990"/>
    <cellStyle name="Обычный 5 5 21 8" xfId="54991"/>
    <cellStyle name="Обычный 5 5 22" xfId="25117"/>
    <cellStyle name="Обычный 5 5 22 2" xfId="25118"/>
    <cellStyle name="Обычный 5 5 22 2 2" xfId="25119"/>
    <cellStyle name="Обычный 5 5 22 2 2 2" xfId="25120"/>
    <cellStyle name="Обычный 5 5 22 2 2 2 2" xfId="54992"/>
    <cellStyle name="Обычный 5 5 22 2 2 3" xfId="54993"/>
    <cellStyle name="Обычный 5 5 22 2 3" xfId="25121"/>
    <cellStyle name="Обычный 5 5 22 2 3 2" xfId="54994"/>
    <cellStyle name="Обычный 5 5 22 2 4" xfId="54995"/>
    <cellStyle name="Обычный 5 5 22 3" xfId="25122"/>
    <cellStyle name="Обычный 5 5 22 3 2" xfId="25123"/>
    <cellStyle name="Обычный 5 5 22 3 2 2" xfId="25124"/>
    <cellStyle name="Обычный 5 5 22 3 2 2 2" xfId="54996"/>
    <cellStyle name="Обычный 5 5 22 3 2 3" xfId="54997"/>
    <cellStyle name="Обычный 5 5 22 3 3" xfId="25125"/>
    <cellStyle name="Обычный 5 5 22 3 3 2" xfId="54998"/>
    <cellStyle name="Обычный 5 5 22 3 4" xfId="54999"/>
    <cellStyle name="Обычный 5 5 22 4" xfId="25126"/>
    <cellStyle name="Обычный 5 5 22 4 2" xfId="25127"/>
    <cellStyle name="Обычный 5 5 22 4 2 2" xfId="25128"/>
    <cellStyle name="Обычный 5 5 22 4 2 2 2" xfId="55000"/>
    <cellStyle name="Обычный 5 5 22 4 2 3" xfId="55001"/>
    <cellStyle name="Обычный 5 5 22 4 3" xfId="25129"/>
    <cellStyle name="Обычный 5 5 22 4 3 2" xfId="55002"/>
    <cellStyle name="Обычный 5 5 22 4 4" xfId="55003"/>
    <cellStyle name="Обычный 5 5 22 5" xfId="25130"/>
    <cellStyle name="Обычный 5 5 22 5 2" xfId="25131"/>
    <cellStyle name="Обычный 5 5 22 5 2 2" xfId="55004"/>
    <cellStyle name="Обычный 5 5 22 5 3" xfId="55005"/>
    <cellStyle name="Обычный 5 5 22 6" xfId="25132"/>
    <cellStyle name="Обычный 5 5 22 6 2" xfId="55006"/>
    <cellStyle name="Обычный 5 5 22 7" xfId="25133"/>
    <cellStyle name="Обычный 5 5 22 7 2" xfId="55007"/>
    <cellStyle name="Обычный 5 5 22 8" xfId="55008"/>
    <cellStyle name="Обычный 5 5 23" xfId="25134"/>
    <cellStyle name="Обычный 5 5 23 2" xfId="25135"/>
    <cellStyle name="Обычный 5 5 23 2 2" xfId="25136"/>
    <cellStyle name="Обычный 5 5 23 2 2 2" xfId="25137"/>
    <cellStyle name="Обычный 5 5 23 2 2 2 2" xfId="55009"/>
    <cellStyle name="Обычный 5 5 23 2 2 3" xfId="55010"/>
    <cellStyle name="Обычный 5 5 23 2 3" xfId="25138"/>
    <cellStyle name="Обычный 5 5 23 2 3 2" xfId="55011"/>
    <cellStyle name="Обычный 5 5 23 2 4" xfId="55012"/>
    <cellStyle name="Обычный 5 5 23 3" xfId="25139"/>
    <cellStyle name="Обычный 5 5 23 3 2" xfId="25140"/>
    <cellStyle name="Обычный 5 5 23 3 2 2" xfId="25141"/>
    <cellStyle name="Обычный 5 5 23 3 2 2 2" xfId="55013"/>
    <cellStyle name="Обычный 5 5 23 3 2 3" xfId="55014"/>
    <cellStyle name="Обычный 5 5 23 3 3" xfId="25142"/>
    <cellStyle name="Обычный 5 5 23 3 3 2" xfId="55015"/>
    <cellStyle name="Обычный 5 5 23 3 4" xfId="55016"/>
    <cellStyle name="Обычный 5 5 23 4" xfId="25143"/>
    <cellStyle name="Обычный 5 5 23 4 2" xfId="25144"/>
    <cellStyle name="Обычный 5 5 23 4 2 2" xfId="25145"/>
    <cellStyle name="Обычный 5 5 23 4 2 2 2" xfId="55017"/>
    <cellStyle name="Обычный 5 5 23 4 2 3" xfId="55018"/>
    <cellStyle name="Обычный 5 5 23 4 3" xfId="25146"/>
    <cellStyle name="Обычный 5 5 23 4 3 2" xfId="55019"/>
    <cellStyle name="Обычный 5 5 23 4 4" xfId="55020"/>
    <cellStyle name="Обычный 5 5 23 5" xfId="25147"/>
    <cellStyle name="Обычный 5 5 23 5 2" xfId="25148"/>
    <cellStyle name="Обычный 5 5 23 5 2 2" xfId="55021"/>
    <cellStyle name="Обычный 5 5 23 5 3" xfId="55022"/>
    <cellStyle name="Обычный 5 5 23 6" xfId="25149"/>
    <cellStyle name="Обычный 5 5 23 6 2" xfId="55023"/>
    <cellStyle name="Обычный 5 5 23 7" xfId="25150"/>
    <cellStyle name="Обычный 5 5 23 7 2" xfId="55024"/>
    <cellStyle name="Обычный 5 5 23 8" xfId="55025"/>
    <cellStyle name="Обычный 5 5 24" xfId="25151"/>
    <cellStyle name="Обычный 5 5 24 2" xfId="25152"/>
    <cellStyle name="Обычный 5 5 24 2 2" xfId="25153"/>
    <cellStyle name="Обычный 5 5 24 2 2 2" xfId="25154"/>
    <cellStyle name="Обычный 5 5 24 2 2 2 2" xfId="55026"/>
    <cellStyle name="Обычный 5 5 24 2 2 3" xfId="55027"/>
    <cellStyle name="Обычный 5 5 24 2 3" xfId="25155"/>
    <cellStyle name="Обычный 5 5 24 2 3 2" xfId="55028"/>
    <cellStyle name="Обычный 5 5 24 2 4" xfId="55029"/>
    <cellStyle name="Обычный 5 5 24 3" xfId="25156"/>
    <cellStyle name="Обычный 5 5 24 3 2" xfId="25157"/>
    <cellStyle name="Обычный 5 5 24 3 2 2" xfId="25158"/>
    <cellStyle name="Обычный 5 5 24 3 2 2 2" xfId="55030"/>
    <cellStyle name="Обычный 5 5 24 3 2 3" xfId="55031"/>
    <cellStyle name="Обычный 5 5 24 3 3" xfId="25159"/>
    <cellStyle name="Обычный 5 5 24 3 3 2" xfId="55032"/>
    <cellStyle name="Обычный 5 5 24 3 4" xfId="55033"/>
    <cellStyle name="Обычный 5 5 24 4" xfId="25160"/>
    <cellStyle name="Обычный 5 5 24 4 2" xfId="25161"/>
    <cellStyle name="Обычный 5 5 24 4 2 2" xfId="25162"/>
    <cellStyle name="Обычный 5 5 24 4 2 2 2" xfId="55034"/>
    <cellStyle name="Обычный 5 5 24 4 2 3" xfId="55035"/>
    <cellStyle name="Обычный 5 5 24 4 3" xfId="25163"/>
    <cellStyle name="Обычный 5 5 24 4 3 2" xfId="55036"/>
    <cellStyle name="Обычный 5 5 24 4 4" xfId="55037"/>
    <cellStyle name="Обычный 5 5 24 5" xfId="25164"/>
    <cellStyle name="Обычный 5 5 24 5 2" xfId="25165"/>
    <cellStyle name="Обычный 5 5 24 5 2 2" xfId="55038"/>
    <cellStyle name="Обычный 5 5 24 5 3" xfId="55039"/>
    <cellStyle name="Обычный 5 5 24 6" xfId="25166"/>
    <cellStyle name="Обычный 5 5 24 6 2" xfId="55040"/>
    <cellStyle name="Обычный 5 5 24 7" xfId="25167"/>
    <cellStyle name="Обычный 5 5 24 7 2" xfId="55041"/>
    <cellStyle name="Обычный 5 5 24 8" xfId="55042"/>
    <cellStyle name="Обычный 5 5 25" xfId="25168"/>
    <cellStyle name="Обычный 5 5 25 2" xfId="25169"/>
    <cellStyle name="Обычный 5 5 25 2 2" xfId="25170"/>
    <cellStyle name="Обычный 5 5 25 2 2 2" xfId="25171"/>
    <cellStyle name="Обычный 5 5 25 2 2 2 2" xfId="55043"/>
    <cellStyle name="Обычный 5 5 25 2 2 3" xfId="55044"/>
    <cellStyle name="Обычный 5 5 25 2 3" xfId="25172"/>
    <cellStyle name="Обычный 5 5 25 2 3 2" xfId="55045"/>
    <cellStyle name="Обычный 5 5 25 2 4" xfId="55046"/>
    <cellStyle name="Обычный 5 5 25 3" xfId="25173"/>
    <cellStyle name="Обычный 5 5 25 3 2" xfId="25174"/>
    <cellStyle name="Обычный 5 5 25 3 2 2" xfId="25175"/>
    <cellStyle name="Обычный 5 5 25 3 2 2 2" xfId="55047"/>
    <cellStyle name="Обычный 5 5 25 3 2 3" xfId="55048"/>
    <cellStyle name="Обычный 5 5 25 3 3" xfId="25176"/>
    <cellStyle name="Обычный 5 5 25 3 3 2" xfId="55049"/>
    <cellStyle name="Обычный 5 5 25 3 4" xfId="55050"/>
    <cellStyle name="Обычный 5 5 25 4" xfId="25177"/>
    <cellStyle name="Обычный 5 5 25 4 2" xfId="25178"/>
    <cellStyle name="Обычный 5 5 25 4 2 2" xfId="25179"/>
    <cellStyle name="Обычный 5 5 25 4 2 2 2" xfId="55051"/>
    <cellStyle name="Обычный 5 5 25 4 2 3" xfId="55052"/>
    <cellStyle name="Обычный 5 5 25 4 3" xfId="25180"/>
    <cellStyle name="Обычный 5 5 25 4 3 2" xfId="55053"/>
    <cellStyle name="Обычный 5 5 25 4 4" xfId="55054"/>
    <cellStyle name="Обычный 5 5 25 5" xfId="25181"/>
    <cellStyle name="Обычный 5 5 25 5 2" xfId="25182"/>
    <cellStyle name="Обычный 5 5 25 5 2 2" xfId="55055"/>
    <cellStyle name="Обычный 5 5 25 5 3" xfId="55056"/>
    <cellStyle name="Обычный 5 5 25 6" xfId="25183"/>
    <cellStyle name="Обычный 5 5 25 6 2" xfId="55057"/>
    <cellStyle name="Обычный 5 5 25 7" xfId="25184"/>
    <cellStyle name="Обычный 5 5 25 7 2" xfId="55058"/>
    <cellStyle name="Обычный 5 5 25 8" xfId="55059"/>
    <cellStyle name="Обычный 5 5 26" xfId="25185"/>
    <cellStyle name="Обычный 5 5 26 2" xfId="25186"/>
    <cellStyle name="Обычный 5 5 26 2 2" xfId="25187"/>
    <cellStyle name="Обычный 5 5 26 2 2 2" xfId="25188"/>
    <cellStyle name="Обычный 5 5 26 2 2 2 2" xfId="55060"/>
    <cellStyle name="Обычный 5 5 26 2 2 3" xfId="55061"/>
    <cellStyle name="Обычный 5 5 26 2 3" xfId="25189"/>
    <cellStyle name="Обычный 5 5 26 2 3 2" xfId="55062"/>
    <cellStyle name="Обычный 5 5 26 2 4" xfId="55063"/>
    <cellStyle name="Обычный 5 5 26 3" xfId="25190"/>
    <cellStyle name="Обычный 5 5 26 3 2" xfId="25191"/>
    <cellStyle name="Обычный 5 5 26 3 2 2" xfId="25192"/>
    <cellStyle name="Обычный 5 5 26 3 2 2 2" xfId="55064"/>
    <cellStyle name="Обычный 5 5 26 3 2 3" xfId="55065"/>
    <cellStyle name="Обычный 5 5 26 3 3" xfId="25193"/>
    <cellStyle name="Обычный 5 5 26 3 3 2" xfId="55066"/>
    <cellStyle name="Обычный 5 5 26 3 4" xfId="55067"/>
    <cellStyle name="Обычный 5 5 26 4" xfId="25194"/>
    <cellStyle name="Обычный 5 5 26 4 2" xfId="25195"/>
    <cellStyle name="Обычный 5 5 26 4 2 2" xfId="25196"/>
    <cellStyle name="Обычный 5 5 26 4 2 2 2" xfId="55068"/>
    <cellStyle name="Обычный 5 5 26 4 2 3" xfId="55069"/>
    <cellStyle name="Обычный 5 5 26 4 3" xfId="25197"/>
    <cellStyle name="Обычный 5 5 26 4 3 2" xfId="55070"/>
    <cellStyle name="Обычный 5 5 26 4 4" xfId="55071"/>
    <cellStyle name="Обычный 5 5 26 5" xfId="25198"/>
    <cellStyle name="Обычный 5 5 26 5 2" xfId="25199"/>
    <cellStyle name="Обычный 5 5 26 5 2 2" xfId="55072"/>
    <cellStyle name="Обычный 5 5 26 5 3" xfId="55073"/>
    <cellStyle name="Обычный 5 5 26 6" xfId="25200"/>
    <cellStyle name="Обычный 5 5 26 6 2" xfId="55074"/>
    <cellStyle name="Обычный 5 5 26 7" xfId="25201"/>
    <cellStyle name="Обычный 5 5 26 7 2" xfId="55075"/>
    <cellStyle name="Обычный 5 5 26 8" xfId="55076"/>
    <cellStyle name="Обычный 5 5 27" xfId="25202"/>
    <cellStyle name="Обычный 5 5 27 2" xfId="25203"/>
    <cellStyle name="Обычный 5 5 27 2 2" xfId="25204"/>
    <cellStyle name="Обычный 5 5 27 2 2 2" xfId="25205"/>
    <cellStyle name="Обычный 5 5 27 2 2 2 2" xfId="55077"/>
    <cellStyle name="Обычный 5 5 27 2 2 3" xfId="55078"/>
    <cellStyle name="Обычный 5 5 27 2 3" xfId="25206"/>
    <cellStyle name="Обычный 5 5 27 2 3 2" xfId="55079"/>
    <cellStyle name="Обычный 5 5 27 2 4" xfId="55080"/>
    <cellStyle name="Обычный 5 5 27 3" xfId="25207"/>
    <cellStyle name="Обычный 5 5 27 3 2" xfId="25208"/>
    <cellStyle name="Обычный 5 5 27 3 2 2" xfId="25209"/>
    <cellStyle name="Обычный 5 5 27 3 2 2 2" xfId="55081"/>
    <cellStyle name="Обычный 5 5 27 3 2 3" xfId="55082"/>
    <cellStyle name="Обычный 5 5 27 3 3" xfId="25210"/>
    <cellStyle name="Обычный 5 5 27 3 3 2" xfId="55083"/>
    <cellStyle name="Обычный 5 5 27 3 4" xfId="55084"/>
    <cellStyle name="Обычный 5 5 27 4" xfId="25211"/>
    <cellStyle name="Обычный 5 5 27 4 2" xfId="25212"/>
    <cellStyle name="Обычный 5 5 27 4 2 2" xfId="25213"/>
    <cellStyle name="Обычный 5 5 27 4 2 2 2" xfId="55085"/>
    <cellStyle name="Обычный 5 5 27 4 2 3" xfId="55086"/>
    <cellStyle name="Обычный 5 5 27 4 3" xfId="25214"/>
    <cellStyle name="Обычный 5 5 27 4 3 2" xfId="55087"/>
    <cellStyle name="Обычный 5 5 27 4 4" xfId="55088"/>
    <cellStyle name="Обычный 5 5 27 5" xfId="25215"/>
    <cellStyle name="Обычный 5 5 27 5 2" xfId="25216"/>
    <cellStyle name="Обычный 5 5 27 5 2 2" xfId="55089"/>
    <cellStyle name="Обычный 5 5 27 5 3" xfId="55090"/>
    <cellStyle name="Обычный 5 5 27 6" xfId="25217"/>
    <cellStyle name="Обычный 5 5 27 6 2" xfId="55091"/>
    <cellStyle name="Обычный 5 5 27 7" xfId="25218"/>
    <cellStyle name="Обычный 5 5 27 7 2" xfId="55092"/>
    <cellStyle name="Обычный 5 5 27 8" xfId="55093"/>
    <cellStyle name="Обычный 5 5 28" xfId="25219"/>
    <cellStyle name="Обычный 5 5 28 2" xfId="25220"/>
    <cellStyle name="Обычный 5 5 28 2 2" xfId="25221"/>
    <cellStyle name="Обычный 5 5 28 2 2 2" xfId="25222"/>
    <cellStyle name="Обычный 5 5 28 2 2 2 2" xfId="55094"/>
    <cellStyle name="Обычный 5 5 28 2 2 3" xfId="55095"/>
    <cellStyle name="Обычный 5 5 28 2 3" xfId="25223"/>
    <cellStyle name="Обычный 5 5 28 2 3 2" xfId="55096"/>
    <cellStyle name="Обычный 5 5 28 2 4" xfId="55097"/>
    <cellStyle name="Обычный 5 5 28 3" xfId="25224"/>
    <cellStyle name="Обычный 5 5 28 3 2" xfId="25225"/>
    <cellStyle name="Обычный 5 5 28 3 2 2" xfId="25226"/>
    <cellStyle name="Обычный 5 5 28 3 2 2 2" xfId="55098"/>
    <cellStyle name="Обычный 5 5 28 3 2 3" xfId="55099"/>
    <cellStyle name="Обычный 5 5 28 3 3" xfId="25227"/>
    <cellStyle name="Обычный 5 5 28 3 3 2" xfId="55100"/>
    <cellStyle name="Обычный 5 5 28 3 4" xfId="55101"/>
    <cellStyle name="Обычный 5 5 28 4" xfId="25228"/>
    <cellStyle name="Обычный 5 5 28 4 2" xfId="25229"/>
    <cellStyle name="Обычный 5 5 28 4 2 2" xfId="25230"/>
    <cellStyle name="Обычный 5 5 28 4 2 2 2" xfId="55102"/>
    <cellStyle name="Обычный 5 5 28 4 2 3" xfId="55103"/>
    <cellStyle name="Обычный 5 5 28 4 3" xfId="25231"/>
    <cellStyle name="Обычный 5 5 28 4 3 2" xfId="55104"/>
    <cellStyle name="Обычный 5 5 28 4 4" xfId="55105"/>
    <cellStyle name="Обычный 5 5 28 5" xfId="25232"/>
    <cellStyle name="Обычный 5 5 28 5 2" xfId="25233"/>
    <cellStyle name="Обычный 5 5 28 5 2 2" xfId="55106"/>
    <cellStyle name="Обычный 5 5 28 5 3" xfId="55107"/>
    <cellStyle name="Обычный 5 5 28 6" xfId="25234"/>
    <cellStyle name="Обычный 5 5 28 6 2" xfId="55108"/>
    <cellStyle name="Обычный 5 5 28 7" xfId="25235"/>
    <cellStyle name="Обычный 5 5 28 7 2" xfId="55109"/>
    <cellStyle name="Обычный 5 5 28 8" xfId="55110"/>
    <cellStyle name="Обычный 5 5 29" xfId="25236"/>
    <cellStyle name="Обычный 5 5 29 2" xfId="25237"/>
    <cellStyle name="Обычный 5 5 29 2 2" xfId="25238"/>
    <cellStyle name="Обычный 5 5 29 2 2 2" xfId="25239"/>
    <cellStyle name="Обычный 5 5 29 2 2 2 2" xfId="55111"/>
    <cellStyle name="Обычный 5 5 29 2 2 3" xfId="55112"/>
    <cellStyle name="Обычный 5 5 29 2 3" xfId="25240"/>
    <cellStyle name="Обычный 5 5 29 2 3 2" xfId="55113"/>
    <cellStyle name="Обычный 5 5 29 2 4" xfId="55114"/>
    <cellStyle name="Обычный 5 5 29 3" xfId="25241"/>
    <cellStyle name="Обычный 5 5 29 3 2" xfId="25242"/>
    <cellStyle name="Обычный 5 5 29 3 2 2" xfId="25243"/>
    <cellStyle name="Обычный 5 5 29 3 2 2 2" xfId="55115"/>
    <cellStyle name="Обычный 5 5 29 3 2 3" xfId="55116"/>
    <cellStyle name="Обычный 5 5 29 3 3" xfId="25244"/>
    <cellStyle name="Обычный 5 5 29 3 3 2" xfId="55117"/>
    <cellStyle name="Обычный 5 5 29 3 4" xfId="55118"/>
    <cellStyle name="Обычный 5 5 29 4" xfId="25245"/>
    <cellStyle name="Обычный 5 5 29 4 2" xfId="25246"/>
    <cellStyle name="Обычный 5 5 29 4 2 2" xfId="25247"/>
    <cellStyle name="Обычный 5 5 29 4 2 2 2" xfId="55119"/>
    <cellStyle name="Обычный 5 5 29 4 2 3" xfId="55120"/>
    <cellStyle name="Обычный 5 5 29 4 3" xfId="25248"/>
    <cellStyle name="Обычный 5 5 29 4 3 2" xfId="55121"/>
    <cellStyle name="Обычный 5 5 29 4 4" xfId="55122"/>
    <cellStyle name="Обычный 5 5 29 5" xfId="25249"/>
    <cellStyle name="Обычный 5 5 29 5 2" xfId="25250"/>
    <cellStyle name="Обычный 5 5 29 5 2 2" xfId="55123"/>
    <cellStyle name="Обычный 5 5 29 5 3" xfId="55124"/>
    <cellStyle name="Обычный 5 5 29 6" xfId="25251"/>
    <cellStyle name="Обычный 5 5 29 6 2" xfId="55125"/>
    <cellStyle name="Обычный 5 5 29 7" xfId="25252"/>
    <cellStyle name="Обычный 5 5 29 7 2" xfId="55126"/>
    <cellStyle name="Обычный 5 5 29 8" xfId="55127"/>
    <cellStyle name="Обычный 5 5 3" xfId="25253"/>
    <cellStyle name="Обычный 5 5 3 2" xfId="25254"/>
    <cellStyle name="Обычный 5 5 3 2 2" xfId="25255"/>
    <cellStyle name="Обычный 5 5 3 2 2 2" xfId="25256"/>
    <cellStyle name="Обычный 5 5 3 2 2 2 2" xfId="55128"/>
    <cellStyle name="Обычный 5 5 3 2 2 3" xfId="55129"/>
    <cellStyle name="Обычный 5 5 3 2 3" xfId="25257"/>
    <cellStyle name="Обычный 5 5 3 2 3 2" xfId="55130"/>
    <cellStyle name="Обычный 5 5 3 2 4" xfId="55131"/>
    <cellStyle name="Обычный 5 5 3 3" xfId="25258"/>
    <cellStyle name="Обычный 5 5 3 3 2" xfId="25259"/>
    <cellStyle name="Обычный 5 5 3 3 2 2" xfId="25260"/>
    <cellStyle name="Обычный 5 5 3 3 2 2 2" xfId="55132"/>
    <cellStyle name="Обычный 5 5 3 3 2 3" xfId="55133"/>
    <cellStyle name="Обычный 5 5 3 3 3" xfId="25261"/>
    <cellStyle name="Обычный 5 5 3 3 3 2" xfId="55134"/>
    <cellStyle name="Обычный 5 5 3 3 4" xfId="55135"/>
    <cellStyle name="Обычный 5 5 3 4" xfId="25262"/>
    <cellStyle name="Обычный 5 5 3 4 2" xfId="25263"/>
    <cellStyle name="Обычный 5 5 3 4 2 2" xfId="25264"/>
    <cellStyle name="Обычный 5 5 3 4 2 2 2" xfId="55136"/>
    <cellStyle name="Обычный 5 5 3 4 2 3" xfId="55137"/>
    <cellStyle name="Обычный 5 5 3 4 3" xfId="25265"/>
    <cellStyle name="Обычный 5 5 3 4 3 2" xfId="55138"/>
    <cellStyle name="Обычный 5 5 3 4 4" xfId="55139"/>
    <cellStyle name="Обычный 5 5 3 5" xfId="25266"/>
    <cellStyle name="Обычный 5 5 3 5 2" xfId="25267"/>
    <cellStyle name="Обычный 5 5 3 5 2 2" xfId="55140"/>
    <cellStyle name="Обычный 5 5 3 5 3" xfId="55141"/>
    <cellStyle name="Обычный 5 5 3 6" xfId="25268"/>
    <cellStyle name="Обычный 5 5 3 6 2" xfId="55142"/>
    <cellStyle name="Обычный 5 5 3 7" xfId="25269"/>
    <cellStyle name="Обычный 5 5 3 7 2" xfId="55143"/>
    <cellStyle name="Обычный 5 5 3 8" xfId="55144"/>
    <cellStyle name="Обычный 5 5 30" xfId="25270"/>
    <cellStyle name="Обычный 5 5 30 2" xfId="55145"/>
    <cellStyle name="Обычный 5 5 31" xfId="25271"/>
    <cellStyle name="Обычный 5 5 31 2" xfId="25272"/>
    <cellStyle name="Обычный 5 5 31 2 2" xfId="25273"/>
    <cellStyle name="Обычный 5 5 31 2 2 2" xfId="55146"/>
    <cellStyle name="Обычный 5 5 31 2 3" xfId="55147"/>
    <cellStyle name="Обычный 5 5 31 3" xfId="25274"/>
    <cellStyle name="Обычный 5 5 31 3 2" xfId="55148"/>
    <cellStyle name="Обычный 5 5 31 4" xfId="55149"/>
    <cellStyle name="Обычный 5 5 32" xfId="25275"/>
    <cellStyle name="Обычный 5 5 32 2" xfId="25276"/>
    <cellStyle name="Обычный 5 5 32 2 2" xfId="25277"/>
    <cellStyle name="Обычный 5 5 32 2 2 2" xfId="55150"/>
    <cellStyle name="Обычный 5 5 32 2 3" xfId="55151"/>
    <cellStyle name="Обычный 5 5 32 3" xfId="25278"/>
    <cellStyle name="Обычный 5 5 32 3 2" xfId="55152"/>
    <cellStyle name="Обычный 5 5 32 4" xfId="55153"/>
    <cellStyle name="Обычный 5 5 33" xfId="25279"/>
    <cellStyle name="Обычный 5 5 33 2" xfId="25280"/>
    <cellStyle name="Обычный 5 5 33 2 2" xfId="25281"/>
    <cellStyle name="Обычный 5 5 33 2 2 2" xfId="55154"/>
    <cellStyle name="Обычный 5 5 33 2 3" xfId="55155"/>
    <cellStyle name="Обычный 5 5 33 3" xfId="25282"/>
    <cellStyle name="Обычный 5 5 33 3 2" xfId="55156"/>
    <cellStyle name="Обычный 5 5 33 4" xfId="55157"/>
    <cellStyle name="Обычный 5 5 34" xfId="25283"/>
    <cellStyle name="Обычный 5 5 34 2" xfId="25284"/>
    <cellStyle name="Обычный 5 5 34 2 2" xfId="25285"/>
    <cellStyle name="Обычный 5 5 34 2 2 2" xfId="55158"/>
    <cellStyle name="Обычный 5 5 34 2 3" xfId="55159"/>
    <cellStyle name="Обычный 5 5 34 3" xfId="25286"/>
    <cellStyle name="Обычный 5 5 34 3 2" xfId="55160"/>
    <cellStyle name="Обычный 5 5 34 4" xfId="55161"/>
    <cellStyle name="Обычный 5 5 35" xfId="25287"/>
    <cellStyle name="Обычный 5 5 35 2" xfId="25288"/>
    <cellStyle name="Обычный 5 5 35 2 2" xfId="55162"/>
    <cellStyle name="Обычный 5 5 35 3" xfId="55163"/>
    <cellStyle name="Обычный 5 5 36" xfId="25289"/>
    <cellStyle name="Обычный 5 5 36 2" xfId="55164"/>
    <cellStyle name="Обычный 5 5 37" xfId="25290"/>
    <cellStyle name="Обычный 5 5 37 2" xfId="55165"/>
    <cellStyle name="Обычный 5 5 38" xfId="55166"/>
    <cellStyle name="Обычный 5 5 39" xfId="61032"/>
    <cellStyle name="Обычный 5 5 4" xfId="25291"/>
    <cellStyle name="Обычный 5 5 4 2" xfId="25292"/>
    <cellStyle name="Обычный 5 5 4 2 2" xfId="25293"/>
    <cellStyle name="Обычный 5 5 4 2 2 2" xfId="25294"/>
    <cellStyle name="Обычный 5 5 4 2 2 2 2" xfId="55167"/>
    <cellStyle name="Обычный 5 5 4 2 2 3" xfId="55168"/>
    <cellStyle name="Обычный 5 5 4 2 3" xfId="25295"/>
    <cellStyle name="Обычный 5 5 4 2 3 2" xfId="55169"/>
    <cellStyle name="Обычный 5 5 4 2 4" xfId="55170"/>
    <cellStyle name="Обычный 5 5 4 3" xfId="25296"/>
    <cellStyle name="Обычный 5 5 4 3 2" xfId="25297"/>
    <cellStyle name="Обычный 5 5 4 3 2 2" xfId="25298"/>
    <cellStyle name="Обычный 5 5 4 3 2 2 2" xfId="55171"/>
    <cellStyle name="Обычный 5 5 4 3 2 3" xfId="55172"/>
    <cellStyle name="Обычный 5 5 4 3 3" xfId="25299"/>
    <cellStyle name="Обычный 5 5 4 3 3 2" xfId="55173"/>
    <cellStyle name="Обычный 5 5 4 3 4" xfId="55174"/>
    <cellStyle name="Обычный 5 5 4 4" xfId="25300"/>
    <cellStyle name="Обычный 5 5 4 4 2" xfId="25301"/>
    <cellStyle name="Обычный 5 5 4 4 2 2" xfId="25302"/>
    <cellStyle name="Обычный 5 5 4 4 2 2 2" xfId="55175"/>
    <cellStyle name="Обычный 5 5 4 4 2 3" xfId="55176"/>
    <cellStyle name="Обычный 5 5 4 4 3" xfId="25303"/>
    <cellStyle name="Обычный 5 5 4 4 3 2" xfId="55177"/>
    <cellStyle name="Обычный 5 5 4 4 4" xfId="55178"/>
    <cellStyle name="Обычный 5 5 4 5" xfId="25304"/>
    <cellStyle name="Обычный 5 5 4 5 2" xfId="25305"/>
    <cellStyle name="Обычный 5 5 4 5 2 2" xfId="55179"/>
    <cellStyle name="Обычный 5 5 4 5 3" xfId="55180"/>
    <cellStyle name="Обычный 5 5 4 6" xfId="25306"/>
    <cellStyle name="Обычный 5 5 4 6 2" xfId="55181"/>
    <cellStyle name="Обычный 5 5 4 7" xfId="25307"/>
    <cellStyle name="Обычный 5 5 4 7 2" xfId="55182"/>
    <cellStyle name="Обычный 5 5 4 8" xfId="55183"/>
    <cellStyle name="Обычный 5 5 5" xfId="25308"/>
    <cellStyle name="Обычный 5 5 5 2" xfId="25309"/>
    <cellStyle name="Обычный 5 5 5 2 2" xfId="25310"/>
    <cellStyle name="Обычный 5 5 5 2 2 2" xfId="25311"/>
    <cellStyle name="Обычный 5 5 5 2 2 2 2" xfId="55184"/>
    <cellStyle name="Обычный 5 5 5 2 2 3" xfId="55185"/>
    <cellStyle name="Обычный 5 5 5 2 3" xfId="25312"/>
    <cellStyle name="Обычный 5 5 5 2 3 2" xfId="55186"/>
    <cellStyle name="Обычный 5 5 5 2 4" xfId="55187"/>
    <cellStyle name="Обычный 5 5 5 3" xfId="25313"/>
    <cellStyle name="Обычный 5 5 5 3 2" xfId="25314"/>
    <cellStyle name="Обычный 5 5 5 3 2 2" xfId="25315"/>
    <cellStyle name="Обычный 5 5 5 3 2 2 2" xfId="55188"/>
    <cellStyle name="Обычный 5 5 5 3 2 3" xfId="55189"/>
    <cellStyle name="Обычный 5 5 5 3 3" xfId="25316"/>
    <cellStyle name="Обычный 5 5 5 3 3 2" xfId="55190"/>
    <cellStyle name="Обычный 5 5 5 3 4" xfId="55191"/>
    <cellStyle name="Обычный 5 5 5 4" xfId="25317"/>
    <cellStyle name="Обычный 5 5 5 4 2" xfId="25318"/>
    <cellStyle name="Обычный 5 5 5 4 2 2" xfId="25319"/>
    <cellStyle name="Обычный 5 5 5 4 2 2 2" xfId="55192"/>
    <cellStyle name="Обычный 5 5 5 4 2 3" xfId="55193"/>
    <cellStyle name="Обычный 5 5 5 4 3" xfId="25320"/>
    <cellStyle name="Обычный 5 5 5 4 3 2" xfId="55194"/>
    <cellStyle name="Обычный 5 5 5 4 4" xfId="55195"/>
    <cellStyle name="Обычный 5 5 5 5" xfId="25321"/>
    <cellStyle name="Обычный 5 5 5 5 2" xfId="25322"/>
    <cellStyle name="Обычный 5 5 5 5 2 2" xfId="55196"/>
    <cellStyle name="Обычный 5 5 5 5 3" xfId="55197"/>
    <cellStyle name="Обычный 5 5 5 6" xfId="25323"/>
    <cellStyle name="Обычный 5 5 5 6 2" xfId="55198"/>
    <cellStyle name="Обычный 5 5 5 7" xfId="25324"/>
    <cellStyle name="Обычный 5 5 5 7 2" xfId="55199"/>
    <cellStyle name="Обычный 5 5 5 8" xfId="55200"/>
    <cellStyle name="Обычный 5 5 6" xfId="25325"/>
    <cellStyle name="Обычный 5 5 6 2" xfId="25326"/>
    <cellStyle name="Обычный 5 5 6 2 2" xfId="25327"/>
    <cellStyle name="Обычный 5 5 6 2 2 2" xfId="25328"/>
    <cellStyle name="Обычный 5 5 6 2 2 2 2" xfId="55201"/>
    <cellStyle name="Обычный 5 5 6 2 2 3" xfId="55202"/>
    <cellStyle name="Обычный 5 5 6 2 3" xfId="25329"/>
    <cellStyle name="Обычный 5 5 6 2 3 2" xfId="55203"/>
    <cellStyle name="Обычный 5 5 6 2 4" xfId="55204"/>
    <cellStyle name="Обычный 5 5 6 3" xfId="25330"/>
    <cellStyle name="Обычный 5 5 6 3 2" xfId="25331"/>
    <cellStyle name="Обычный 5 5 6 3 2 2" xfId="25332"/>
    <cellStyle name="Обычный 5 5 6 3 2 2 2" xfId="55205"/>
    <cellStyle name="Обычный 5 5 6 3 2 3" xfId="55206"/>
    <cellStyle name="Обычный 5 5 6 3 3" xfId="25333"/>
    <cellStyle name="Обычный 5 5 6 3 3 2" xfId="55207"/>
    <cellStyle name="Обычный 5 5 6 3 4" xfId="55208"/>
    <cellStyle name="Обычный 5 5 6 4" xfId="25334"/>
    <cellStyle name="Обычный 5 5 6 4 2" xfId="25335"/>
    <cellStyle name="Обычный 5 5 6 4 2 2" xfId="25336"/>
    <cellStyle name="Обычный 5 5 6 4 2 2 2" xfId="55209"/>
    <cellStyle name="Обычный 5 5 6 4 2 3" xfId="55210"/>
    <cellStyle name="Обычный 5 5 6 4 3" xfId="25337"/>
    <cellStyle name="Обычный 5 5 6 4 3 2" xfId="55211"/>
    <cellStyle name="Обычный 5 5 6 4 4" xfId="55212"/>
    <cellStyle name="Обычный 5 5 6 5" xfId="25338"/>
    <cellStyle name="Обычный 5 5 6 5 2" xfId="25339"/>
    <cellStyle name="Обычный 5 5 6 5 2 2" xfId="55213"/>
    <cellStyle name="Обычный 5 5 6 5 3" xfId="55214"/>
    <cellStyle name="Обычный 5 5 6 6" xfId="25340"/>
    <cellStyle name="Обычный 5 5 6 6 2" xfId="55215"/>
    <cellStyle name="Обычный 5 5 6 7" xfId="25341"/>
    <cellStyle name="Обычный 5 5 6 7 2" xfId="55216"/>
    <cellStyle name="Обычный 5 5 6 8" xfId="55217"/>
    <cellStyle name="Обычный 5 5 7" xfId="25342"/>
    <cellStyle name="Обычный 5 5 7 2" xfId="25343"/>
    <cellStyle name="Обычный 5 5 7 2 2" xfId="25344"/>
    <cellStyle name="Обычный 5 5 7 2 2 2" xfId="25345"/>
    <cellStyle name="Обычный 5 5 7 2 2 2 2" xfId="55218"/>
    <cellStyle name="Обычный 5 5 7 2 2 3" xfId="55219"/>
    <cellStyle name="Обычный 5 5 7 2 3" xfId="25346"/>
    <cellStyle name="Обычный 5 5 7 2 3 2" xfId="55220"/>
    <cellStyle name="Обычный 5 5 7 2 4" xfId="55221"/>
    <cellStyle name="Обычный 5 5 7 3" xfId="25347"/>
    <cellStyle name="Обычный 5 5 7 3 2" xfId="25348"/>
    <cellStyle name="Обычный 5 5 7 3 2 2" xfId="25349"/>
    <cellStyle name="Обычный 5 5 7 3 2 2 2" xfId="55222"/>
    <cellStyle name="Обычный 5 5 7 3 2 3" xfId="55223"/>
    <cellStyle name="Обычный 5 5 7 3 3" xfId="25350"/>
    <cellStyle name="Обычный 5 5 7 3 3 2" xfId="55224"/>
    <cellStyle name="Обычный 5 5 7 3 4" xfId="55225"/>
    <cellStyle name="Обычный 5 5 7 4" xfId="25351"/>
    <cellStyle name="Обычный 5 5 7 4 2" xfId="25352"/>
    <cellStyle name="Обычный 5 5 7 4 2 2" xfId="25353"/>
    <cellStyle name="Обычный 5 5 7 4 2 2 2" xfId="55226"/>
    <cellStyle name="Обычный 5 5 7 4 2 3" xfId="55227"/>
    <cellStyle name="Обычный 5 5 7 4 3" xfId="25354"/>
    <cellStyle name="Обычный 5 5 7 4 3 2" xfId="55228"/>
    <cellStyle name="Обычный 5 5 7 4 4" xfId="55229"/>
    <cellStyle name="Обычный 5 5 7 5" xfId="25355"/>
    <cellStyle name="Обычный 5 5 7 5 2" xfId="25356"/>
    <cellStyle name="Обычный 5 5 7 5 2 2" xfId="55230"/>
    <cellStyle name="Обычный 5 5 7 5 3" xfId="55231"/>
    <cellStyle name="Обычный 5 5 7 6" xfId="25357"/>
    <cellStyle name="Обычный 5 5 7 6 2" xfId="55232"/>
    <cellStyle name="Обычный 5 5 7 7" xfId="25358"/>
    <cellStyle name="Обычный 5 5 7 7 2" xfId="55233"/>
    <cellStyle name="Обычный 5 5 7 8" xfId="55234"/>
    <cellStyle name="Обычный 5 5 8" xfId="25359"/>
    <cellStyle name="Обычный 5 5 8 2" xfId="25360"/>
    <cellStyle name="Обычный 5 5 8 2 2" xfId="25361"/>
    <cellStyle name="Обычный 5 5 8 2 2 2" xfId="25362"/>
    <cellStyle name="Обычный 5 5 8 2 2 2 2" xfId="55235"/>
    <cellStyle name="Обычный 5 5 8 2 2 3" xfId="55236"/>
    <cellStyle name="Обычный 5 5 8 2 3" xfId="25363"/>
    <cellStyle name="Обычный 5 5 8 2 3 2" xfId="55237"/>
    <cellStyle name="Обычный 5 5 8 2 4" xfId="55238"/>
    <cellStyle name="Обычный 5 5 8 3" xfId="25364"/>
    <cellStyle name="Обычный 5 5 8 3 2" xfId="25365"/>
    <cellStyle name="Обычный 5 5 8 3 2 2" xfId="25366"/>
    <cellStyle name="Обычный 5 5 8 3 2 2 2" xfId="55239"/>
    <cellStyle name="Обычный 5 5 8 3 2 3" xfId="55240"/>
    <cellStyle name="Обычный 5 5 8 3 3" xfId="25367"/>
    <cellStyle name="Обычный 5 5 8 3 3 2" xfId="55241"/>
    <cellStyle name="Обычный 5 5 8 3 4" xfId="55242"/>
    <cellStyle name="Обычный 5 5 8 4" xfId="25368"/>
    <cellStyle name="Обычный 5 5 8 4 2" xfId="25369"/>
    <cellStyle name="Обычный 5 5 8 4 2 2" xfId="25370"/>
    <cellStyle name="Обычный 5 5 8 4 2 2 2" xfId="55243"/>
    <cellStyle name="Обычный 5 5 8 4 2 3" xfId="55244"/>
    <cellStyle name="Обычный 5 5 8 4 3" xfId="25371"/>
    <cellStyle name="Обычный 5 5 8 4 3 2" xfId="55245"/>
    <cellStyle name="Обычный 5 5 8 4 4" xfId="55246"/>
    <cellStyle name="Обычный 5 5 8 5" xfId="25372"/>
    <cellStyle name="Обычный 5 5 8 5 2" xfId="25373"/>
    <cellStyle name="Обычный 5 5 8 5 2 2" xfId="55247"/>
    <cellStyle name="Обычный 5 5 8 5 3" xfId="55248"/>
    <cellStyle name="Обычный 5 5 8 6" xfId="25374"/>
    <cellStyle name="Обычный 5 5 8 6 2" xfId="55249"/>
    <cellStyle name="Обычный 5 5 8 7" xfId="25375"/>
    <cellStyle name="Обычный 5 5 8 7 2" xfId="55250"/>
    <cellStyle name="Обычный 5 5 8 8" xfId="55251"/>
    <cellStyle name="Обычный 5 5 9" xfId="25376"/>
    <cellStyle name="Обычный 5 5 9 2" xfId="25377"/>
    <cellStyle name="Обычный 5 5 9 2 2" xfId="25378"/>
    <cellStyle name="Обычный 5 5 9 2 2 2" xfId="25379"/>
    <cellStyle name="Обычный 5 5 9 2 2 2 2" xfId="55252"/>
    <cellStyle name="Обычный 5 5 9 2 2 3" xfId="55253"/>
    <cellStyle name="Обычный 5 5 9 2 3" xfId="25380"/>
    <cellStyle name="Обычный 5 5 9 2 3 2" xfId="55254"/>
    <cellStyle name="Обычный 5 5 9 2 4" xfId="55255"/>
    <cellStyle name="Обычный 5 5 9 3" xfId="25381"/>
    <cellStyle name="Обычный 5 5 9 3 2" xfId="25382"/>
    <cellStyle name="Обычный 5 5 9 3 2 2" xfId="25383"/>
    <cellStyle name="Обычный 5 5 9 3 2 2 2" xfId="55256"/>
    <cellStyle name="Обычный 5 5 9 3 2 3" xfId="55257"/>
    <cellStyle name="Обычный 5 5 9 3 3" xfId="25384"/>
    <cellStyle name="Обычный 5 5 9 3 3 2" xfId="55258"/>
    <cellStyle name="Обычный 5 5 9 3 4" xfId="55259"/>
    <cellStyle name="Обычный 5 5 9 4" xfId="25385"/>
    <cellStyle name="Обычный 5 5 9 4 2" xfId="25386"/>
    <cellStyle name="Обычный 5 5 9 4 2 2" xfId="25387"/>
    <cellStyle name="Обычный 5 5 9 4 2 2 2" xfId="55260"/>
    <cellStyle name="Обычный 5 5 9 4 2 3" xfId="55261"/>
    <cellStyle name="Обычный 5 5 9 4 3" xfId="25388"/>
    <cellStyle name="Обычный 5 5 9 4 3 2" xfId="55262"/>
    <cellStyle name="Обычный 5 5 9 4 4" xfId="55263"/>
    <cellStyle name="Обычный 5 5 9 5" xfId="25389"/>
    <cellStyle name="Обычный 5 5 9 5 2" xfId="25390"/>
    <cellStyle name="Обычный 5 5 9 5 2 2" xfId="55264"/>
    <cellStyle name="Обычный 5 5 9 5 3" xfId="55265"/>
    <cellStyle name="Обычный 5 5 9 6" xfId="25391"/>
    <cellStyle name="Обычный 5 5 9 6 2" xfId="55266"/>
    <cellStyle name="Обычный 5 5 9 7" xfId="25392"/>
    <cellStyle name="Обычный 5 5 9 7 2" xfId="55267"/>
    <cellStyle name="Обычный 5 5 9 8" xfId="55268"/>
    <cellStyle name="Обычный 5 50" xfId="25393"/>
    <cellStyle name="Обычный 5 50 2" xfId="25394"/>
    <cellStyle name="Обычный 5 50 2 2" xfId="25395"/>
    <cellStyle name="Обычный 5 50 2 2 2" xfId="25396"/>
    <cellStyle name="Обычный 5 50 2 2 2 2" xfId="55269"/>
    <cellStyle name="Обычный 5 50 2 2 3" xfId="55270"/>
    <cellStyle name="Обычный 5 50 2 3" xfId="25397"/>
    <cellStyle name="Обычный 5 50 2 3 2" xfId="55271"/>
    <cellStyle name="Обычный 5 50 2 4" xfId="55272"/>
    <cellStyle name="Обычный 5 50 3" xfId="25398"/>
    <cellStyle name="Обычный 5 50 3 2" xfId="25399"/>
    <cellStyle name="Обычный 5 50 3 2 2" xfId="25400"/>
    <cellStyle name="Обычный 5 50 3 2 2 2" xfId="55273"/>
    <cellStyle name="Обычный 5 50 3 2 3" xfId="55274"/>
    <cellStyle name="Обычный 5 50 3 3" xfId="25401"/>
    <cellStyle name="Обычный 5 50 3 3 2" xfId="55275"/>
    <cellStyle name="Обычный 5 50 3 4" xfId="55276"/>
    <cellStyle name="Обычный 5 50 4" xfId="25402"/>
    <cellStyle name="Обычный 5 50 4 2" xfId="25403"/>
    <cellStyle name="Обычный 5 50 4 2 2" xfId="25404"/>
    <cellStyle name="Обычный 5 50 4 2 2 2" xfId="55277"/>
    <cellStyle name="Обычный 5 50 4 2 3" xfId="55278"/>
    <cellStyle name="Обычный 5 50 4 3" xfId="25405"/>
    <cellStyle name="Обычный 5 50 4 3 2" xfId="55279"/>
    <cellStyle name="Обычный 5 50 4 4" xfId="55280"/>
    <cellStyle name="Обычный 5 50 5" xfId="25406"/>
    <cellStyle name="Обычный 5 50 5 2" xfId="25407"/>
    <cellStyle name="Обычный 5 50 5 2 2" xfId="55281"/>
    <cellStyle name="Обычный 5 50 5 3" xfId="55282"/>
    <cellStyle name="Обычный 5 50 6" xfId="25408"/>
    <cellStyle name="Обычный 5 50 6 2" xfId="55283"/>
    <cellStyle name="Обычный 5 50 7" xfId="25409"/>
    <cellStyle name="Обычный 5 50 7 2" xfId="55284"/>
    <cellStyle name="Обычный 5 50 8" xfId="55285"/>
    <cellStyle name="Обычный 5 51" xfId="25410"/>
    <cellStyle name="Обычный 5 51 2" xfId="25411"/>
    <cellStyle name="Обычный 5 51 2 2" xfId="25412"/>
    <cellStyle name="Обычный 5 51 2 2 2" xfId="25413"/>
    <cellStyle name="Обычный 5 51 2 2 2 2" xfId="55286"/>
    <cellStyle name="Обычный 5 51 2 2 3" xfId="55287"/>
    <cellStyle name="Обычный 5 51 2 3" xfId="25414"/>
    <cellStyle name="Обычный 5 51 2 3 2" xfId="55288"/>
    <cellStyle name="Обычный 5 51 2 4" xfId="55289"/>
    <cellStyle name="Обычный 5 51 3" xfId="25415"/>
    <cellStyle name="Обычный 5 51 3 2" xfId="25416"/>
    <cellStyle name="Обычный 5 51 3 2 2" xfId="25417"/>
    <cellStyle name="Обычный 5 51 3 2 2 2" xfId="55290"/>
    <cellStyle name="Обычный 5 51 3 2 3" xfId="55291"/>
    <cellStyle name="Обычный 5 51 3 3" xfId="25418"/>
    <cellStyle name="Обычный 5 51 3 3 2" xfId="55292"/>
    <cellStyle name="Обычный 5 51 3 4" xfId="55293"/>
    <cellStyle name="Обычный 5 51 4" xfId="25419"/>
    <cellStyle name="Обычный 5 51 4 2" xfId="25420"/>
    <cellStyle name="Обычный 5 51 4 2 2" xfId="25421"/>
    <cellStyle name="Обычный 5 51 4 2 2 2" xfId="55294"/>
    <cellStyle name="Обычный 5 51 4 2 3" xfId="55295"/>
    <cellStyle name="Обычный 5 51 4 3" xfId="25422"/>
    <cellStyle name="Обычный 5 51 4 3 2" xfId="55296"/>
    <cellStyle name="Обычный 5 51 4 4" xfId="55297"/>
    <cellStyle name="Обычный 5 51 5" xfId="25423"/>
    <cellStyle name="Обычный 5 51 5 2" xfId="25424"/>
    <cellStyle name="Обычный 5 51 5 2 2" xfId="55298"/>
    <cellStyle name="Обычный 5 51 5 3" xfId="55299"/>
    <cellStyle name="Обычный 5 51 6" xfId="25425"/>
    <cellStyle name="Обычный 5 51 6 2" xfId="55300"/>
    <cellStyle name="Обычный 5 51 7" xfId="25426"/>
    <cellStyle name="Обычный 5 51 7 2" xfId="55301"/>
    <cellStyle name="Обычный 5 51 8" xfId="55302"/>
    <cellStyle name="Обычный 5 52" xfId="25427"/>
    <cellStyle name="Обычный 5 52 2" xfId="25428"/>
    <cellStyle name="Обычный 5 52 2 2" xfId="25429"/>
    <cellStyle name="Обычный 5 52 2 2 2" xfId="25430"/>
    <cellStyle name="Обычный 5 52 2 2 2 2" xfId="55303"/>
    <cellStyle name="Обычный 5 52 2 2 3" xfId="55304"/>
    <cellStyle name="Обычный 5 52 2 3" xfId="25431"/>
    <cellStyle name="Обычный 5 52 2 3 2" xfId="55305"/>
    <cellStyle name="Обычный 5 52 2 4" xfId="55306"/>
    <cellStyle name="Обычный 5 52 3" xfId="25432"/>
    <cellStyle name="Обычный 5 52 3 2" xfId="25433"/>
    <cellStyle name="Обычный 5 52 3 2 2" xfId="25434"/>
    <cellStyle name="Обычный 5 52 3 2 2 2" xfId="55307"/>
    <cellStyle name="Обычный 5 52 3 2 3" xfId="55308"/>
    <cellStyle name="Обычный 5 52 3 3" xfId="25435"/>
    <cellStyle name="Обычный 5 52 3 3 2" xfId="55309"/>
    <cellStyle name="Обычный 5 52 3 4" xfId="55310"/>
    <cellStyle name="Обычный 5 52 4" xfId="25436"/>
    <cellStyle name="Обычный 5 52 4 2" xfId="25437"/>
    <cellStyle name="Обычный 5 52 4 2 2" xfId="25438"/>
    <cellStyle name="Обычный 5 52 4 2 2 2" xfId="55311"/>
    <cellStyle name="Обычный 5 52 4 2 3" xfId="55312"/>
    <cellStyle name="Обычный 5 52 4 3" xfId="25439"/>
    <cellStyle name="Обычный 5 52 4 3 2" xfId="55313"/>
    <cellStyle name="Обычный 5 52 4 4" xfId="55314"/>
    <cellStyle name="Обычный 5 52 5" xfId="25440"/>
    <cellStyle name="Обычный 5 52 5 2" xfId="25441"/>
    <cellStyle name="Обычный 5 52 5 2 2" xfId="55315"/>
    <cellStyle name="Обычный 5 52 5 3" xfId="55316"/>
    <cellStyle name="Обычный 5 52 6" xfId="25442"/>
    <cellStyle name="Обычный 5 52 6 2" xfId="55317"/>
    <cellStyle name="Обычный 5 52 7" xfId="25443"/>
    <cellStyle name="Обычный 5 52 7 2" xfId="55318"/>
    <cellStyle name="Обычный 5 52 8" xfId="55319"/>
    <cellStyle name="Обычный 5 53" xfId="25444"/>
    <cellStyle name="Обычный 5 53 2" xfId="25445"/>
    <cellStyle name="Обычный 5 53 2 2" xfId="25446"/>
    <cellStyle name="Обычный 5 53 2 2 2" xfId="25447"/>
    <cellStyle name="Обычный 5 53 2 2 2 2" xfId="55320"/>
    <cellStyle name="Обычный 5 53 2 2 3" xfId="55321"/>
    <cellStyle name="Обычный 5 53 2 3" xfId="25448"/>
    <cellStyle name="Обычный 5 53 2 3 2" xfId="55322"/>
    <cellStyle name="Обычный 5 53 2 4" xfId="55323"/>
    <cellStyle name="Обычный 5 53 3" xfId="25449"/>
    <cellStyle name="Обычный 5 53 3 2" xfId="25450"/>
    <cellStyle name="Обычный 5 53 3 2 2" xfId="25451"/>
    <cellStyle name="Обычный 5 53 3 2 2 2" xfId="55324"/>
    <cellStyle name="Обычный 5 53 3 2 3" xfId="55325"/>
    <cellStyle name="Обычный 5 53 3 3" xfId="25452"/>
    <cellStyle name="Обычный 5 53 3 3 2" xfId="55326"/>
    <cellStyle name="Обычный 5 53 3 4" xfId="55327"/>
    <cellStyle name="Обычный 5 53 4" xfId="25453"/>
    <cellStyle name="Обычный 5 53 4 2" xfId="25454"/>
    <cellStyle name="Обычный 5 53 4 2 2" xfId="25455"/>
    <cellStyle name="Обычный 5 53 4 2 2 2" xfId="55328"/>
    <cellStyle name="Обычный 5 53 4 2 3" xfId="55329"/>
    <cellStyle name="Обычный 5 53 4 3" xfId="25456"/>
    <cellStyle name="Обычный 5 53 4 3 2" xfId="55330"/>
    <cellStyle name="Обычный 5 53 4 4" xfId="55331"/>
    <cellStyle name="Обычный 5 53 5" xfId="25457"/>
    <cellStyle name="Обычный 5 53 5 2" xfId="25458"/>
    <cellStyle name="Обычный 5 53 5 2 2" xfId="55332"/>
    <cellStyle name="Обычный 5 53 5 3" xfId="55333"/>
    <cellStyle name="Обычный 5 53 6" xfId="25459"/>
    <cellStyle name="Обычный 5 53 6 2" xfId="55334"/>
    <cellStyle name="Обычный 5 53 7" xfId="25460"/>
    <cellStyle name="Обычный 5 53 7 2" xfId="55335"/>
    <cellStyle name="Обычный 5 53 8" xfId="55336"/>
    <cellStyle name="Обычный 5 54" xfId="25461"/>
    <cellStyle name="Обычный 5 54 2" xfId="25462"/>
    <cellStyle name="Обычный 5 54 2 2" xfId="25463"/>
    <cellStyle name="Обычный 5 54 2 2 2" xfId="25464"/>
    <cellStyle name="Обычный 5 54 2 2 2 2" xfId="55337"/>
    <cellStyle name="Обычный 5 54 2 2 3" xfId="55338"/>
    <cellStyle name="Обычный 5 54 2 3" xfId="25465"/>
    <cellStyle name="Обычный 5 54 2 3 2" xfId="55339"/>
    <cellStyle name="Обычный 5 54 2 4" xfId="55340"/>
    <cellStyle name="Обычный 5 54 3" xfId="25466"/>
    <cellStyle name="Обычный 5 54 3 2" xfId="25467"/>
    <cellStyle name="Обычный 5 54 3 2 2" xfId="25468"/>
    <cellStyle name="Обычный 5 54 3 2 2 2" xfId="55341"/>
    <cellStyle name="Обычный 5 54 3 2 3" xfId="55342"/>
    <cellStyle name="Обычный 5 54 3 3" xfId="25469"/>
    <cellStyle name="Обычный 5 54 3 3 2" xfId="55343"/>
    <cellStyle name="Обычный 5 54 3 4" xfId="55344"/>
    <cellStyle name="Обычный 5 54 4" xfId="25470"/>
    <cellStyle name="Обычный 5 54 4 2" xfId="25471"/>
    <cellStyle name="Обычный 5 54 4 2 2" xfId="25472"/>
    <cellStyle name="Обычный 5 54 4 2 2 2" xfId="55345"/>
    <cellStyle name="Обычный 5 54 4 2 3" xfId="55346"/>
    <cellStyle name="Обычный 5 54 4 3" xfId="25473"/>
    <cellStyle name="Обычный 5 54 4 3 2" xfId="55347"/>
    <cellStyle name="Обычный 5 54 4 4" xfId="55348"/>
    <cellStyle name="Обычный 5 54 5" xfId="25474"/>
    <cellStyle name="Обычный 5 54 5 2" xfId="25475"/>
    <cellStyle name="Обычный 5 54 5 2 2" xfId="55349"/>
    <cellStyle name="Обычный 5 54 5 3" xfId="55350"/>
    <cellStyle name="Обычный 5 54 6" xfId="25476"/>
    <cellStyle name="Обычный 5 54 6 2" xfId="55351"/>
    <cellStyle name="Обычный 5 54 7" xfId="25477"/>
    <cellStyle name="Обычный 5 54 7 2" xfId="55352"/>
    <cellStyle name="Обычный 5 54 8" xfId="55353"/>
    <cellStyle name="Обычный 5 55" xfId="25478"/>
    <cellStyle name="Обычный 5 55 2" xfId="25479"/>
    <cellStyle name="Обычный 5 55 2 2" xfId="25480"/>
    <cellStyle name="Обычный 5 55 2 2 2" xfId="25481"/>
    <cellStyle name="Обычный 5 55 2 2 2 2" xfId="55354"/>
    <cellStyle name="Обычный 5 55 2 2 3" xfId="55355"/>
    <cellStyle name="Обычный 5 55 2 3" xfId="25482"/>
    <cellStyle name="Обычный 5 55 2 3 2" xfId="55356"/>
    <cellStyle name="Обычный 5 55 2 4" xfId="55357"/>
    <cellStyle name="Обычный 5 55 3" xfId="25483"/>
    <cellStyle name="Обычный 5 55 3 2" xfId="25484"/>
    <cellStyle name="Обычный 5 55 3 2 2" xfId="25485"/>
    <cellStyle name="Обычный 5 55 3 2 2 2" xfId="55358"/>
    <cellStyle name="Обычный 5 55 3 2 3" xfId="55359"/>
    <cellStyle name="Обычный 5 55 3 3" xfId="25486"/>
    <cellStyle name="Обычный 5 55 3 3 2" xfId="55360"/>
    <cellStyle name="Обычный 5 55 3 4" xfId="55361"/>
    <cellStyle name="Обычный 5 55 4" xfId="25487"/>
    <cellStyle name="Обычный 5 55 4 2" xfId="25488"/>
    <cellStyle name="Обычный 5 55 4 2 2" xfId="25489"/>
    <cellStyle name="Обычный 5 55 4 2 2 2" xfId="55362"/>
    <cellStyle name="Обычный 5 55 4 2 3" xfId="55363"/>
    <cellStyle name="Обычный 5 55 4 3" xfId="25490"/>
    <cellStyle name="Обычный 5 55 4 3 2" xfId="55364"/>
    <cellStyle name="Обычный 5 55 4 4" xfId="55365"/>
    <cellStyle name="Обычный 5 55 5" xfId="25491"/>
    <cellStyle name="Обычный 5 55 5 2" xfId="25492"/>
    <cellStyle name="Обычный 5 55 5 2 2" xfId="55366"/>
    <cellStyle name="Обычный 5 55 5 3" xfId="55367"/>
    <cellStyle name="Обычный 5 55 6" xfId="25493"/>
    <cellStyle name="Обычный 5 55 6 2" xfId="55368"/>
    <cellStyle name="Обычный 5 55 7" xfId="25494"/>
    <cellStyle name="Обычный 5 55 7 2" xfId="55369"/>
    <cellStyle name="Обычный 5 55 8" xfId="55370"/>
    <cellStyle name="Обычный 5 56" xfId="25495"/>
    <cellStyle name="Обычный 5 56 2" xfId="25496"/>
    <cellStyle name="Обычный 5 56 2 2" xfId="25497"/>
    <cellStyle name="Обычный 5 56 2 2 2" xfId="25498"/>
    <cellStyle name="Обычный 5 56 2 2 2 2" xfId="55371"/>
    <cellStyle name="Обычный 5 56 2 2 3" xfId="55372"/>
    <cellStyle name="Обычный 5 56 2 3" xfId="25499"/>
    <cellStyle name="Обычный 5 56 2 3 2" xfId="55373"/>
    <cellStyle name="Обычный 5 56 2 4" xfId="55374"/>
    <cellStyle name="Обычный 5 56 3" xfId="25500"/>
    <cellStyle name="Обычный 5 56 3 2" xfId="25501"/>
    <cellStyle name="Обычный 5 56 3 2 2" xfId="25502"/>
    <cellStyle name="Обычный 5 56 3 2 2 2" xfId="55375"/>
    <cellStyle name="Обычный 5 56 3 2 3" xfId="55376"/>
    <cellStyle name="Обычный 5 56 3 3" xfId="25503"/>
    <cellStyle name="Обычный 5 56 3 3 2" xfId="55377"/>
    <cellStyle name="Обычный 5 56 3 4" xfId="55378"/>
    <cellStyle name="Обычный 5 56 4" xfId="25504"/>
    <cellStyle name="Обычный 5 56 4 2" xfId="25505"/>
    <cellStyle name="Обычный 5 56 4 2 2" xfId="25506"/>
    <cellStyle name="Обычный 5 56 4 2 2 2" xfId="55379"/>
    <cellStyle name="Обычный 5 56 4 2 3" xfId="55380"/>
    <cellStyle name="Обычный 5 56 4 3" xfId="25507"/>
    <cellStyle name="Обычный 5 56 4 3 2" xfId="55381"/>
    <cellStyle name="Обычный 5 56 4 4" xfId="55382"/>
    <cellStyle name="Обычный 5 56 5" xfId="25508"/>
    <cellStyle name="Обычный 5 56 5 2" xfId="25509"/>
    <cellStyle name="Обычный 5 56 5 2 2" xfId="55383"/>
    <cellStyle name="Обычный 5 56 5 3" xfId="55384"/>
    <cellStyle name="Обычный 5 56 6" xfId="25510"/>
    <cellStyle name="Обычный 5 56 6 2" xfId="55385"/>
    <cellStyle name="Обычный 5 56 7" xfId="25511"/>
    <cellStyle name="Обычный 5 56 7 2" xfId="55386"/>
    <cellStyle name="Обычный 5 56 8" xfId="55387"/>
    <cellStyle name="Обычный 5 57" xfId="25512"/>
    <cellStyle name="Обычный 5 57 2" xfId="25513"/>
    <cellStyle name="Обычный 5 57 2 2" xfId="25514"/>
    <cellStyle name="Обычный 5 57 2 2 2" xfId="25515"/>
    <cellStyle name="Обычный 5 57 2 2 2 2" xfId="55388"/>
    <cellStyle name="Обычный 5 57 2 2 3" xfId="55389"/>
    <cellStyle name="Обычный 5 57 2 3" xfId="25516"/>
    <cellStyle name="Обычный 5 57 2 3 2" xfId="55390"/>
    <cellStyle name="Обычный 5 57 2 4" xfId="55391"/>
    <cellStyle name="Обычный 5 57 3" xfId="25517"/>
    <cellStyle name="Обычный 5 57 3 2" xfId="25518"/>
    <cellStyle name="Обычный 5 57 3 2 2" xfId="25519"/>
    <cellStyle name="Обычный 5 57 3 2 2 2" xfId="55392"/>
    <cellStyle name="Обычный 5 57 3 2 3" xfId="55393"/>
    <cellStyle name="Обычный 5 57 3 3" xfId="25520"/>
    <cellStyle name="Обычный 5 57 3 3 2" xfId="55394"/>
    <cellStyle name="Обычный 5 57 3 4" xfId="55395"/>
    <cellStyle name="Обычный 5 57 4" xfId="25521"/>
    <cellStyle name="Обычный 5 57 4 2" xfId="25522"/>
    <cellStyle name="Обычный 5 57 4 2 2" xfId="25523"/>
    <cellStyle name="Обычный 5 57 4 2 2 2" xfId="55396"/>
    <cellStyle name="Обычный 5 57 4 2 3" xfId="55397"/>
    <cellStyle name="Обычный 5 57 4 3" xfId="25524"/>
    <cellStyle name="Обычный 5 57 4 3 2" xfId="55398"/>
    <cellStyle name="Обычный 5 57 4 4" xfId="55399"/>
    <cellStyle name="Обычный 5 57 5" xfId="25525"/>
    <cellStyle name="Обычный 5 57 5 2" xfId="25526"/>
    <cellStyle name="Обычный 5 57 5 2 2" xfId="55400"/>
    <cellStyle name="Обычный 5 57 5 3" xfId="55401"/>
    <cellStyle name="Обычный 5 57 6" xfId="25527"/>
    <cellStyle name="Обычный 5 57 6 2" xfId="55402"/>
    <cellStyle name="Обычный 5 57 7" xfId="25528"/>
    <cellStyle name="Обычный 5 57 7 2" xfId="55403"/>
    <cellStyle name="Обычный 5 57 8" xfId="55404"/>
    <cellStyle name="Обычный 5 58" xfId="25529"/>
    <cellStyle name="Обычный 5 58 2" xfId="25530"/>
    <cellStyle name="Обычный 5 58 2 2" xfId="25531"/>
    <cellStyle name="Обычный 5 58 2 2 2" xfId="25532"/>
    <cellStyle name="Обычный 5 58 2 2 2 2" xfId="55405"/>
    <cellStyle name="Обычный 5 58 2 2 3" xfId="55406"/>
    <cellStyle name="Обычный 5 58 2 3" xfId="25533"/>
    <cellStyle name="Обычный 5 58 2 3 2" xfId="55407"/>
    <cellStyle name="Обычный 5 58 2 4" xfId="55408"/>
    <cellStyle name="Обычный 5 58 3" xfId="25534"/>
    <cellStyle name="Обычный 5 58 3 2" xfId="25535"/>
    <cellStyle name="Обычный 5 58 3 2 2" xfId="25536"/>
    <cellStyle name="Обычный 5 58 3 2 2 2" xfId="55409"/>
    <cellStyle name="Обычный 5 58 3 2 3" xfId="55410"/>
    <cellStyle name="Обычный 5 58 3 3" xfId="25537"/>
    <cellStyle name="Обычный 5 58 3 3 2" xfId="55411"/>
    <cellStyle name="Обычный 5 58 3 4" xfId="55412"/>
    <cellStyle name="Обычный 5 58 4" xfId="25538"/>
    <cellStyle name="Обычный 5 58 4 2" xfId="25539"/>
    <cellStyle name="Обычный 5 58 4 2 2" xfId="25540"/>
    <cellStyle name="Обычный 5 58 4 2 2 2" xfId="55413"/>
    <cellStyle name="Обычный 5 58 4 2 3" xfId="55414"/>
    <cellStyle name="Обычный 5 58 4 3" xfId="25541"/>
    <cellStyle name="Обычный 5 58 4 3 2" xfId="55415"/>
    <cellStyle name="Обычный 5 58 4 4" xfId="55416"/>
    <cellStyle name="Обычный 5 58 5" xfId="25542"/>
    <cellStyle name="Обычный 5 58 5 2" xfId="25543"/>
    <cellStyle name="Обычный 5 58 5 2 2" xfId="55417"/>
    <cellStyle name="Обычный 5 58 5 3" xfId="55418"/>
    <cellStyle name="Обычный 5 58 6" xfId="25544"/>
    <cellStyle name="Обычный 5 58 6 2" xfId="55419"/>
    <cellStyle name="Обычный 5 58 7" xfId="25545"/>
    <cellStyle name="Обычный 5 58 7 2" xfId="55420"/>
    <cellStyle name="Обычный 5 58 8" xfId="55421"/>
    <cellStyle name="Обычный 5 59" xfId="25546"/>
    <cellStyle name="Обычный 5 59 2" xfId="25547"/>
    <cellStyle name="Обычный 5 59 2 2" xfId="25548"/>
    <cellStyle name="Обычный 5 59 2 2 2" xfId="25549"/>
    <cellStyle name="Обычный 5 59 2 2 2 2" xfId="55422"/>
    <cellStyle name="Обычный 5 59 2 2 3" xfId="55423"/>
    <cellStyle name="Обычный 5 59 2 3" xfId="25550"/>
    <cellStyle name="Обычный 5 59 2 3 2" xfId="55424"/>
    <cellStyle name="Обычный 5 59 2 4" xfId="55425"/>
    <cellStyle name="Обычный 5 59 3" xfId="25551"/>
    <cellStyle name="Обычный 5 59 3 2" xfId="25552"/>
    <cellStyle name="Обычный 5 59 3 2 2" xfId="25553"/>
    <cellStyle name="Обычный 5 59 3 2 2 2" xfId="55426"/>
    <cellStyle name="Обычный 5 59 3 2 3" xfId="55427"/>
    <cellStyle name="Обычный 5 59 3 3" xfId="25554"/>
    <cellStyle name="Обычный 5 59 3 3 2" xfId="55428"/>
    <cellStyle name="Обычный 5 59 3 4" xfId="55429"/>
    <cellStyle name="Обычный 5 59 4" xfId="25555"/>
    <cellStyle name="Обычный 5 59 4 2" xfId="25556"/>
    <cellStyle name="Обычный 5 59 4 2 2" xfId="25557"/>
    <cellStyle name="Обычный 5 59 4 2 2 2" xfId="55430"/>
    <cellStyle name="Обычный 5 59 4 2 3" xfId="55431"/>
    <cellStyle name="Обычный 5 59 4 3" xfId="25558"/>
    <cellStyle name="Обычный 5 59 4 3 2" xfId="55432"/>
    <cellStyle name="Обычный 5 59 4 4" xfId="55433"/>
    <cellStyle name="Обычный 5 59 5" xfId="25559"/>
    <cellStyle name="Обычный 5 59 5 2" xfId="25560"/>
    <cellStyle name="Обычный 5 59 5 2 2" xfId="55434"/>
    <cellStyle name="Обычный 5 59 5 3" xfId="55435"/>
    <cellStyle name="Обычный 5 59 6" xfId="25561"/>
    <cellStyle name="Обычный 5 59 6 2" xfId="55436"/>
    <cellStyle name="Обычный 5 59 7" xfId="25562"/>
    <cellStyle name="Обычный 5 59 7 2" xfId="55437"/>
    <cellStyle name="Обычный 5 59 8" xfId="55438"/>
    <cellStyle name="Обычный 5 6" xfId="25563"/>
    <cellStyle name="Обычный 5 6 10" xfId="25564"/>
    <cellStyle name="Обычный 5 6 10 2" xfId="25565"/>
    <cellStyle name="Обычный 5 6 10 2 2" xfId="25566"/>
    <cellStyle name="Обычный 5 6 10 2 2 2" xfId="25567"/>
    <cellStyle name="Обычный 5 6 10 2 2 2 2" xfId="55439"/>
    <cellStyle name="Обычный 5 6 10 2 2 3" xfId="55440"/>
    <cellStyle name="Обычный 5 6 10 2 3" xfId="25568"/>
    <cellStyle name="Обычный 5 6 10 2 3 2" xfId="55441"/>
    <cellStyle name="Обычный 5 6 10 2 4" xfId="55442"/>
    <cellStyle name="Обычный 5 6 10 3" xfId="25569"/>
    <cellStyle name="Обычный 5 6 10 3 2" xfId="25570"/>
    <cellStyle name="Обычный 5 6 10 3 2 2" xfId="25571"/>
    <cellStyle name="Обычный 5 6 10 3 2 2 2" xfId="55443"/>
    <cellStyle name="Обычный 5 6 10 3 2 3" xfId="55444"/>
    <cellStyle name="Обычный 5 6 10 3 3" xfId="25572"/>
    <cellStyle name="Обычный 5 6 10 3 3 2" xfId="55445"/>
    <cellStyle name="Обычный 5 6 10 3 4" xfId="55446"/>
    <cellStyle name="Обычный 5 6 10 4" xfId="25573"/>
    <cellStyle name="Обычный 5 6 10 4 2" xfId="25574"/>
    <cellStyle name="Обычный 5 6 10 4 2 2" xfId="25575"/>
    <cellStyle name="Обычный 5 6 10 4 2 2 2" xfId="55447"/>
    <cellStyle name="Обычный 5 6 10 4 2 3" xfId="55448"/>
    <cellStyle name="Обычный 5 6 10 4 3" xfId="25576"/>
    <cellStyle name="Обычный 5 6 10 4 3 2" xfId="55449"/>
    <cellStyle name="Обычный 5 6 10 4 4" xfId="55450"/>
    <cellStyle name="Обычный 5 6 10 5" xfId="25577"/>
    <cellStyle name="Обычный 5 6 10 5 2" xfId="25578"/>
    <cellStyle name="Обычный 5 6 10 5 2 2" xfId="55451"/>
    <cellStyle name="Обычный 5 6 10 5 3" xfId="55452"/>
    <cellStyle name="Обычный 5 6 10 6" xfId="25579"/>
    <cellStyle name="Обычный 5 6 10 6 2" xfId="55453"/>
    <cellStyle name="Обычный 5 6 10 7" xfId="25580"/>
    <cellStyle name="Обычный 5 6 10 7 2" xfId="55454"/>
    <cellStyle name="Обычный 5 6 10 8" xfId="55455"/>
    <cellStyle name="Обычный 5 6 11" xfId="25581"/>
    <cellStyle name="Обычный 5 6 11 2" xfId="25582"/>
    <cellStyle name="Обычный 5 6 11 2 2" xfId="25583"/>
    <cellStyle name="Обычный 5 6 11 2 2 2" xfId="25584"/>
    <cellStyle name="Обычный 5 6 11 2 2 2 2" xfId="55456"/>
    <cellStyle name="Обычный 5 6 11 2 2 3" xfId="55457"/>
    <cellStyle name="Обычный 5 6 11 2 3" xfId="25585"/>
    <cellStyle name="Обычный 5 6 11 2 3 2" xfId="55458"/>
    <cellStyle name="Обычный 5 6 11 2 4" xfId="55459"/>
    <cellStyle name="Обычный 5 6 11 3" xfId="25586"/>
    <cellStyle name="Обычный 5 6 11 3 2" xfId="25587"/>
    <cellStyle name="Обычный 5 6 11 3 2 2" xfId="25588"/>
    <cellStyle name="Обычный 5 6 11 3 2 2 2" xfId="55460"/>
    <cellStyle name="Обычный 5 6 11 3 2 3" xfId="55461"/>
    <cellStyle name="Обычный 5 6 11 3 3" xfId="25589"/>
    <cellStyle name="Обычный 5 6 11 3 3 2" xfId="55462"/>
    <cellStyle name="Обычный 5 6 11 3 4" xfId="55463"/>
    <cellStyle name="Обычный 5 6 11 4" xfId="25590"/>
    <cellStyle name="Обычный 5 6 11 4 2" xfId="25591"/>
    <cellStyle name="Обычный 5 6 11 4 2 2" xfId="25592"/>
    <cellStyle name="Обычный 5 6 11 4 2 2 2" xfId="55464"/>
    <cellStyle name="Обычный 5 6 11 4 2 3" xfId="55465"/>
    <cellStyle name="Обычный 5 6 11 4 3" xfId="25593"/>
    <cellStyle name="Обычный 5 6 11 4 3 2" xfId="55466"/>
    <cellStyle name="Обычный 5 6 11 4 4" xfId="55467"/>
    <cellStyle name="Обычный 5 6 11 5" xfId="25594"/>
    <cellStyle name="Обычный 5 6 11 5 2" xfId="25595"/>
    <cellStyle name="Обычный 5 6 11 5 2 2" xfId="55468"/>
    <cellStyle name="Обычный 5 6 11 5 3" xfId="55469"/>
    <cellStyle name="Обычный 5 6 11 6" xfId="25596"/>
    <cellStyle name="Обычный 5 6 11 6 2" xfId="55470"/>
    <cellStyle name="Обычный 5 6 11 7" xfId="25597"/>
    <cellStyle name="Обычный 5 6 11 7 2" xfId="55471"/>
    <cellStyle name="Обычный 5 6 11 8" xfId="55472"/>
    <cellStyle name="Обычный 5 6 12" xfId="25598"/>
    <cellStyle name="Обычный 5 6 12 2" xfId="25599"/>
    <cellStyle name="Обычный 5 6 12 2 2" xfId="25600"/>
    <cellStyle name="Обычный 5 6 12 2 2 2" xfId="25601"/>
    <cellStyle name="Обычный 5 6 12 2 2 2 2" xfId="55473"/>
    <cellStyle name="Обычный 5 6 12 2 2 3" xfId="55474"/>
    <cellStyle name="Обычный 5 6 12 2 3" xfId="25602"/>
    <cellStyle name="Обычный 5 6 12 2 3 2" xfId="55475"/>
    <cellStyle name="Обычный 5 6 12 2 4" xfId="55476"/>
    <cellStyle name="Обычный 5 6 12 3" xfId="25603"/>
    <cellStyle name="Обычный 5 6 12 3 2" xfId="25604"/>
    <cellStyle name="Обычный 5 6 12 3 2 2" xfId="25605"/>
    <cellStyle name="Обычный 5 6 12 3 2 2 2" xfId="55477"/>
    <cellStyle name="Обычный 5 6 12 3 2 3" xfId="55478"/>
    <cellStyle name="Обычный 5 6 12 3 3" xfId="25606"/>
    <cellStyle name="Обычный 5 6 12 3 3 2" xfId="55479"/>
    <cellStyle name="Обычный 5 6 12 3 4" xfId="55480"/>
    <cellStyle name="Обычный 5 6 12 4" xfId="25607"/>
    <cellStyle name="Обычный 5 6 12 4 2" xfId="25608"/>
    <cellStyle name="Обычный 5 6 12 4 2 2" xfId="25609"/>
    <cellStyle name="Обычный 5 6 12 4 2 2 2" xfId="55481"/>
    <cellStyle name="Обычный 5 6 12 4 2 3" xfId="55482"/>
    <cellStyle name="Обычный 5 6 12 4 3" xfId="25610"/>
    <cellStyle name="Обычный 5 6 12 4 3 2" xfId="55483"/>
    <cellStyle name="Обычный 5 6 12 4 4" xfId="55484"/>
    <cellStyle name="Обычный 5 6 12 5" xfId="25611"/>
    <cellStyle name="Обычный 5 6 12 5 2" xfId="25612"/>
    <cellStyle name="Обычный 5 6 12 5 2 2" xfId="55485"/>
    <cellStyle name="Обычный 5 6 12 5 3" xfId="55486"/>
    <cellStyle name="Обычный 5 6 12 6" xfId="25613"/>
    <cellStyle name="Обычный 5 6 12 6 2" xfId="55487"/>
    <cellStyle name="Обычный 5 6 12 7" xfId="25614"/>
    <cellStyle name="Обычный 5 6 12 7 2" xfId="55488"/>
    <cellStyle name="Обычный 5 6 12 8" xfId="55489"/>
    <cellStyle name="Обычный 5 6 13" xfId="25615"/>
    <cellStyle name="Обычный 5 6 13 2" xfId="25616"/>
    <cellStyle name="Обычный 5 6 13 2 2" xfId="25617"/>
    <cellStyle name="Обычный 5 6 13 2 2 2" xfId="25618"/>
    <cellStyle name="Обычный 5 6 13 2 2 2 2" xfId="55490"/>
    <cellStyle name="Обычный 5 6 13 2 2 3" xfId="55491"/>
    <cellStyle name="Обычный 5 6 13 2 3" xfId="25619"/>
    <cellStyle name="Обычный 5 6 13 2 3 2" xfId="55492"/>
    <cellStyle name="Обычный 5 6 13 2 4" xfId="55493"/>
    <cellStyle name="Обычный 5 6 13 3" xfId="25620"/>
    <cellStyle name="Обычный 5 6 13 3 2" xfId="25621"/>
    <cellStyle name="Обычный 5 6 13 3 2 2" xfId="25622"/>
    <cellStyle name="Обычный 5 6 13 3 2 2 2" xfId="55494"/>
    <cellStyle name="Обычный 5 6 13 3 2 3" xfId="55495"/>
    <cellStyle name="Обычный 5 6 13 3 3" xfId="25623"/>
    <cellStyle name="Обычный 5 6 13 3 3 2" xfId="55496"/>
    <cellStyle name="Обычный 5 6 13 3 4" xfId="55497"/>
    <cellStyle name="Обычный 5 6 13 4" xfId="25624"/>
    <cellStyle name="Обычный 5 6 13 4 2" xfId="25625"/>
    <cellStyle name="Обычный 5 6 13 4 2 2" xfId="25626"/>
    <cellStyle name="Обычный 5 6 13 4 2 2 2" xfId="55498"/>
    <cellStyle name="Обычный 5 6 13 4 2 3" xfId="55499"/>
    <cellStyle name="Обычный 5 6 13 4 3" xfId="25627"/>
    <cellStyle name="Обычный 5 6 13 4 3 2" xfId="55500"/>
    <cellStyle name="Обычный 5 6 13 4 4" xfId="55501"/>
    <cellStyle name="Обычный 5 6 13 5" xfId="25628"/>
    <cellStyle name="Обычный 5 6 13 5 2" xfId="25629"/>
    <cellStyle name="Обычный 5 6 13 5 2 2" xfId="55502"/>
    <cellStyle name="Обычный 5 6 13 5 3" xfId="55503"/>
    <cellStyle name="Обычный 5 6 13 6" xfId="25630"/>
    <cellStyle name="Обычный 5 6 13 6 2" xfId="55504"/>
    <cellStyle name="Обычный 5 6 13 7" xfId="25631"/>
    <cellStyle name="Обычный 5 6 13 7 2" xfId="55505"/>
    <cellStyle name="Обычный 5 6 13 8" xfId="55506"/>
    <cellStyle name="Обычный 5 6 14" xfId="25632"/>
    <cellStyle name="Обычный 5 6 14 2" xfId="25633"/>
    <cellStyle name="Обычный 5 6 14 2 2" xfId="25634"/>
    <cellStyle name="Обычный 5 6 14 2 2 2" xfId="25635"/>
    <cellStyle name="Обычный 5 6 14 2 2 2 2" xfId="55507"/>
    <cellStyle name="Обычный 5 6 14 2 2 3" xfId="55508"/>
    <cellStyle name="Обычный 5 6 14 2 3" xfId="25636"/>
    <cellStyle name="Обычный 5 6 14 2 3 2" xfId="55509"/>
    <cellStyle name="Обычный 5 6 14 2 4" xfId="55510"/>
    <cellStyle name="Обычный 5 6 14 3" xfId="25637"/>
    <cellStyle name="Обычный 5 6 14 3 2" xfId="25638"/>
    <cellStyle name="Обычный 5 6 14 3 2 2" xfId="25639"/>
    <cellStyle name="Обычный 5 6 14 3 2 2 2" xfId="55511"/>
    <cellStyle name="Обычный 5 6 14 3 2 3" xfId="55512"/>
    <cellStyle name="Обычный 5 6 14 3 3" xfId="25640"/>
    <cellStyle name="Обычный 5 6 14 3 3 2" xfId="55513"/>
    <cellStyle name="Обычный 5 6 14 3 4" xfId="55514"/>
    <cellStyle name="Обычный 5 6 14 4" xfId="25641"/>
    <cellStyle name="Обычный 5 6 14 4 2" xfId="25642"/>
    <cellStyle name="Обычный 5 6 14 4 2 2" xfId="25643"/>
    <cellStyle name="Обычный 5 6 14 4 2 2 2" xfId="55515"/>
    <cellStyle name="Обычный 5 6 14 4 2 3" xfId="55516"/>
    <cellStyle name="Обычный 5 6 14 4 3" xfId="25644"/>
    <cellStyle name="Обычный 5 6 14 4 3 2" xfId="55517"/>
    <cellStyle name="Обычный 5 6 14 4 4" xfId="55518"/>
    <cellStyle name="Обычный 5 6 14 5" xfId="25645"/>
    <cellStyle name="Обычный 5 6 14 5 2" xfId="25646"/>
    <cellStyle name="Обычный 5 6 14 5 2 2" xfId="55519"/>
    <cellStyle name="Обычный 5 6 14 5 3" xfId="55520"/>
    <cellStyle name="Обычный 5 6 14 6" xfId="25647"/>
    <cellStyle name="Обычный 5 6 14 6 2" xfId="55521"/>
    <cellStyle name="Обычный 5 6 14 7" xfId="25648"/>
    <cellStyle name="Обычный 5 6 14 7 2" xfId="55522"/>
    <cellStyle name="Обычный 5 6 14 8" xfId="55523"/>
    <cellStyle name="Обычный 5 6 15" xfId="25649"/>
    <cellStyle name="Обычный 5 6 15 2" xfId="25650"/>
    <cellStyle name="Обычный 5 6 15 2 2" xfId="25651"/>
    <cellStyle name="Обычный 5 6 15 2 2 2" xfId="25652"/>
    <cellStyle name="Обычный 5 6 15 2 2 2 2" xfId="55524"/>
    <cellStyle name="Обычный 5 6 15 2 2 3" xfId="55525"/>
    <cellStyle name="Обычный 5 6 15 2 3" xfId="25653"/>
    <cellStyle name="Обычный 5 6 15 2 3 2" xfId="55526"/>
    <cellStyle name="Обычный 5 6 15 2 4" xfId="55527"/>
    <cellStyle name="Обычный 5 6 15 3" xfId="25654"/>
    <cellStyle name="Обычный 5 6 15 3 2" xfId="25655"/>
    <cellStyle name="Обычный 5 6 15 3 2 2" xfId="25656"/>
    <cellStyle name="Обычный 5 6 15 3 2 2 2" xfId="55528"/>
    <cellStyle name="Обычный 5 6 15 3 2 3" xfId="55529"/>
    <cellStyle name="Обычный 5 6 15 3 3" xfId="25657"/>
    <cellStyle name="Обычный 5 6 15 3 3 2" xfId="55530"/>
    <cellStyle name="Обычный 5 6 15 3 4" xfId="55531"/>
    <cellStyle name="Обычный 5 6 15 4" xfId="25658"/>
    <cellStyle name="Обычный 5 6 15 4 2" xfId="25659"/>
    <cellStyle name="Обычный 5 6 15 4 2 2" xfId="25660"/>
    <cellStyle name="Обычный 5 6 15 4 2 2 2" xfId="55532"/>
    <cellStyle name="Обычный 5 6 15 4 2 3" xfId="55533"/>
    <cellStyle name="Обычный 5 6 15 4 3" xfId="25661"/>
    <cellStyle name="Обычный 5 6 15 4 3 2" xfId="55534"/>
    <cellStyle name="Обычный 5 6 15 4 4" xfId="55535"/>
    <cellStyle name="Обычный 5 6 15 5" xfId="25662"/>
    <cellStyle name="Обычный 5 6 15 5 2" xfId="25663"/>
    <cellStyle name="Обычный 5 6 15 5 2 2" xfId="55536"/>
    <cellStyle name="Обычный 5 6 15 5 3" xfId="55537"/>
    <cellStyle name="Обычный 5 6 15 6" xfId="25664"/>
    <cellStyle name="Обычный 5 6 15 6 2" xfId="55538"/>
    <cellStyle name="Обычный 5 6 15 7" xfId="25665"/>
    <cellStyle name="Обычный 5 6 15 7 2" xfId="55539"/>
    <cellStyle name="Обычный 5 6 15 8" xfId="55540"/>
    <cellStyle name="Обычный 5 6 16" xfId="25666"/>
    <cellStyle name="Обычный 5 6 16 2" xfId="25667"/>
    <cellStyle name="Обычный 5 6 16 2 2" xfId="25668"/>
    <cellStyle name="Обычный 5 6 16 2 2 2" xfId="25669"/>
    <cellStyle name="Обычный 5 6 16 2 2 2 2" xfId="55541"/>
    <cellStyle name="Обычный 5 6 16 2 2 3" xfId="55542"/>
    <cellStyle name="Обычный 5 6 16 2 3" xfId="25670"/>
    <cellStyle name="Обычный 5 6 16 2 3 2" xfId="55543"/>
    <cellStyle name="Обычный 5 6 16 2 4" xfId="55544"/>
    <cellStyle name="Обычный 5 6 16 3" xfId="25671"/>
    <cellStyle name="Обычный 5 6 16 3 2" xfId="25672"/>
    <cellStyle name="Обычный 5 6 16 3 2 2" xfId="25673"/>
    <cellStyle name="Обычный 5 6 16 3 2 2 2" xfId="55545"/>
    <cellStyle name="Обычный 5 6 16 3 2 3" xfId="55546"/>
    <cellStyle name="Обычный 5 6 16 3 3" xfId="25674"/>
    <cellStyle name="Обычный 5 6 16 3 3 2" xfId="55547"/>
    <cellStyle name="Обычный 5 6 16 3 4" xfId="55548"/>
    <cellStyle name="Обычный 5 6 16 4" xfId="25675"/>
    <cellStyle name="Обычный 5 6 16 4 2" xfId="25676"/>
    <cellStyle name="Обычный 5 6 16 4 2 2" xfId="25677"/>
    <cellStyle name="Обычный 5 6 16 4 2 2 2" xfId="55549"/>
    <cellStyle name="Обычный 5 6 16 4 2 3" xfId="55550"/>
    <cellStyle name="Обычный 5 6 16 4 3" xfId="25678"/>
    <cellStyle name="Обычный 5 6 16 4 3 2" xfId="55551"/>
    <cellStyle name="Обычный 5 6 16 4 4" xfId="55552"/>
    <cellStyle name="Обычный 5 6 16 5" xfId="25679"/>
    <cellStyle name="Обычный 5 6 16 5 2" xfId="25680"/>
    <cellStyle name="Обычный 5 6 16 5 2 2" xfId="55553"/>
    <cellStyle name="Обычный 5 6 16 5 3" xfId="55554"/>
    <cellStyle name="Обычный 5 6 16 6" xfId="25681"/>
    <cellStyle name="Обычный 5 6 16 6 2" xfId="55555"/>
    <cellStyle name="Обычный 5 6 16 7" xfId="25682"/>
    <cellStyle name="Обычный 5 6 16 7 2" xfId="55556"/>
    <cellStyle name="Обычный 5 6 16 8" xfId="55557"/>
    <cellStyle name="Обычный 5 6 17" xfId="25683"/>
    <cellStyle name="Обычный 5 6 17 2" xfId="25684"/>
    <cellStyle name="Обычный 5 6 17 2 2" xfId="25685"/>
    <cellStyle name="Обычный 5 6 17 2 2 2" xfId="25686"/>
    <cellStyle name="Обычный 5 6 17 2 2 2 2" xfId="55558"/>
    <cellStyle name="Обычный 5 6 17 2 2 3" xfId="55559"/>
    <cellStyle name="Обычный 5 6 17 2 3" xfId="25687"/>
    <cellStyle name="Обычный 5 6 17 2 3 2" xfId="55560"/>
    <cellStyle name="Обычный 5 6 17 2 4" xfId="55561"/>
    <cellStyle name="Обычный 5 6 17 3" xfId="25688"/>
    <cellStyle name="Обычный 5 6 17 3 2" xfId="25689"/>
    <cellStyle name="Обычный 5 6 17 3 2 2" xfId="25690"/>
    <cellStyle name="Обычный 5 6 17 3 2 2 2" xfId="55562"/>
    <cellStyle name="Обычный 5 6 17 3 2 3" xfId="55563"/>
    <cellStyle name="Обычный 5 6 17 3 3" xfId="25691"/>
    <cellStyle name="Обычный 5 6 17 3 3 2" xfId="55564"/>
    <cellStyle name="Обычный 5 6 17 3 4" xfId="55565"/>
    <cellStyle name="Обычный 5 6 17 4" xfId="25692"/>
    <cellStyle name="Обычный 5 6 17 4 2" xfId="25693"/>
    <cellStyle name="Обычный 5 6 17 4 2 2" xfId="25694"/>
    <cellStyle name="Обычный 5 6 17 4 2 2 2" xfId="55566"/>
    <cellStyle name="Обычный 5 6 17 4 2 3" xfId="55567"/>
    <cellStyle name="Обычный 5 6 17 4 3" xfId="25695"/>
    <cellStyle name="Обычный 5 6 17 4 3 2" xfId="55568"/>
    <cellStyle name="Обычный 5 6 17 4 4" xfId="55569"/>
    <cellStyle name="Обычный 5 6 17 5" xfId="25696"/>
    <cellStyle name="Обычный 5 6 17 5 2" xfId="25697"/>
    <cellStyle name="Обычный 5 6 17 5 2 2" xfId="55570"/>
    <cellStyle name="Обычный 5 6 17 5 3" xfId="55571"/>
    <cellStyle name="Обычный 5 6 17 6" xfId="25698"/>
    <cellStyle name="Обычный 5 6 17 6 2" xfId="55572"/>
    <cellStyle name="Обычный 5 6 17 7" xfId="25699"/>
    <cellStyle name="Обычный 5 6 17 7 2" xfId="55573"/>
    <cellStyle name="Обычный 5 6 17 8" xfId="55574"/>
    <cellStyle name="Обычный 5 6 18" xfId="25700"/>
    <cellStyle name="Обычный 5 6 18 2" xfId="25701"/>
    <cellStyle name="Обычный 5 6 18 2 2" xfId="25702"/>
    <cellStyle name="Обычный 5 6 18 2 2 2" xfId="25703"/>
    <cellStyle name="Обычный 5 6 18 2 2 2 2" xfId="55575"/>
    <cellStyle name="Обычный 5 6 18 2 2 3" xfId="55576"/>
    <cellStyle name="Обычный 5 6 18 2 3" xfId="25704"/>
    <cellStyle name="Обычный 5 6 18 2 3 2" xfId="55577"/>
    <cellStyle name="Обычный 5 6 18 2 4" xfId="55578"/>
    <cellStyle name="Обычный 5 6 18 3" xfId="25705"/>
    <cellStyle name="Обычный 5 6 18 3 2" xfId="25706"/>
    <cellStyle name="Обычный 5 6 18 3 2 2" xfId="25707"/>
    <cellStyle name="Обычный 5 6 18 3 2 2 2" xfId="55579"/>
    <cellStyle name="Обычный 5 6 18 3 2 3" xfId="55580"/>
    <cellStyle name="Обычный 5 6 18 3 3" xfId="25708"/>
    <cellStyle name="Обычный 5 6 18 3 3 2" xfId="55581"/>
    <cellStyle name="Обычный 5 6 18 3 4" xfId="55582"/>
    <cellStyle name="Обычный 5 6 18 4" xfId="25709"/>
    <cellStyle name="Обычный 5 6 18 4 2" xfId="25710"/>
    <cellStyle name="Обычный 5 6 18 4 2 2" xfId="25711"/>
    <cellStyle name="Обычный 5 6 18 4 2 2 2" xfId="55583"/>
    <cellStyle name="Обычный 5 6 18 4 2 3" xfId="55584"/>
    <cellStyle name="Обычный 5 6 18 4 3" xfId="25712"/>
    <cellStyle name="Обычный 5 6 18 4 3 2" xfId="55585"/>
    <cellStyle name="Обычный 5 6 18 4 4" xfId="55586"/>
    <cellStyle name="Обычный 5 6 18 5" xfId="25713"/>
    <cellStyle name="Обычный 5 6 18 5 2" xfId="25714"/>
    <cellStyle name="Обычный 5 6 18 5 2 2" xfId="55587"/>
    <cellStyle name="Обычный 5 6 18 5 3" xfId="55588"/>
    <cellStyle name="Обычный 5 6 18 6" xfId="25715"/>
    <cellStyle name="Обычный 5 6 18 6 2" xfId="55589"/>
    <cellStyle name="Обычный 5 6 18 7" xfId="25716"/>
    <cellStyle name="Обычный 5 6 18 7 2" xfId="55590"/>
    <cellStyle name="Обычный 5 6 18 8" xfId="55591"/>
    <cellStyle name="Обычный 5 6 19" xfId="25717"/>
    <cellStyle name="Обычный 5 6 19 2" xfId="25718"/>
    <cellStyle name="Обычный 5 6 19 2 2" xfId="25719"/>
    <cellStyle name="Обычный 5 6 19 2 2 2" xfId="25720"/>
    <cellStyle name="Обычный 5 6 19 2 2 2 2" xfId="55592"/>
    <cellStyle name="Обычный 5 6 19 2 2 3" xfId="55593"/>
    <cellStyle name="Обычный 5 6 19 2 3" xfId="25721"/>
    <cellStyle name="Обычный 5 6 19 2 3 2" xfId="55594"/>
    <cellStyle name="Обычный 5 6 19 2 4" xfId="55595"/>
    <cellStyle name="Обычный 5 6 19 3" xfId="25722"/>
    <cellStyle name="Обычный 5 6 19 3 2" xfId="25723"/>
    <cellStyle name="Обычный 5 6 19 3 2 2" xfId="25724"/>
    <cellStyle name="Обычный 5 6 19 3 2 2 2" xfId="55596"/>
    <cellStyle name="Обычный 5 6 19 3 2 3" xfId="55597"/>
    <cellStyle name="Обычный 5 6 19 3 3" xfId="25725"/>
    <cellStyle name="Обычный 5 6 19 3 3 2" xfId="55598"/>
    <cellStyle name="Обычный 5 6 19 3 4" xfId="55599"/>
    <cellStyle name="Обычный 5 6 19 4" xfId="25726"/>
    <cellStyle name="Обычный 5 6 19 4 2" xfId="25727"/>
    <cellStyle name="Обычный 5 6 19 4 2 2" xfId="25728"/>
    <cellStyle name="Обычный 5 6 19 4 2 2 2" xfId="55600"/>
    <cellStyle name="Обычный 5 6 19 4 2 3" xfId="55601"/>
    <cellStyle name="Обычный 5 6 19 4 3" xfId="25729"/>
    <cellStyle name="Обычный 5 6 19 4 3 2" xfId="55602"/>
    <cellStyle name="Обычный 5 6 19 4 4" xfId="55603"/>
    <cellStyle name="Обычный 5 6 19 5" xfId="25730"/>
    <cellStyle name="Обычный 5 6 19 5 2" xfId="25731"/>
    <cellStyle name="Обычный 5 6 19 5 2 2" xfId="55604"/>
    <cellStyle name="Обычный 5 6 19 5 3" xfId="55605"/>
    <cellStyle name="Обычный 5 6 19 6" xfId="25732"/>
    <cellStyle name="Обычный 5 6 19 6 2" xfId="55606"/>
    <cellStyle name="Обычный 5 6 19 7" xfId="25733"/>
    <cellStyle name="Обычный 5 6 19 7 2" xfId="55607"/>
    <cellStyle name="Обычный 5 6 19 8" xfId="55608"/>
    <cellStyle name="Обычный 5 6 2" xfId="25734"/>
    <cellStyle name="Обычный 5 6 2 2" xfId="25735"/>
    <cellStyle name="Обычный 5 6 2 2 2" xfId="25736"/>
    <cellStyle name="Обычный 5 6 2 2 2 2" xfId="25737"/>
    <cellStyle name="Обычный 5 6 2 2 2 2 2" xfId="55609"/>
    <cellStyle name="Обычный 5 6 2 2 2 3" xfId="55610"/>
    <cellStyle name="Обычный 5 6 2 2 3" xfId="25738"/>
    <cellStyle name="Обычный 5 6 2 2 3 2" xfId="55611"/>
    <cellStyle name="Обычный 5 6 2 2 4" xfId="55612"/>
    <cellStyle name="Обычный 5 6 2 3" xfId="25739"/>
    <cellStyle name="Обычный 5 6 2 3 2" xfId="25740"/>
    <cellStyle name="Обычный 5 6 2 3 2 2" xfId="25741"/>
    <cellStyle name="Обычный 5 6 2 3 2 2 2" xfId="55613"/>
    <cellStyle name="Обычный 5 6 2 3 2 3" xfId="55614"/>
    <cellStyle name="Обычный 5 6 2 3 3" xfId="25742"/>
    <cellStyle name="Обычный 5 6 2 3 3 2" xfId="55615"/>
    <cellStyle name="Обычный 5 6 2 3 4" xfId="55616"/>
    <cellStyle name="Обычный 5 6 2 4" xfId="25743"/>
    <cellStyle name="Обычный 5 6 2 4 2" xfId="25744"/>
    <cellStyle name="Обычный 5 6 2 4 2 2" xfId="25745"/>
    <cellStyle name="Обычный 5 6 2 4 2 2 2" xfId="55617"/>
    <cellStyle name="Обычный 5 6 2 4 2 3" xfId="55618"/>
    <cellStyle name="Обычный 5 6 2 4 3" xfId="25746"/>
    <cellStyle name="Обычный 5 6 2 4 3 2" xfId="55619"/>
    <cellStyle name="Обычный 5 6 2 4 4" xfId="55620"/>
    <cellStyle name="Обычный 5 6 2 5" xfId="25747"/>
    <cellStyle name="Обычный 5 6 2 5 2" xfId="25748"/>
    <cellStyle name="Обычный 5 6 2 5 2 2" xfId="55621"/>
    <cellStyle name="Обычный 5 6 2 5 3" xfId="55622"/>
    <cellStyle name="Обычный 5 6 2 6" xfId="25749"/>
    <cellStyle name="Обычный 5 6 2 6 2" xfId="55623"/>
    <cellStyle name="Обычный 5 6 2 7" xfId="25750"/>
    <cellStyle name="Обычный 5 6 2 7 2" xfId="55624"/>
    <cellStyle name="Обычный 5 6 2 8" xfId="55625"/>
    <cellStyle name="Обычный 5 6 20" xfId="25751"/>
    <cellStyle name="Обычный 5 6 20 2" xfId="25752"/>
    <cellStyle name="Обычный 5 6 20 2 2" xfId="25753"/>
    <cellStyle name="Обычный 5 6 20 2 2 2" xfId="25754"/>
    <cellStyle name="Обычный 5 6 20 2 2 2 2" xfId="55626"/>
    <cellStyle name="Обычный 5 6 20 2 2 3" xfId="55627"/>
    <cellStyle name="Обычный 5 6 20 2 3" xfId="25755"/>
    <cellStyle name="Обычный 5 6 20 2 3 2" xfId="55628"/>
    <cellStyle name="Обычный 5 6 20 2 4" xfId="55629"/>
    <cellStyle name="Обычный 5 6 20 3" xfId="25756"/>
    <cellStyle name="Обычный 5 6 20 3 2" xfId="25757"/>
    <cellStyle name="Обычный 5 6 20 3 2 2" xfId="25758"/>
    <cellStyle name="Обычный 5 6 20 3 2 2 2" xfId="55630"/>
    <cellStyle name="Обычный 5 6 20 3 2 3" xfId="55631"/>
    <cellStyle name="Обычный 5 6 20 3 3" xfId="25759"/>
    <cellStyle name="Обычный 5 6 20 3 3 2" xfId="55632"/>
    <cellStyle name="Обычный 5 6 20 3 4" xfId="55633"/>
    <cellStyle name="Обычный 5 6 20 4" xfId="25760"/>
    <cellStyle name="Обычный 5 6 20 4 2" xfId="25761"/>
    <cellStyle name="Обычный 5 6 20 4 2 2" xfId="25762"/>
    <cellStyle name="Обычный 5 6 20 4 2 2 2" xfId="55634"/>
    <cellStyle name="Обычный 5 6 20 4 2 3" xfId="55635"/>
    <cellStyle name="Обычный 5 6 20 4 3" xfId="25763"/>
    <cellStyle name="Обычный 5 6 20 4 3 2" xfId="55636"/>
    <cellStyle name="Обычный 5 6 20 4 4" xfId="55637"/>
    <cellStyle name="Обычный 5 6 20 5" xfId="25764"/>
    <cellStyle name="Обычный 5 6 20 5 2" xfId="25765"/>
    <cellStyle name="Обычный 5 6 20 5 2 2" xfId="55638"/>
    <cellStyle name="Обычный 5 6 20 5 3" xfId="55639"/>
    <cellStyle name="Обычный 5 6 20 6" xfId="25766"/>
    <cellStyle name="Обычный 5 6 20 6 2" xfId="55640"/>
    <cellStyle name="Обычный 5 6 20 7" xfId="25767"/>
    <cellStyle name="Обычный 5 6 20 7 2" xfId="55641"/>
    <cellStyle name="Обычный 5 6 20 8" xfId="55642"/>
    <cellStyle name="Обычный 5 6 21" xfId="25768"/>
    <cellStyle name="Обычный 5 6 21 2" xfId="25769"/>
    <cellStyle name="Обычный 5 6 21 2 2" xfId="25770"/>
    <cellStyle name="Обычный 5 6 21 2 2 2" xfId="25771"/>
    <cellStyle name="Обычный 5 6 21 2 2 2 2" xfId="55643"/>
    <cellStyle name="Обычный 5 6 21 2 2 3" xfId="55644"/>
    <cellStyle name="Обычный 5 6 21 2 3" xfId="25772"/>
    <cellStyle name="Обычный 5 6 21 2 3 2" xfId="55645"/>
    <cellStyle name="Обычный 5 6 21 2 4" xfId="55646"/>
    <cellStyle name="Обычный 5 6 21 3" xfId="25773"/>
    <cellStyle name="Обычный 5 6 21 3 2" xfId="25774"/>
    <cellStyle name="Обычный 5 6 21 3 2 2" xfId="25775"/>
    <cellStyle name="Обычный 5 6 21 3 2 2 2" xfId="55647"/>
    <cellStyle name="Обычный 5 6 21 3 2 3" xfId="55648"/>
    <cellStyle name="Обычный 5 6 21 3 3" xfId="25776"/>
    <cellStyle name="Обычный 5 6 21 3 3 2" xfId="55649"/>
    <cellStyle name="Обычный 5 6 21 3 4" xfId="55650"/>
    <cellStyle name="Обычный 5 6 21 4" xfId="25777"/>
    <cellStyle name="Обычный 5 6 21 4 2" xfId="25778"/>
    <cellStyle name="Обычный 5 6 21 4 2 2" xfId="25779"/>
    <cellStyle name="Обычный 5 6 21 4 2 2 2" xfId="55651"/>
    <cellStyle name="Обычный 5 6 21 4 2 3" xfId="55652"/>
    <cellStyle name="Обычный 5 6 21 4 3" xfId="25780"/>
    <cellStyle name="Обычный 5 6 21 4 3 2" xfId="55653"/>
    <cellStyle name="Обычный 5 6 21 4 4" xfId="55654"/>
    <cellStyle name="Обычный 5 6 21 5" xfId="25781"/>
    <cellStyle name="Обычный 5 6 21 5 2" xfId="25782"/>
    <cellStyle name="Обычный 5 6 21 5 2 2" xfId="55655"/>
    <cellStyle name="Обычный 5 6 21 5 3" xfId="55656"/>
    <cellStyle name="Обычный 5 6 21 6" xfId="25783"/>
    <cellStyle name="Обычный 5 6 21 6 2" xfId="55657"/>
    <cellStyle name="Обычный 5 6 21 7" xfId="25784"/>
    <cellStyle name="Обычный 5 6 21 7 2" xfId="55658"/>
    <cellStyle name="Обычный 5 6 21 8" xfId="55659"/>
    <cellStyle name="Обычный 5 6 22" xfId="25785"/>
    <cellStyle name="Обычный 5 6 22 2" xfId="25786"/>
    <cellStyle name="Обычный 5 6 22 2 2" xfId="25787"/>
    <cellStyle name="Обычный 5 6 22 2 2 2" xfId="25788"/>
    <cellStyle name="Обычный 5 6 22 2 2 2 2" xfId="55660"/>
    <cellStyle name="Обычный 5 6 22 2 2 3" xfId="55661"/>
    <cellStyle name="Обычный 5 6 22 2 3" xfId="25789"/>
    <cellStyle name="Обычный 5 6 22 2 3 2" xfId="55662"/>
    <cellStyle name="Обычный 5 6 22 2 4" xfId="55663"/>
    <cellStyle name="Обычный 5 6 22 3" xfId="25790"/>
    <cellStyle name="Обычный 5 6 22 3 2" xfId="25791"/>
    <cellStyle name="Обычный 5 6 22 3 2 2" xfId="25792"/>
    <cellStyle name="Обычный 5 6 22 3 2 2 2" xfId="55664"/>
    <cellStyle name="Обычный 5 6 22 3 2 3" xfId="55665"/>
    <cellStyle name="Обычный 5 6 22 3 3" xfId="25793"/>
    <cellStyle name="Обычный 5 6 22 3 3 2" xfId="55666"/>
    <cellStyle name="Обычный 5 6 22 3 4" xfId="55667"/>
    <cellStyle name="Обычный 5 6 22 4" xfId="25794"/>
    <cellStyle name="Обычный 5 6 22 4 2" xfId="25795"/>
    <cellStyle name="Обычный 5 6 22 4 2 2" xfId="25796"/>
    <cellStyle name="Обычный 5 6 22 4 2 2 2" xfId="55668"/>
    <cellStyle name="Обычный 5 6 22 4 2 3" xfId="55669"/>
    <cellStyle name="Обычный 5 6 22 4 3" xfId="25797"/>
    <cellStyle name="Обычный 5 6 22 4 3 2" xfId="55670"/>
    <cellStyle name="Обычный 5 6 22 4 4" xfId="55671"/>
    <cellStyle name="Обычный 5 6 22 5" xfId="25798"/>
    <cellStyle name="Обычный 5 6 22 5 2" xfId="25799"/>
    <cellStyle name="Обычный 5 6 22 5 2 2" xfId="55672"/>
    <cellStyle name="Обычный 5 6 22 5 3" xfId="55673"/>
    <cellStyle name="Обычный 5 6 22 6" xfId="25800"/>
    <cellStyle name="Обычный 5 6 22 6 2" xfId="55674"/>
    <cellStyle name="Обычный 5 6 22 7" xfId="25801"/>
    <cellStyle name="Обычный 5 6 22 7 2" xfId="55675"/>
    <cellStyle name="Обычный 5 6 22 8" xfId="55676"/>
    <cellStyle name="Обычный 5 6 23" xfId="25802"/>
    <cellStyle name="Обычный 5 6 23 2" xfId="25803"/>
    <cellStyle name="Обычный 5 6 23 2 2" xfId="25804"/>
    <cellStyle name="Обычный 5 6 23 2 2 2" xfId="25805"/>
    <cellStyle name="Обычный 5 6 23 2 2 2 2" xfId="55677"/>
    <cellStyle name="Обычный 5 6 23 2 2 3" xfId="55678"/>
    <cellStyle name="Обычный 5 6 23 2 3" xfId="25806"/>
    <cellStyle name="Обычный 5 6 23 2 3 2" xfId="55679"/>
    <cellStyle name="Обычный 5 6 23 2 4" xfId="55680"/>
    <cellStyle name="Обычный 5 6 23 3" xfId="25807"/>
    <cellStyle name="Обычный 5 6 23 3 2" xfId="25808"/>
    <cellStyle name="Обычный 5 6 23 3 2 2" xfId="25809"/>
    <cellStyle name="Обычный 5 6 23 3 2 2 2" xfId="55681"/>
    <cellStyle name="Обычный 5 6 23 3 2 3" xfId="55682"/>
    <cellStyle name="Обычный 5 6 23 3 3" xfId="25810"/>
    <cellStyle name="Обычный 5 6 23 3 3 2" xfId="55683"/>
    <cellStyle name="Обычный 5 6 23 3 4" xfId="55684"/>
    <cellStyle name="Обычный 5 6 23 4" xfId="25811"/>
    <cellStyle name="Обычный 5 6 23 4 2" xfId="25812"/>
    <cellStyle name="Обычный 5 6 23 4 2 2" xfId="25813"/>
    <cellStyle name="Обычный 5 6 23 4 2 2 2" xfId="55685"/>
    <cellStyle name="Обычный 5 6 23 4 2 3" xfId="55686"/>
    <cellStyle name="Обычный 5 6 23 4 3" xfId="25814"/>
    <cellStyle name="Обычный 5 6 23 4 3 2" xfId="55687"/>
    <cellStyle name="Обычный 5 6 23 4 4" xfId="55688"/>
    <cellStyle name="Обычный 5 6 23 5" xfId="25815"/>
    <cellStyle name="Обычный 5 6 23 5 2" xfId="25816"/>
    <cellStyle name="Обычный 5 6 23 5 2 2" xfId="55689"/>
    <cellStyle name="Обычный 5 6 23 5 3" xfId="55690"/>
    <cellStyle name="Обычный 5 6 23 6" xfId="25817"/>
    <cellStyle name="Обычный 5 6 23 6 2" xfId="55691"/>
    <cellStyle name="Обычный 5 6 23 7" xfId="25818"/>
    <cellStyle name="Обычный 5 6 23 7 2" xfId="55692"/>
    <cellStyle name="Обычный 5 6 23 8" xfId="55693"/>
    <cellStyle name="Обычный 5 6 24" xfId="25819"/>
    <cellStyle name="Обычный 5 6 24 2" xfId="25820"/>
    <cellStyle name="Обычный 5 6 24 2 2" xfId="25821"/>
    <cellStyle name="Обычный 5 6 24 2 2 2" xfId="25822"/>
    <cellStyle name="Обычный 5 6 24 2 2 2 2" xfId="55694"/>
    <cellStyle name="Обычный 5 6 24 2 2 3" xfId="55695"/>
    <cellStyle name="Обычный 5 6 24 2 3" xfId="25823"/>
    <cellStyle name="Обычный 5 6 24 2 3 2" xfId="55696"/>
    <cellStyle name="Обычный 5 6 24 2 4" xfId="55697"/>
    <cellStyle name="Обычный 5 6 24 3" xfId="25824"/>
    <cellStyle name="Обычный 5 6 24 3 2" xfId="25825"/>
    <cellStyle name="Обычный 5 6 24 3 2 2" xfId="25826"/>
    <cellStyle name="Обычный 5 6 24 3 2 2 2" xfId="55698"/>
    <cellStyle name="Обычный 5 6 24 3 2 3" xfId="55699"/>
    <cellStyle name="Обычный 5 6 24 3 3" xfId="25827"/>
    <cellStyle name="Обычный 5 6 24 3 3 2" xfId="55700"/>
    <cellStyle name="Обычный 5 6 24 3 4" xfId="55701"/>
    <cellStyle name="Обычный 5 6 24 4" xfId="25828"/>
    <cellStyle name="Обычный 5 6 24 4 2" xfId="25829"/>
    <cellStyle name="Обычный 5 6 24 4 2 2" xfId="25830"/>
    <cellStyle name="Обычный 5 6 24 4 2 2 2" xfId="55702"/>
    <cellStyle name="Обычный 5 6 24 4 2 3" xfId="55703"/>
    <cellStyle name="Обычный 5 6 24 4 3" xfId="25831"/>
    <cellStyle name="Обычный 5 6 24 4 3 2" xfId="55704"/>
    <cellStyle name="Обычный 5 6 24 4 4" xfId="55705"/>
    <cellStyle name="Обычный 5 6 24 5" xfId="25832"/>
    <cellStyle name="Обычный 5 6 24 5 2" xfId="25833"/>
    <cellStyle name="Обычный 5 6 24 5 2 2" xfId="55706"/>
    <cellStyle name="Обычный 5 6 24 5 3" xfId="55707"/>
    <cellStyle name="Обычный 5 6 24 6" xfId="25834"/>
    <cellStyle name="Обычный 5 6 24 6 2" xfId="55708"/>
    <cellStyle name="Обычный 5 6 24 7" xfId="25835"/>
    <cellStyle name="Обычный 5 6 24 7 2" xfId="55709"/>
    <cellStyle name="Обычный 5 6 24 8" xfId="55710"/>
    <cellStyle name="Обычный 5 6 25" xfId="25836"/>
    <cellStyle name="Обычный 5 6 25 2" xfId="25837"/>
    <cellStyle name="Обычный 5 6 25 2 2" xfId="25838"/>
    <cellStyle name="Обычный 5 6 25 2 2 2" xfId="25839"/>
    <cellStyle name="Обычный 5 6 25 2 2 2 2" xfId="55711"/>
    <cellStyle name="Обычный 5 6 25 2 2 3" xfId="55712"/>
    <cellStyle name="Обычный 5 6 25 2 3" xfId="25840"/>
    <cellStyle name="Обычный 5 6 25 2 3 2" xfId="55713"/>
    <cellStyle name="Обычный 5 6 25 2 4" xfId="55714"/>
    <cellStyle name="Обычный 5 6 25 3" xfId="25841"/>
    <cellStyle name="Обычный 5 6 25 3 2" xfId="25842"/>
    <cellStyle name="Обычный 5 6 25 3 2 2" xfId="25843"/>
    <cellStyle name="Обычный 5 6 25 3 2 2 2" xfId="55715"/>
    <cellStyle name="Обычный 5 6 25 3 2 3" xfId="55716"/>
    <cellStyle name="Обычный 5 6 25 3 3" xfId="25844"/>
    <cellStyle name="Обычный 5 6 25 3 3 2" xfId="55717"/>
    <cellStyle name="Обычный 5 6 25 3 4" xfId="55718"/>
    <cellStyle name="Обычный 5 6 25 4" xfId="25845"/>
    <cellStyle name="Обычный 5 6 25 4 2" xfId="25846"/>
    <cellStyle name="Обычный 5 6 25 4 2 2" xfId="25847"/>
    <cellStyle name="Обычный 5 6 25 4 2 2 2" xfId="55719"/>
    <cellStyle name="Обычный 5 6 25 4 2 3" xfId="55720"/>
    <cellStyle name="Обычный 5 6 25 4 3" xfId="25848"/>
    <cellStyle name="Обычный 5 6 25 4 3 2" xfId="55721"/>
    <cellStyle name="Обычный 5 6 25 4 4" xfId="55722"/>
    <cellStyle name="Обычный 5 6 25 5" xfId="25849"/>
    <cellStyle name="Обычный 5 6 25 5 2" xfId="25850"/>
    <cellStyle name="Обычный 5 6 25 5 2 2" xfId="55723"/>
    <cellStyle name="Обычный 5 6 25 5 3" xfId="55724"/>
    <cellStyle name="Обычный 5 6 25 6" xfId="25851"/>
    <cellStyle name="Обычный 5 6 25 6 2" xfId="55725"/>
    <cellStyle name="Обычный 5 6 25 7" xfId="25852"/>
    <cellStyle name="Обычный 5 6 25 7 2" xfId="55726"/>
    <cellStyle name="Обычный 5 6 25 8" xfId="55727"/>
    <cellStyle name="Обычный 5 6 26" xfId="25853"/>
    <cellStyle name="Обычный 5 6 26 2" xfId="25854"/>
    <cellStyle name="Обычный 5 6 26 2 2" xfId="25855"/>
    <cellStyle name="Обычный 5 6 26 2 2 2" xfId="25856"/>
    <cellStyle name="Обычный 5 6 26 2 2 2 2" xfId="55728"/>
    <cellStyle name="Обычный 5 6 26 2 2 3" xfId="55729"/>
    <cellStyle name="Обычный 5 6 26 2 3" xfId="25857"/>
    <cellStyle name="Обычный 5 6 26 2 3 2" xfId="55730"/>
    <cellStyle name="Обычный 5 6 26 2 4" xfId="55731"/>
    <cellStyle name="Обычный 5 6 26 3" xfId="25858"/>
    <cellStyle name="Обычный 5 6 26 3 2" xfId="25859"/>
    <cellStyle name="Обычный 5 6 26 3 2 2" xfId="25860"/>
    <cellStyle name="Обычный 5 6 26 3 2 2 2" xfId="55732"/>
    <cellStyle name="Обычный 5 6 26 3 2 3" xfId="55733"/>
    <cellStyle name="Обычный 5 6 26 3 3" xfId="25861"/>
    <cellStyle name="Обычный 5 6 26 3 3 2" xfId="55734"/>
    <cellStyle name="Обычный 5 6 26 3 4" xfId="55735"/>
    <cellStyle name="Обычный 5 6 26 4" xfId="25862"/>
    <cellStyle name="Обычный 5 6 26 4 2" xfId="25863"/>
    <cellStyle name="Обычный 5 6 26 4 2 2" xfId="25864"/>
    <cellStyle name="Обычный 5 6 26 4 2 2 2" xfId="55736"/>
    <cellStyle name="Обычный 5 6 26 4 2 3" xfId="55737"/>
    <cellStyle name="Обычный 5 6 26 4 3" xfId="25865"/>
    <cellStyle name="Обычный 5 6 26 4 3 2" xfId="55738"/>
    <cellStyle name="Обычный 5 6 26 4 4" xfId="55739"/>
    <cellStyle name="Обычный 5 6 26 5" xfId="25866"/>
    <cellStyle name="Обычный 5 6 26 5 2" xfId="25867"/>
    <cellStyle name="Обычный 5 6 26 5 2 2" xfId="55740"/>
    <cellStyle name="Обычный 5 6 26 5 3" xfId="55741"/>
    <cellStyle name="Обычный 5 6 26 6" xfId="25868"/>
    <cellStyle name="Обычный 5 6 26 6 2" xfId="55742"/>
    <cellStyle name="Обычный 5 6 26 7" xfId="25869"/>
    <cellStyle name="Обычный 5 6 26 7 2" xfId="55743"/>
    <cellStyle name="Обычный 5 6 26 8" xfId="55744"/>
    <cellStyle name="Обычный 5 6 27" xfId="25870"/>
    <cellStyle name="Обычный 5 6 27 2" xfId="25871"/>
    <cellStyle name="Обычный 5 6 27 2 2" xfId="25872"/>
    <cellStyle name="Обычный 5 6 27 2 2 2" xfId="25873"/>
    <cellStyle name="Обычный 5 6 27 2 2 2 2" xfId="55745"/>
    <cellStyle name="Обычный 5 6 27 2 2 3" xfId="55746"/>
    <cellStyle name="Обычный 5 6 27 2 3" xfId="25874"/>
    <cellStyle name="Обычный 5 6 27 2 3 2" xfId="55747"/>
    <cellStyle name="Обычный 5 6 27 2 4" xfId="55748"/>
    <cellStyle name="Обычный 5 6 27 3" xfId="25875"/>
    <cellStyle name="Обычный 5 6 27 3 2" xfId="25876"/>
    <cellStyle name="Обычный 5 6 27 3 2 2" xfId="25877"/>
    <cellStyle name="Обычный 5 6 27 3 2 2 2" xfId="55749"/>
    <cellStyle name="Обычный 5 6 27 3 2 3" xfId="55750"/>
    <cellStyle name="Обычный 5 6 27 3 3" xfId="25878"/>
    <cellStyle name="Обычный 5 6 27 3 3 2" xfId="55751"/>
    <cellStyle name="Обычный 5 6 27 3 4" xfId="55752"/>
    <cellStyle name="Обычный 5 6 27 4" xfId="25879"/>
    <cellStyle name="Обычный 5 6 27 4 2" xfId="25880"/>
    <cellStyle name="Обычный 5 6 27 4 2 2" xfId="25881"/>
    <cellStyle name="Обычный 5 6 27 4 2 2 2" xfId="55753"/>
    <cellStyle name="Обычный 5 6 27 4 2 3" xfId="55754"/>
    <cellStyle name="Обычный 5 6 27 4 3" xfId="25882"/>
    <cellStyle name="Обычный 5 6 27 4 3 2" xfId="55755"/>
    <cellStyle name="Обычный 5 6 27 4 4" xfId="55756"/>
    <cellStyle name="Обычный 5 6 27 5" xfId="25883"/>
    <cellStyle name="Обычный 5 6 27 5 2" xfId="25884"/>
    <cellStyle name="Обычный 5 6 27 5 2 2" xfId="55757"/>
    <cellStyle name="Обычный 5 6 27 5 3" xfId="55758"/>
    <cellStyle name="Обычный 5 6 27 6" xfId="25885"/>
    <cellStyle name="Обычный 5 6 27 6 2" xfId="55759"/>
    <cellStyle name="Обычный 5 6 27 7" xfId="25886"/>
    <cellStyle name="Обычный 5 6 27 7 2" xfId="55760"/>
    <cellStyle name="Обычный 5 6 27 8" xfId="55761"/>
    <cellStyle name="Обычный 5 6 28" xfId="25887"/>
    <cellStyle name="Обычный 5 6 28 2" xfId="25888"/>
    <cellStyle name="Обычный 5 6 28 2 2" xfId="25889"/>
    <cellStyle name="Обычный 5 6 28 2 2 2" xfId="25890"/>
    <cellStyle name="Обычный 5 6 28 2 2 2 2" xfId="55762"/>
    <cellStyle name="Обычный 5 6 28 2 2 3" xfId="55763"/>
    <cellStyle name="Обычный 5 6 28 2 3" xfId="25891"/>
    <cellStyle name="Обычный 5 6 28 2 3 2" xfId="55764"/>
    <cellStyle name="Обычный 5 6 28 2 4" xfId="55765"/>
    <cellStyle name="Обычный 5 6 28 3" xfId="25892"/>
    <cellStyle name="Обычный 5 6 28 3 2" xfId="25893"/>
    <cellStyle name="Обычный 5 6 28 3 2 2" xfId="25894"/>
    <cellStyle name="Обычный 5 6 28 3 2 2 2" xfId="55766"/>
    <cellStyle name="Обычный 5 6 28 3 2 3" xfId="55767"/>
    <cellStyle name="Обычный 5 6 28 3 3" xfId="25895"/>
    <cellStyle name="Обычный 5 6 28 3 3 2" xfId="55768"/>
    <cellStyle name="Обычный 5 6 28 3 4" xfId="55769"/>
    <cellStyle name="Обычный 5 6 28 4" xfId="25896"/>
    <cellStyle name="Обычный 5 6 28 4 2" xfId="25897"/>
    <cellStyle name="Обычный 5 6 28 4 2 2" xfId="25898"/>
    <cellStyle name="Обычный 5 6 28 4 2 2 2" xfId="55770"/>
    <cellStyle name="Обычный 5 6 28 4 2 3" xfId="55771"/>
    <cellStyle name="Обычный 5 6 28 4 3" xfId="25899"/>
    <cellStyle name="Обычный 5 6 28 4 3 2" xfId="55772"/>
    <cellStyle name="Обычный 5 6 28 4 4" xfId="55773"/>
    <cellStyle name="Обычный 5 6 28 5" xfId="25900"/>
    <cellStyle name="Обычный 5 6 28 5 2" xfId="25901"/>
    <cellStyle name="Обычный 5 6 28 5 2 2" xfId="55774"/>
    <cellStyle name="Обычный 5 6 28 5 3" xfId="55775"/>
    <cellStyle name="Обычный 5 6 28 6" xfId="25902"/>
    <cellStyle name="Обычный 5 6 28 6 2" xfId="55776"/>
    <cellStyle name="Обычный 5 6 28 7" xfId="25903"/>
    <cellStyle name="Обычный 5 6 28 7 2" xfId="55777"/>
    <cellStyle name="Обычный 5 6 28 8" xfId="55778"/>
    <cellStyle name="Обычный 5 6 29" xfId="25904"/>
    <cellStyle name="Обычный 5 6 29 2" xfId="25905"/>
    <cellStyle name="Обычный 5 6 29 2 2" xfId="25906"/>
    <cellStyle name="Обычный 5 6 29 2 2 2" xfId="25907"/>
    <cellStyle name="Обычный 5 6 29 2 2 2 2" xfId="55779"/>
    <cellStyle name="Обычный 5 6 29 2 2 3" xfId="55780"/>
    <cellStyle name="Обычный 5 6 29 2 3" xfId="25908"/>
    <cellStyle name="Обычный 5 6 29 2 3 2" xfId="55781"/>
    <cellStyle name="Обычный 5 6 29 2 4" xfId="55782"/>
    <cellStyle name="Обычный 5 6 29 3" xfId="25909"/>
    <cellStyle name="Обычный 5 6 29 3 2" xfId="25910"/>
    <cellStyle name="Обычный 5 6 29 3 2 2" xfId="25911"/>
    <cellStyle name="Обычный 5 6 29 3 2 2 2" xfId="55783"/>
    <cellStyle name="Обычный 5 6 29 3 2 3" xfId="55784"/>
    <cellStyle name="Обычный 5 6 29 3 3" xfId="25912"/>
    <cellStyle name="Обычный 5 6 29 3 3 2" xfId="55785"/>
    <cellStyle name="Обычный 5 6 29 3 4" xfId="55786"/>
    <cellStyle name="Обычный 5 6 29 4" xfId="25913"/>
    <cellStyle name="Обычный 5 6 29 4 2" xfId="25914"/>
    <cellStyle name="Обычный 5 6 29 4 2 2" xfId="25915"/>
    <cellStyle name="Обычный 5 6 29 4 2 2 2" xfId="55787"/>
    <cellStyle name="Обычный 5 6 29 4 2 3" xfId="55788"/>
    <cellStyle name="Обычный 5 6 29 4 3" xfId="25916"/>
    <cellStyle name="Обычный 5 6 29 4 3 2" xfId="55789"/>
    <cellStyle name="Обычный 5 6 29 4 4" xfId="55790"/>
    <cellStyle name="Обычный 5 6 29 5" xfId="25917"/>
    <cellStyle name="Обычный 5 6 29 5 2" xfId="25918"/>
    <cellStyle name="Обычный 5 6 29 5 2 2" xfId="55791"/>
    <cellStyle name="Обычный 5 6 29 5 3" xfId="55792"/>
    <cellStyle name="Обычный 5 6 29 6" xfId="25919"/>
    <cellStyle name="Обычный 5 6 29 6 2" xfId="55793"/>
    <cellStyle name="Обычный 5 6 29 7" xfId="25920"/>
    <cellStyle name="Обычный 5 6 29 7 2" xfId="55794"/>
    <cellStyle name="Обычный 5 6 29 8" xfId="55795"/>
    <cellStyle name="Обычный 5 6 3" xfId="25921"/>
    <cellStyle name="Обычный 5 6 3 2" xfId="25922"/>
    <cellStyle name="Обычный 5 6 3 2 2" xfId="25923"/>
    <cellStyle name="Обычный 5 6 3 2 2 2" xfId="25924"/>
    <cellStyle name="Обычный 5 6 3 2 2 2 2" xfId="55796"/>
    <cellStyle name="Обычный 5 6 3 2 2 3" xfId="55797"/>
    <cellStyle name="Обычный 5 6 3 2 3" xfId="25925"/>
    <cellStyle name="Обычный 5 6 3 2 3 2" xfId="55798"/>
    <cellStyle name="Обычный 5 6 3 2 4" xfId="55799"/>
    <cellStyle name="Обычный 5 6 3 3" xfId="25926"/>
    <cellStyle name="Обычный 5 6 3 3 2" xfId="25927"/>
    <cellStyle name="Обычный 5 6 3 3 2 2" xfId="25928"/>
    <cellStyle name="Обычный 5 6 3 3 2 2 2" xfId="55800"/>
    <cellStyle name="Обычный 5 6 3 3 2 3" xfId="55801"/>
    <cellStyle name="Обычный 5 6 3 3 3" xfId="25929"/>
    <cellStyle name="Обычный 5 6 3 3 3 2" xfId="55802"/>
    <cellStyle name="Обычный 5 6 3 3 4" xfId="55803"/>
    <cellStyle name="Обычный 5 6 3 4" xfId="25930"/>
    <cellStyle name="Обычный 5 6 3 4 2" xfId="25931"/>
    <cellStyle name="Обычный 5 6 3 4 2 2" xfId="25932"/>
    <cellStyle name="Обычный 5 6 3 4 2 2 2" xfId="55804"/>
    <cellStyle name="Обычный 5 6 3 4 2 3" xfId="55805"/>
    <cellStyle name="Обычный 5 6 3 4 3" xfId="25933"/>
    <cellStyle name="Обычный 5 6 3 4 3 2" xfId="55806"/>
    <cellStyle name="Обычный 5 6 3 4 4" xfId="55807"/>
    <cellStyle name="Обычный 5 6 3 5" xfId="25934"/>
    <cellStyle name="Обычный 5 6 3 5 2" xfId="25935"/>
    <cellStyle name="Обычный 5 6 3 5 2 2" xfId="55808"/>
    <cellStyle name="Обычный 5 6 3 5 3" xfId="55809"/>
    <cellStyle name="Обычный 5 6 3 6" xfId="25936"/>
    <cellStyle name="Обычный 5 6 3 6 2" xfId="55810"/>
    <cellStyle name="Обычный 5 6 3 7" xfId="25937"/>
    <cellStyle name="Обычный 5 6 3 7 2" xfId="55811"/>
    <cellStyle name="Обычный 5 6 3 8" xfId="55812"/>
    <cellStyle name="Обычный 5 6 30" xfId="25938"/>
    <cellStyle name="Обычный 5 6 30 2" xfId="25939"/>
    <cellStyle name="Обычный 5 6 30 2 2" xfId="25940"/>
    <cellStyle name="Обычный 5 6 30 2 2 2" xfId="55813"/>
    <cellStyle name="Обычный 5 6 30 2 3" xfId="55814"/>
    <cellStyle name="Обычный 5 6 30 3" xfId="25941"/>
    <cellStyle name="Обычный 5 6 30 3 2" xfId="55815"/>
    <cellStyle name="Обычный 5 6 30 4" xfId="55816"/>
    <cellStyle name="Обычный 5 6 31" xfId="25942"/>
    <cellStyle name="Обычный 5 6 31 2" xfId="25943"/>
    <cellStyle name="Обычный 5 6 31 2 2" xfId="25944"/>
    <cellStyle name="Обычный 5 6 31 2 2 2" xfId="55817"/>
    <cellStyle name="Обычный 5 6 31 2 3" xfId="55818"/>
    <cellStyle name="Обычный 5 6 31 3" xfId="25945"/>
    <cellStyle name="Обычный 5 6 31 3 2" xfId="55819"/>
    <cellStyle name="Обычный 5 6 31 4" xfId="55820"/>
    <cellStyle name="Обычный 5 6 32" xfId="25946"/>
    <cellStyle name="Обычный 5 6 32 2" xfId="25947"/>
    <cellStyle name="Обычный 5 6 32 2 2" xfId="25948"/>
    <cellStyle name="Обычный 5 6 32 2 2 2" xfId="55821"/>
    <cellStyle name="Обычный 5 6 32 2 3" xfId="55822"/>
    <cellStyle name="Обычный 5 6 32 3" xfId="25949"/>
    <cellStyle name="Обычный 5 6 32 3 2" xfId="55823"/>
    <cellStyle name="Обычный 5 6 32 4" xfId="55824"/>
    <cellStyle name="Обычный 5 6 33" xfId="25950"/>
    <cellStyle name="Обычный 5 6 33 2" xfId="25951"/>
    <cellStyle name="Обычный 5 6 33 2 2" xfId="25952"/>
    <cellStyle name="Обычный 5 6 33 2 2 2" xfId="55825"/>
    <cellStyle name="Обычный 5 6 33 2 3" xfId="55826"/>
    <cellStyle name="Обычный 5 6 33 3" xfId="25953"/>
    <cellStyle name="Обычный 5 6 33 3 2" xfId="55827"/>
    <cellStyle name="Обычный 5 6 33 4" xfId="55828"/>
    <cellStyle name="Обычный 5 6 34" xfId="25954"/>
    <cellStyle name="Обычный 5 6 34 2" xfId="25955"/>
    <cellStyle name="Обычный 5 6 34 2 2" xfId="55829"/>
    <cellStyle name="Обычный 5 6 34 3" xfId="55830"/>
    <cellStyle name="Обычный 5 6 35" xfId="25956"/>
    <cellStyle name="Обычный 5 6 35 2" xfId="55831"/>
    <cellStyle name="Обычный 5 6 36" xfId="25957"/>
    <cellStyle name="Обычный 5 6 36 2" xfId="55832"/>
    <cellStyle name="Обычный 5 6 37" xfId="55833"/>
    <cellStyle name="Обычный 5 6 38" xfId="61033"/>
    <cellStyle name="Обычный 5 6 4" xfId="25958"/>
    <cellStyle name="Обычный 5 6 4 2" xfId="25959"/>
    <cellStyle name="Обычный 5 6 4 2 2" xfId="25960"/>
    <cellStyle name="Обычный 5 6 4 2 2 2" xfId="25961"/>
    <cellStyle name="Обычный 5 6 4 2 2 2 2" xfId="55834"/>
    <cellStyle name="Обычный 5 6 4 2 2 3" xfId="55835"/>
    <cellStyle name="Обычный 5 6 4 2 3" xfId="25962"/>
    <cellStyle name="Обычный 5 6 4 2 3 2" xfId="55836"/>
    <cellStyle name="Обычный 5 6 4 2 4" xfId="55837"/>
    <cellStyle name="Обычный 5 6 4 3" xfId="25963"/>
    <cellStyle name="Обычный 5 6 4 3 2" xfId="25964"/>
    <cellStyle name="Обычный 5 6 4 3 2 2" xfId="25965"/>
    <cellStyle name="Обычный 5 6 4 3 2 2 2" xfId="55838"/>
    <cellStyle name="Обычный 5 6 4 3 2 3" xfId="55839"/>
    <cellStyle name="Обычный 5 6 4 3 3" xfId="25966"/>
    <cellStyle name="Обычный 5 6 4 3 3 2" xfId="55840"/>
    <cellStyle name="Обычный 5 6 4 3 4" xfId="55841"/>
    <cellStyle name="Обычный 5 6 4 4" xfId="25967"/>
    <cellStyle name="Обычный 5 6 4 4 2" xfId="25968"/>
    <cellStyle name="Обычный 5 6 4 4 2 2" xfId="25969"/>
    <cellStyle name="Обычный 5 6 4 4 2 2 2" xfId="55842"/>
    <cellStyle name="Обычный 5 6 4 4 2 3" xfId="55843"/>
    <cellStyle name="Обычный 5 6 4 4 3" xfId="25970"/>
    <cellStyle name="Обычный 5 6 4 4 3 2" xfId="55844"/>
    <cellStyle name="Обычный 5 6 4 4 4" xfId="55845"/>
    <cellStyle name="Обычный 5 6 4 5" xfId="25971"/>
    <cellStyle name="Обычный 5 6 4 5 2" xfId="25972"/>
    <cellStyle name="Обычный 5 6 4 5 2 2" xfId="55846"/>
    <cellStyle name="Обычный 5 6 4 5 3" xfId="55847"/>
    <cellStyle name="Обычный 5 6 4 6" xfId="25973"/>
    <cellStyle name="Обычный 5 6 4 6 2" xfId="55848"/>
    <cellStyle name="Обычный 5 6 4 7" xfId="25974"/>
    <cellStyle name="Обычный 5 6 4 7 2" xfId="55849"/>
    <cellStyle name="Обычный 5 6 4 8" xfId="55850"/>
    <cellStyle name="Обычный 5 6 5" xfId="25975"/>
    <cellStyle name="Обычный 5 6 5 2" xfId="25976"/>
    <cellStyle name="Обычный 5 6 5 2 2" xfId="25977"/>
    <cellStyle name="Обычный 5 6 5 2 2 2" xfId="25978"/>
    <cellStyle name="Обычный 5 6 5 2 2 2 2" xfId="55851"/>
    <cellStyle name="Обычный 5 6 5 2 2 3" xfId="55852"/>
    <cellStyle name="Обычный 5 6 5 2 3" xfId="25979"/>
    <cellStyle name="Обычный 5 6 5 2 3 2" xfId="55853"/>
    <cellStyle name="Обычный 5 6 5 2 4" xfId="55854"/>
    <cellStyle name="Обычный 5 6 5 3" xfId="25980"/>
    <cellStyle name="Обычный 5 6 5 3 2" xfId="25981"/>
    <cellStyle name="Обычный 5 6 5 3 2 2" xfId="25982"/>
    <cellStyle name="Обычный 5 6 5 3 2 2 2" xfId="55855"/>
    <cellStyle name="Обычный 5 6 5 3 2 3" xfId="55856"/>
    <cellStyle name="Обычный 5 6 5 3 3" xfId="25983"/>
    <cellStyle name="Обычный 5 6 5 3 3 2" xfId="55857"/>
    <cellStyle name="Обычный 5 6 5 3 4" xfId="55858"/>
    <cellStyle name="Обычный 5 6 5 4" xfId="25984"/>
    <cellStyle name="Обычный 5 6 5 4 2" xfId="25985"/>
    <cellStyle name="Обычный 5 6 5 4 2 2" xfId="25986"/>
    <cellStyle name="Обычный 5 6 5 4 2 2 2" xfId="55859"/>
    <cellStyle name="Обычный 5 6 5 4 2 3" xfId="55860"/>
    <cellStyle name="Обычный 5 6 5 4 3" xfId="25987"/>
    <cellStyle name="Обычный 5 6 5 4 3 2" xfId="55861"/>
    <cellStyle name="Обычный 5 6 5 4 4" xfId="55862"/>
    <cellStyle name="Обычный 5 6 5 5" xfId="25988"/>
    <cellStyle name="Обычный 5 6 5 5 2" xfId="25989"/>
    <cellStyle name="Обычный 5 6 5 5 2 2" xfId="55863"/>
    <cellStyle name="Обычный 5 6 5 5 3" xfId="55864"/>
    <cellStyle name="Обычный 5 6 5 6" xfId="25990"/>
    <cellStyle name="Обычный 5 6 5 6 2" xfId="55865"/>
    <cellStyle name="Обычный 5 6 5 7" xfId="25991"/>
    <cellStyle name="Обычный 5 6 5 7 2" xfId="55866"/>
    <cellStyle name="Обычный 5 6 5 8" xfId="55867"/>
    <cellStyle name="Обычный 5 6 6" xfId="25992"/>
    <cellStyle name="Обычный 5 6 6 2" xfId="25993"/>
    <cellStyle name="Обычный 5 6 6 2 2" xfId="25994"/>
    <cellStyle name="Обычный 5 6 6 2 2 2" xfId="25995"/>
    <cellStyle name="Обычный 5 6 6 2 2 2 2" xfId="55868"/>
    <cellStyle name="Обычный 5 6 6 2 2 3" xfId="55869"/>
    <cellStyle name="Обычный 5 6 6 2 3" xfId="25996"/>
    <cellStyle name="Обычный 5 6 6 2 3 2" xfId="55870"/>
    <cellStyle name="Обычный 5 6 6 2 4" xfId="55871"/>
    <cellStyle name="Обычный 5 6 6 3" xfId="25997"/>
    <cellStyle name="Обычный 5 6 6 3 2" xfId="25998"/>
    <cellStyle name="Обычный 5 6 6 3 2 2" xfId="25999"/>
    <cellStyle name="Обычный 5 6 6 3 2 2 2" xfId="55872"/>
    <cellStyle name="Обычный 5 6 6 3 2 3" xfId="55873"/>
    <cellStyle name="Обычный 5 6 6 3 3" xfId="26000"/>
    <cellStyle name="Обычный 5 6 6 3 3 2" xfId="55874"/>
    <cellStyle name="Обычный 5 6 6 3 4" xfId="55875"/>
    <cellStyle name="Обычный 5 6 6 4" xfId="26001"/>
    <cellStyle name="Обычный 5 6 6 4 2" xfId="26002"/>
    <cellStyle name="Обычный 5 6 6 4 2 2" xfId="26003"/>
    <cellStyle name="Обычный 5 6 6 4 2 2 2" xfId="55876"/>
    <cellStyle name="Обычный 5 6 6 4 2 3" xfId="55877"/>
    <cellStyle name="Обычный 5 6 6 4 3" xfId="26004"/>
    <cellStyle name="Обычный 5 6 6 4 3 2" xfId="55878"/>
    <cellStyle name="Обычный 5 6 6 4 4" xfId="55879"/>
    <cellStyle name="Обычный 5 6 6 5" xfId="26005"/>
    <cellStyle name="Обычный 5 6 6 5 2" xfId="26006"/>
    <cellStyle name="Обычный 5 6 6 5 2 2" xfId="55880"/>
    <cellStyle name="Обычный 5 6 6 5 3" xfId="55881"/>
    <cellStyle name="Обычный 5 6 6 6" xfId="26007"/>
    <cellStyle name="Обычный 5 6 6 6 2" xfId="55882"/>
    <cellStyle name="Обычный 5 6 6 7" xfId="26008"/>
    <cellStyle name="Обычный 5 6 6 7 2" xfId="55883"/>
    <cellStyle name="Обычный 5 6 6 8" xfId="55884"/>
    <cellStyle name="Обычный 5 6 7" xfId="26009"/>
    <cellStyle name="Обычный 5 6 7 2" xfId="26010"/>
    <cellStyle name="Обычный 5 6 7 2 2" xfId="26011"/>
    <cellStyle name="Обычный 5 6 7 2 2 2" xfId="26012"/>
    <cellStyle name="Обычный 5 6 7 2 2 2 2" xfId="55885"/>
    <cellStyle name="Обычный 5 6 7 2 2 3" xfId="55886"/>
    <cellStyle name="Обычный 5 6 7 2 3" xfId="26013"/>
    <cellStyle name="Обычный 5 6 7 2 3 2" xfId="55887"/>
    <cellStyle name="Обычный 5 6 7 2 4" xfId="55888"/>
    <cellStyle name="Обычный 5 6 7 3" xfId="26014"/>
    <cellStyle name="Обычный 5 6 7 3 2" xfId="26015"/>
    <cellStyle name="Обычный 5 6 7 3 2 2" xfId="26016"/>
    <cellStyle name="Обычный 5 6 7 3 2 2 2" xfId="55889"/>
    <cellStyle name="Обычный 5 6 7 3 2 3" xfId="55890"/>
    <cellStyle name="Обычный 5 6 7 3 3" xfId="26017"/>
    <cellStyle name="Обычный 5 6 7 3 3 2" xfId="55891"/>
    <cellStyle name="Обычный 5 6 7 3 4" xfId="55892"/>
    <cellStyle name="Обычный 5 6 7 4" xfId="26018"/>
    <cellStyle name="Обычный 5 6 7 4 2" xfId="26019"/>
    <cellStyle name="Обычный 5 6 7 4 2 2" xfId="26020"/>
    <cellStyle name="Обычный 5 6 7 4 2 2 2" xfId="55893"/>
    <cellStyle name="Обычный 5 6 7 4 2 3" xfId="55894"/>
    <cellStyle name="Обычный 5 6 7 4 3" xfId="26021"/>
    <cellStyle name="Обычный 5 6 7 4 3 2" xfId="55895"/>
    <cellStyle name="Обычный 5 6 7 4 4" xfId="55896"/>
    <cellStyle name="Обычный 5 6 7 5" xfId="26022"/>
    <cellStyle name="Обычный 5 6 7 5 2" xfId="26023"/>
    <cellStyle name="Обычный 5 6 7 5 2 2" xfId="55897"/>
    <cellStyle name="Обычный 5 6 7 5 3" xfId="55898"/>
    <cellStyle name="Обычный 5 6 7 6" xfId="26024"/>
    <cellStyle name="Обычный 5 6 7 6 2" xfId="55899"/>
    <cellStyle name="Обычный 5 6 7 7" xfId="26025"/>
    <cellStyle name="Обычный 5 6 7 7 2" xfId="55900"/>
    <cellStyle name="Обычный 5 6 7 8" xfId="55901"/>
    <cellStyle name="Обычный 5 6 8" xfId="26026"/>
    <cellStyle name="Обычный 5 6 8 2" xfId="26027"/>
    <cellStyle name="Обычный 5 6 8 2 2" xfId="26028"/>
    <cellStyle name="Обычный 5 6 8 2 2 2" xfId="26029"/>
    <cellStyle name="Обычный 5 6 8 2 2 2 2" xfId="55902"/>
    <cellStyle name="Обычный 5 6 8 2 2 3" xfId="55903"/>
    <cellStyle name="Обычный 5 6 8 2 3" xfId="26030"/>
    <cellStyle name="Обычный 5 6 8 2 3 2" xfId="55904"/>
    <cellStyle name="Обычный 5 6 8 2 4" xfId="55905"/>
    <cellStyle name="Обычный 5 6 8 3" xfId="26031"/>
    <cellStyle name="Обычный 5 6 8 3 2" xfId="26032"/>
    <cellStyle name="Обычный 5 6 8 3 2 2" xfId="26033"/>
    <cellStyle name="Обычный 5 6 8 3 2 2 2" xfId="55906"/>
    <cellStyle name="Обычный 5 6 8 3 2 3" xfId="55907"/>
    <cellStyle name="Обычный 5 6 8 3 3" xfId="26034"/>
    <cellStyle name="Обычный 5 6 8 3 3 2" xfId="55908"/>
    <cellStyle name="Обычный 5 6 8 3 4" xfId="55909"/>
    <cellStyle name="Обычный 5 6 8 4" xfId="26035"/>
    <cellStyle name="Обычный 5 6 8 4 2" xfId="26036"/>
    <cellStyle name="Обычный 5 6 8 4 2 2" xfId="26037"/>
    <cellStyle name="Обычный 5 6 8 4 2 2 2" xfId="55910"/>
    <cellStyle name="Обычный 5 6 8 4 2 3" xfId="55911"/>
    <cellStyle name="Обычный 5 6 8 4 3" xfId="26038"/>
    <cellStyle name="Обычный 5 6 8 4 3 2" xfId="55912"/>
    <cellStyle name="Обычный 5 6 8 4 4" xfId="55913"/>
    <cellStyle name="Обычный 5 6 8 5" xfId="26039"/>
    <cellStyle name="Обычный 5 6 8 5 2" xfId="26040"/>
    <cellStyle name="Обычный 5 6 8 5 2 2" xfId="55914"/>
    <cellStyle name="Обычный 5 6 8 5 3" xfId="55915"/>
    <cellStyle name="Обычный 5 6 8 6" xfId="26041"/>
    <cellStyle name="Обычный 5 6 8 6 2" xfId="55916"/>
    <cellStyle name="Обычный 5 6 8 7" xfId="26042"/>
    <cellStyle name="Обычный 5 6 8 7 2" xfId="55917"/>
    <cellStyle name="Обычный 5 6 8 8" xfId="55918"/>
    <cellStyle name="Обычный 5 6 9" xfId="26043"/>
    <cellStyle name="Обычный 5 6 9 2" xfId="26044"/>
    <cellStyle name="Обычный 5 6 9 2 2" xfId="26045"/>
    <cellStyle name="Обычный 5 6 9 2 2 2" xfId="26046"/>
    <cellStyle name="Обычный 5 6 9 2 2 2 2" xfId="55919"/>
    <cellStyle name="Обычный 5 6 9 2 2 3" xfId="55920"/>
    <cellStyle name="Обычный 5 6 9 2 3" xfId="26047"/>
    <cellStyle name="Обычный 5 6 9 2 3 2" xfId="55921"/>
    <cellStyle name="Обычный 5 6 9 2 4" xfId="55922"/>
    <cellStyle name="Обычный 5 6 9 3" xfId="26048"/>
    <cellStyle name="Обычный 5 6 9 3 2" xfId="26049"/>
    <cellStyle name="Обычный 5 6 9 3 2 2" xfId="26050"/>
    <cellStyle name="Обычный 5 6 9 3 2 2 2" xfId="55923"/>
    <cellStyle name="Обычный 5 6 9 3 2 3" xfId="55924"/>
    <cellStyle name="Обычный 5 6 9 3 3" xfId="26051"/>
    <cellStyle name="Обычный 5 6 9 3 3 2" xfId="55925"/>
    <cellStyle name="Обычный 5 6 9 3 4" xfId="55926"/>
    <cellStyle name="Обычный 5 6 9 4" xfId="26052"/>
    <cellStyle name="Обычный 5 6 9 4 2" xfId="26053"/>
    <cellStyle name="Обычный 5 6 9 4 2 2" xfId="26054"/>
    <cellStyle name="Обычный 5 6 9 4 2 2 2" xfId="55927"/>
    <cellStyle name="Обычный 5 6 9 4 2 3" xfId="55928"/>
    <cellStyle name="Обычный 5 6 9 4 3" xfId="26055"/>
    <cellStyle name="Обычный 5 6 9 4 3 2" xfId="55929"/>
    <cellStyle name="Обычный 5 6 9 4 4" xfId="55930"/>
    <cellStyle name="Обычный 5 6 9 5" xfId="26056"/>
    <cellStyle name="Обычный 5 6 9 5 2" xfId="26057"/>
    <cellStyle name="Обычный 5 6 9 5 2 2" xfId="55931"/>
    <cellStyle name="Обычный 5 6 9 5 3" xfId="55932"/>
    <cellStyle name="Обычный 5 6 9 6" xfId="26058"/>
    <cellStyle name="Обычный 5 6 9 6 2" xfId="55933"/>
    <cellStyle name="Обычный 5 6 9 7" xfId="26059"/>
    <cellStyle name="Обычный 5 6 9 7 2" xfId="55934"/>
    <cellStyle name="Обычный 5 6 9 8" xfId="55935"/>
    <cellStyle name="Обычный 5 60" xfId="26060"/>
    <cellStyle name="Обычный 5 60 2" xfId="26061"/>
    <cellStyle name="Обычный 5 60 2 2" xfId="26062"/>
    <cellStyle name="Обычный 5 60 2 2 2" xfId="26063"/>
    <cellStyle name="Обычный 5 60 2 2 2 2" xfId="55936"/>
    <cellStyle name="Обычный 5 60 2 2 3" xfId="55937"/>
    <cellStyle name="Обычный 5 60 2 3" xfId="26064"/>
    <cellStyle name="Обычный 5 60 2 3 2" xfId="55938"/>
    <cellStyle name="Обычный 5 60 2 4" xfId="55939"/>
    <cellStyle name="Обычный 5 60 3" xfId="26065"/>
    <cellStyle name="Обычный 5 60 3 2" xfId="26066"/>
    <cellStyle name="Обычный 5 60 3 2 2" xfId="26067"/>
    <cellStyle name="Обычный 5 60 3 2 2 2" xfId="55940"/>
    <cellStyle name="Обычный 5 60 3 2 3" xfId="55941"/>
    <cellStyle name="Обычный 5 60 3 3" xfId="26068"/>
    <cellStyle name="Обычный 5 60 3 3 2" xfId="55942"/>
    <cellStyle name="Обычный 5 60 3 4" xfId="55943"/>
    <cellStyle name="Обычный 5 60 4" xfId="26069"/>
    <cellStyle name="Обычный 5 60 4 2" xfId="26070"/>
    <cellStyle name="Обычный 5 60 4 2 2" xfId="26071"/>
    <cellStyle name="Обычный 5 60 4 2 2 2" xfId="55944"/>
    <cellStyle name="Обычный 5 60 4 2 3" xfId="55945"/>
    <cellStyle name="Обычный 5 60 4 3" xfId="26072"/>
    <cellStyle name="Обычный 5 60 4 3 2" xfId="55946"/>
    <cellStyle name="Обычный 5 60 4 4" xfId="55947"/>
    <cellStyle name="Обычный 5 60 5" xfId="26073"/>
    <cellStyle name="Обычный 5 60 5 2" xfId="26074"/>
    <cellStyle name="Обычный 5 60 5 2 2" xfId="55948"/>
    <cellStyle name="Обычный 5 60 5 3" xfId="55949"/>
    <cellStyle name="Обычный 5 60 6" xfId="26075"/>
    <cellStyle name="Обычный 5 60 6 2" xfId="55950"/>
    <cellStyle name="Обычный 5 60 7" xfId="26076"/>
    <cellStyle name="Обычный 5 60 7 2" xfId="55951"/>
    <cellStyle name="Обычный 5 60 8" xfId="55952"/>
    <cellStyle name="Обычный 5 61" xfId="26077"/>
    <cellStyle name="Обычный 5 61 2" xfId="26078"/>
    <cellStyle name="Обычный 5 61 2 2" xfId="26079"/>
    <cellStyle name="Обычный 5 61 2 2 2" xfId="26080"/>
    <cellStyle name="Обычный 5 61 2 2 2 2" xfId="55953"/>
    <cellStyle name="Обычный 5 61 2 2 3" xfId="55954"/>
    <cellStyle name="Обычный 5 61 2 3" xfId="26081"/>
    <cellStyle name="Обычный 5 61 2 3 2" xfId="55955"/>
    <cellStyle name="Обычный 5 61 2 4" xfId="55956"/>
    <cellStyle name="Обычный 5 61 3" xfId="26082"/>
    <cellStyle name="Обычный 5 61 3 2" xfId="26083"/>
    <cellStyle name="Обычный 5 61 3 2 2" xfId="26084"/>
    <cellStyle name="Обычный 5 61 3 2 2 2" xfId="55957"/>
    <cellStyle name="Обычный 5 61 3 2 3" xfId="55958"/>
    <cellStyle name="Обычный 5 61 3 3" xfId="26085"/>
    <cellStyle name="Обычный 5 61 3 3 2" xfId="55959"/>
    <cellStyle name="Обычный 5 61 3 4" xfId="55960"/>
    <cellStyle name="Обычный 5 61 4" xfId="26086"/>
    <cellStyle name="Обычный 5 61 4 2" xfId="26087"/>
    <cellStyle name="Обычный 5 61 4 2 2" xfId="26088"/>
    <cellStyle name="Обычный 5 61 4 2 2 2" xfId="55961"/>
    <cellStyle name="Обычный 5 61 4 2 3" xfId="55962"/>
    <cellStyle name="Обычный 5 61 4 3" xfId="26089"/>
    <cellStyle name="Обычный 5 61 4 3 2" xfId="55963"/>
    <cellStyle name="Обычный 5 61 4 4" xfId="55964"/>
    <cellStyle name="Обычный 5 61 5" xfId="26090"/>
    <cellStyle name="Обычный 5 61 5 2" xfId="26091"/>
    <cellStyle name="Обычный 5 61 5 2 2" xfId="55965"/>
    <cellStyle name="Обычный 5 61 5 3" xfId="55966"/>
    <cellStyle name="Обычный 5 61 6" xfId="26092"/>
    <cellStyle name="Обычный 5 61 6 2" xfId="55967"/>
    <cellStyle name="Обычный 5 61 7" xfId="26093"/>
    <cellStyle name="Обычный 5 61 7 2" xfId="55968"/>
    <cellStyle name="Обычный 5 61 8" xfId="55969"/>
    <cellStyle name="Обычный 5 62" xfId="26094"/>
    <cellStyle name="Обычный 5 62 2" xfId="26095"/>
    <cellStyle name="Обычный 5 62 2 2" xfId="26096"/>
    <cellStyle name="Обычный 5 62 2 2 2" xfId="26097"/>
    <cellStyle name="Обычный 5 62 2 2 2 2" xfId="55970"/>
    <cellStyle name="Обычный 5 62 2 2 3" xfId="55971"/>
    <cellStyle name="Обычный 5 62 2 3" xfId="26098"/>
    <cellStyle name="Обычный 5 62 2 3 2" xfId="55972"/>
    <cellStyle name="Обычный 5 62 2 4" xfId="55973"/>
    <cellStyle name="Обычный 5 62 3" xfId="26099"/>
    <cellStyle name="Обычный 5 62 3 2" xfId="26100"/>
    <cellStyle name="Обычный 5 62 3 2 2" xfId="26101"/>
    <cellStyle name="Обычный 5 62 3 2 2 2" xfId="55974"/>
    <cellStyle name="Обычный 5 62 3 2 3" xfId="55975"/>
    <cellStyle name="Обычный 5 62 3 3" xfId="26102"/>
    <cellStyle name="Обычный 5 62 3 3 2" xfId="55976"/>
    <cellStyle name="Обычный 5 62 3 4" xfId="55977"/>
    <cellStyle name="Обычный 5 62 4" xfId="26103"/>
    <cellStyle name="Обычный 5 62 4 2" xfId="26104"/>
    <cellStyle name="Обычный 5 62 4 2 2" xfId="26105"/>
    <cellStyle name="Обычный 5 62 4 2 2 2" xfId="55978"/>
    <cellStyle name="Обычный 5 62 4 2 3" xfId="55979"/>
    <cellStyle name="Обычный 5 62 4 3" xfId="26106"/>
    <cellStyle name="Обычный 5 62 4 3 2" xfId="55980"/>
    <cellStyle name="Обычный 5 62 4 4" xfId="55981"/>
    <cellStyle name="Обычный 5 62 5" xfId="26107"/>
    <cellStyle name="Обычный 5 62 5 2" xfId="26108"/>
    <cellStyle name="Обычный 5 62 5 2 2" xfId="55982"/>
    <cellStyle name="Обычный 5 62 5 3" xfId="55983"/>
    <cellStyle name="Обычный 5 62 6" xfId="26109"/>
    <cellStyle name="Обычный 5 62 6 2" xfId="55984"/>
    <cellStyle name="Обычный 5 62 7" xfId="26110"/>
    <cellStyle name="Обычный 5 62 7 2" xfId="55985"/>
    <cellStyle name="Обычный 5 62 8" xfId="55986"/>
    <cellStyle name="Обычный 5 63" xfId="26111"/>
    <cellStyle name="Обычный 5 63 2" xfId="26112"/>
    <cellStyle name="Обычный 5 63 2 2" xfId="26113"/>
    <cellStyle name="Обычный 5 63 2 2 2" xfId="26114"/>
    <cellStyle name="Обычный 5 63 2 2 2 2" xfId="55987"/>
    <cellStyle name="Обычный 5 63 2 2 3" xfId="55988"/>
    <cellStyle name="Обычный 5 63 2 3" xfId="26115"/>
    <cellStyle name="Обычный 5 63 2 3 2" xfId="55989"/>
    <cellStyle name="Обычный 5 63 2 4" xfId="55990"/>
    <cellStyle name="Обычный 5 63 3" xfId="26116"/>
    <cellStyle name="Обычный 5 63 3 2" xfId="26117"/>
    <cellStyle name="Обычный 5 63 3 2 2" xfId="26118"/>
    <cellStyle name="Обычный 5 63 3 2 2 2" xfId="55991"/>
    <cellStyle name="Обычный 5 63 3 2 3" xfId="55992"/>
    <cellStyle name="Обычный 5 63 3 3" xfId="26119"/>
    <cellStyle name="Обычный 5 63 3 3 2" xfId="55993"/>
    <cellStyle name="Обычный 5 63 3 4" xfId="55994"/>
    <cellStyle name="Обычный 5 63 4" xfId="26120"/>
    <cellStyle name="Обычный 5 63 4 2" xfId="26121"/>
    <cellStyle name="Обычный 5 63 4 2 2" xfId="26122"/>
    <cellStyle name="Обычный 5 63 4 2 2 2" xfId="55995"/>
    <cellStyle name="Обычный 5 63 4 2 3" xfId="55996"/>
    <cellStyle name="Обычный 5 63 4 3" xfId="26123"/>
    <cellStyle name="Обычный 5 63 4 3 2" xfId="55997"/>
    <cellStyle name="Обычный 5 63 4 4" xfId="55998"/>
    <cellStyle name="Обычный 5 63 5" xfId="26124"/>
    <cellStyle name="Обычный 5 63 5 2" xfId="26125"/>
    <cellStyle name="Обычный 5 63 5 2 2" xfId="55999"/>
    <cellStyle name="Обычный 5 63 5 3" xfId="56000"/>
    <cellStyle name="Обычный 5 63 6" xfId="26126"/>
    <cellStyle name="Обычный 5 63 6 2" xfId="56001"/>
    <cellStyle name="Обычный 5 63 7" xfId="26127"/>
    <cellStyle name="Обычный 5 63 7 2" xfId="56002"/>
    <cellStyle name="Обычный 5 63 8" xfId="56003"/>
    <cellStyle name="Обычный 5 64" xfId="26128"/>
    <cellStyle name="Обычный 5 64 2" xfId="26129"/>
    <cellStyle name="Обычный 5 64 2 2" xfId="26130"/>
    <cellStyle name="Обычный 5 64 2 2 2" xfId="26131"/>
    <cellStyle name="Обычный 5 64 2 2 2 2" xfId="56004"/>
    <cellStyle name="Обычный 5 64 2 2 3" xfId="56005"/>
    <cellStyle name="Обычный 5 64 2 3" xfId="26132"/>
    <cellStyle name="Обычный 5 64 2 3 2" xfId="56006"/>
    <cellStyle name="Обычный 5 64 2 4" xfId="56007"/>
    <cellStyle name="Обычный 5 64 3" xfId="26133"/>
    <cellStyle name="Обычный 5 64 3 2" xfId="26134"/>
    <cellStyle name="Обычный 5 64 3 2 2" xfId="26135"/>
    <cellStyle name="Обычный 5 64 3 2 2 2" xfId="56008"/>
    <cellStyle name="Обычный 5 64 3 2 3" xfId="56009"/>
    <cellStyle name="Обычный 5 64 3 3" xfId="26136"/>
    <cellStyle name="Обычный 5 64 3 3 2" xfId="56010"/>
    <cellStyle name="Обычный 5 64 3 4" xfId="56011"/>
    <cellStyle name="Обычный 5 64 4" xfId="26137"/>
    <cellStyle name="Обычный 5 64 4 2" xfId="26138"/>
    <cellStyle name="Обычный 5 64 4 2 2" xfId="26139"/>
    <cellStyle name="Обычный 5 64 4 2 2 2" xfId="56012"/>
    <cellStyle name="Обычный 5 64 4 2 3" xfId="56013"/>
    <cellStyle name="Обычный 5 64 4 3" xfId="26140"/>
    <cellStyle name="Обычный 5 64 4 3 2" xfId="56014"/>
    <cellStyle name="Обычный 5 64 4 4" xfId="56015"/>
    <cellStyle name="Обычный 5 64 5" xfId="26141"/>
    <cellStyle name="Обычный 5 64 5 2" xfId="26142"/>
    <cellStyle name="Обычный 5 64 5 2 2" xfId="56016"/>
    <cellStyle name="Обычный 5 64 5 3" xfId="56017"/>
    <cellStyle name="Обычный 5 64 6" xfId="26143"/>
    <cellStyle name="Обычный 5 64 6 2" xfId="56018"/>
    <cellStyle name="Обычный 5 64 7" xfId="26144"/>
    <cellStyle name="Обычный 5 64 7 2" xfId="56019"/>
    <cellStyle name="Обычный 5 64 8" xfId="56020"/>
    <cellStyle name="Обычный 5 65" xfId="26145"/>
    <cellStyle name="Обычный 5 65 2" xfId="26146"/>
    <cellStyle name="Обычный 5 65 2 2" xfId="26147"/>
    <cellStyle name="Обычный 5 65 2 2 2" xfId="26148"/>
    <cellStyle name="Обычный 5 65 2 2 2 2" xfId="56021"/>
    <cellStyle name="Обычный 5 65 2 2 3" xfId="56022"/>
    <cellStyle name="Обычный 5 65 2 3" xfId="26149"/>
    <cellStyle name="Обычный 5 65 2 3 2" xfId="56023"/>
    <cellStyle name="Обычный 5 65 2 4" xfId="56024"/>
    <cellStyle name="Обычный 5 65 3" xfId="26150"/>
    <cellStyle name="Обычный 5 65 3 2" xfId="26151"/>
    <cellStyle name="Обычный 5 65 3 2 2" xfId="26152"/>
    <cellStyle name="Обычный 5 65 3 2 2 2" xfId="56025"/>
    <cellStyle name="Обычный 5 65 3 2 3" xfId="56026"/>
    <cellStyle name="Обычный 5 65 3 3" xfId="26153"/>
    <cellStyle name="Обычный 5 65 3 3 2" xfId="56027"/>
    <cellStyle name="Обычный 5 65 3 4" xfId="56028"/>
    <cellStyle name="Обычный 5 65 4" xfId="26154"/>
    <cellStyle name="Обычный 5 65 4 2" xfId="26155"/>
    <cellStyle name="Обычный 5 65 4 2 2" xfId="26156"/>
    <cellStyle name="Обычный 5 65 4 2 2 2" xfId="56029"/>
    <cellStyle name="Обычный 5 65 4 2 3" xfId="56030"/>
    <cellStyle name="Обычный 5 65 4 3" xfId="26157"/>
    <cellStyle name="Обычный 5 65 4 3 2" xfId="56031"/>
    <cellStyle name="Обычный 5 65 4 4" xfId="56032"/>
    <cellStyle name="Обычный 5 65 5" xfId="26158"/>
    <cellStyle name="Обычный 5 65 5 2" xfId="26159"/>
    <cellStyle name="Обычный 5 65 5 2 2" xfId="56033"/>
    <cellStyle name="Обычный 5 65 5 3" xfId="56034"/>
    <cellStyle name="Обычный 5 65 6" xfId="26160"/>
    <cellStyle name="Обычный 5 65 6 2" xfId="56035"/>
    <cellStyle name="Обычный 5 65 7" xfId="26161"/>
    <cellStyle name="Обычный 5 65 7 2" xfId="56036"/>
    <cellStyle name="Обычный 5 65 8" xfId="56037"/>
    <cellStyle name="Обычный 5 66" xfId="26162"/>
    <cellStyle name="Обычный 5 66 2" xfId="26163"/>
    <cellStyle name="Обычный 5 66 2 2" xfId="26164"/>
    <cellStyle name="Обычный 5 66 2 2 2" xfId="26165"/>
    <cellStyle name="Обычный 5 66 2 2 2 2" xfId="56038"/>
    <cellStyle name="Обычный 5 66 2 2 3" xfId="56039"/>
    <cellStyle name="Обычный 5 66 2 3" xfId="26166"/>
    <cellStyle name="Обычный 5 66 2 3 2" xfId="56040"/>
    <cellStyle name="Обычный 5 66 2 4" xfId="56041"/>
    <cellStyle name="Обычный 5 66 3" xfId="26167"/>
    <cellStyle name="Обычный 5 66 3 2" xfId="26168"/>
    <cellStyle name="Обычный 5 66 3 2 2" xfId="26169"/>
    <cellStyle name="Обычный 5 66 3 2 2 2" xfId="56042"/>
    <cellStyle name="Обычный 5 66 3 2 3" xfId="56043"/>
    <cellStyle name="Обычный 5 66 3 3" xfId="26170"/>
    <cellStyle name="Обычный 5 66 3 3 2" xfId="56044"/>
    <cellStyle name="Обычный 5 66 3 4" xfId="56045"/>
    <cellStyle name="Обычный 5 66 4" xfId="26171"/>
    <cellStyle name="Обычный 5 66 4 2" xfId="26172"/>
    <cellStyle name="Обычный 5 66 4 2 2" xfId="26173"/>
    <cellStyle name="Обычный 5 66 4 2 2 2" xfId="56046"/>
    <cellStyle name="Обычный 5 66 4 2 3" xfId="56047"/>
    <cellStyle name="Обычный 5 66 4 3" xfId="26174"/>
    <cellStyle name="Обычный 5 66 4 3 2" xfId="56048"/>
    <cellStyle name="Обычный 5 66 4 4" xfId="56049"/>
    <cellStyle name="Обычный 5 66 5" xfId="26175"/>
    <cellStyle name="Обычный 5 66 5 2" xfId="26176"/>
    <cellStyle name="Обычный 5 66 5 2 2" xfId="56050"/>
    <cellStyle name="Обычный 5 66 5 3" xfId="56051"/>
    <cellStyle name="Обычный 5 66 6" xfId="26177"/>
    <cellStyle name="Обычный 5 66 6 2" xfId="56052"/>
    <cellStyle name="Обычный 5 66 7" xfId="26178"/>
    <cellStyle name="Обычный 5 66 7 2" xfId="56053"/>
    <cellStyle name="Обычный 5 66 8" xfId="56054"/>
    <cellStyle name="Обычный 5 67" xfId="26179"/>
    <cellStyle name="Обычный 5 67 2" xfId="26180"/>
    <cellStyle name="Обычный 5 67 2 2" xfId="26181"/>
    <cellStyle name="Обычный 5 67 2 2 2" xfId="26182"/>
    <cellStyle name="Обычный 5 67 2 2 2 2" xfId="56055"/>
    <cellStyle name="Обычный 5 67 2 2 3" xfId="56056"/>
    <cellStyle name="Обычный 5 67 2 3" xfId="26183"/>
    <cellStyle name="Обычный 5 67 2 3 2" xfId="56057"/>
    <cellStyle name="Обычный 5 67 2 4" xfId="56058"/>
    <cellStyle name="Обычный 5 67 3" xfId="26184"/>
    <cellStyle name="Обычный 5 67 3 2" xfId="26185"/>
    <cellStyle name="Обычный 5 67 3 2 2" xfId="26186"/>
    <cellStyle name="Обычный 5 67 3 2 2 2" xfId="56059"/>
    <cellStyle name="Обычный 5 67 3 2 3" xfId="56060"/>
    <cellStyle name="Обычный 5 67 3 3" xfId="26187"/>
    <cellStyle name="Обычный 5 67 3 3 2" xfId="56061"/>
    <cellStyle name="Обычный 5 67 3 4" xfId="56062"/>
    <cellStyle name="Обычный 5 67 4" xfId="26188"/>
    <cellStyle name="Обычный 5 67 4 2" xfId="26189"/>
    <cellStyle name="Обычный 5 67 4 2 2" xfId="26190"/>
    <cellStyle name="Обычный 5 67 4 2 2 2" xfId="56063"/>
    <cellStyle name="Обычный 5 67 4 2 3" xfId="56064"/>
    <cellStyle name="Обычный 5 67 4 3" xfId="26191"/>
    <cellStyle name="Обычный 5 67 4 3 2" xfId="56065"/>
    <cellStyle name="Обычный 5 67 4 4" xfId="56066"/>
    <cellStyle name="Обычный 5 67 5" xfId="26192"/>
    <cellStyle name="Обычный 5 67 5 2" xfId="26193"/>
    <cellStyle name="Обычный 5 67 5 2 2" xfId="56067"/>
    <cellStyle name="Обычный 5 67 5 3" xfId="56068"/>
    <cellStyle name="Обычный 5 67 6" xfId="26194"/>
    <cellStyle name="Обычный 5 67 6 2" xfId="56069"/>
    <cellStyle name="Обычный 5 67 7" xfId="26195"/>
    <cellStyle name="Обычный 5 67 7 2" xfId="56070"/>
    <cellStyle name="Обычный 5 67 8" xfId="56071"/>
    <cellStyle name="Обычный 5 68" xfId="26196"/>
    <cellStyle name="Обычный 5 68 2" xfId="26197"/>
    <cellStyle name="Обычный 5 68 2 2" xfId="26198"/>
    <cellStyle name="Обычный 5 68 2 2 2" xfId="26199"/>
    <cellStyle name="Обычный 5 68 2 2 2 2" xfId="56072"/>
    <cellStyle name="Обычный 5 68 2 2 3" xfId="56073"/>
    <cellStyle name="Обычный 5 68 2 3" xfId="26200"/>
    <cellStyle name="Обычный 5 68 2 3 2" xfId="56074"/>
    <cellStyle name="Обычный 5 68 2 4" xfId="56075"/>
    <cellStyle name="Обычный 5 68 3" xfId="26201"/>
    <cellStyle name="Обычный 5 68 3 2" xfId="26202"/>
    <cellStyle name="Обычный 5 68 3 2 2" xfId="26203"/>
    <cellStyle name="Обычный 5 68 3 2 2 2" xfId="56076"/>
    <cellStyle name="Обычный 5 68 3 2 3" xfId="56077"/>
    <cellStyle name="Обычный 5 68 3 3" xfId="26204"/>
    <cellStyle name="Обычный 5 68 3 3 2" xfId="56078"/>
    <cellStyle name="Обычный 5 68 3 4" xfId="56079"/>
    <cellStyle name="Обычный 5 68 4" xfId="26205"/>
    <cellStyle name="Обычный 5 68 4 2" xfId="26206"/>
    <cellStyle name="Обычный 5 68 4 2 2" xfId="26207"/>
    <cellStyle name="Обычный 5 68 4 2 2 2" xfId="56080"/>
    <cellStyle name="Обычный 5 68 4 2 3" xfId="56081"/>
    <cellStyle name="Обычный 5 68 4 3" xfId="26208"/>
    <cellStyle name="Обычный 5 68 4 3 2" xfId="56082"/>
    <cellStyle name="Обычный 5 68 4 4" xfId="56083"/>
    <cellStyle name="Обычный 5 68 5" xfId="26209"/>
    <cellStyle name="Обычный 5 68 5 2" xfId="26210"/>
    <cellStyle name="Обычный 5 68 5 2 2" xfId="56084"/>
    <cellStyle name="Обычный 5 68 5 3" xfId="56085"/>
    <cellStyle name="Обычный 5 68 6" xfId="26211"/>
    <cellStyle name="Обычный 5 68 6 2" xfId="56086"/>
    <cellStyle name="Обычный 5 68 7" xfId="26212"/>
    <cellStyle name="Обычный 5 68 7 2" xfId="56087"/>
    <cellStyle name="Обычный 5 68 8" xfId="56088"/>
    <cellStyle name="Обычный 5 69" xfId="26213"/>
    <cellStyle name="Обычный 5 69 2" xfId="26214"/>
    <cellStyle name="Обычный 5 69 2 2" xfId="26215"/>
    <cellStyle name="Обычный 5 69 2 2 2" xfId="26216"/>
    <cellStyle name="Обычный 5 69 2 2 2 2" xfId="56089"/>
    <cellStyle name="Обычный 5 69 2 2 3" xfId="56090"/>
    <cellStyle name="Обычный 5 69 2 3" xfId="26217"/>
    <cellStyle name="Обычный 5 69 2 3 2" xfId="56091"/>
    <cellStyle name="Обычный 5 69 2 4" xfId="56092"/>
    <cellStyle name="Обычный 5 69 3" xfId="26218"/>
    <cellStyle name="Обычный 5 69 3 2" xfId="26219"/>
    <cellStyle name="Обычный 5 69 3 2 2" xfId="26220"/>
    <cellStyle name="Обычный 5 69 3 2 2 2" xfId="56093"/>
    <cellStyle name="Обычный 5 69 3 2 3" xfId="56094"/>
    <cellStyle name="Обычный 5 69 3 3" xfId="26221"/>
    <cellStyle name="Обычный 5 69 3 3 2" xfId="56095"/>
    <cellStyle name="Обычный 5 69 3 4" xfId="56096"/>
    <cellStyle name="Обычный 5 69 4" xfId="26222"/>
    <cellStyle name="Обычный 5 69 4 2" xfId="26223"/>
    <cellStyle name="Обычный 5 69 4 2 2" xfId="26224"/>
    <cellStyle name="Обычный 5 69 4 2 2 2" xfId="56097"/>
    <cellStyle name="Обычный 5 69 4 2 3" xfId="56098"/>
    <cellStyle name="Обычный 5 69 4 3" xfId="26225"/>
    <cellStyle name="Обычный 5 69 4 3 2" xfId="56099"/>
    <cellStyle name="Обычный 5 69 4 4" xfId="56100"/>
    <cellStyle name="Обычный 5 69 5" xfId="26226"/>
    <cellStyle name="Обычный 5 69 5 2" xfId="26227"/>
    <cellStyle name="Обычный 5 69 5 2 2" xfId="56101"/>
    <cellStyle name="Обычный 5 69 5 3" xfId="56102"/>
    <cellStyle name="Обычный 5 69 6" xfId="26228"/>
    <cellStyle name="Обычный 5 69 6 2" xfId="56103"/>
    <cellStyle name="Обычный 5 69 7" xfId="26229"/>
    <cellStyle name="Обычный 5 69 7 2" xfId="56104"/>
    <cellStyle name="Обычный 5 69 8" xfId="56105"/>
    <cellStyle name="Обычный 5 7" xfId="26230"/>
    <cellStyle name="Обычный 5 7 10" xfId="26231"/>
    <cellStyle name="Обычный 5 7 10 2" xfId="26232"/>
    <cellStyle name="Обычный 5 7 10 2 2" xfId="26233"/>
    <cellStyle name="Обычный 5 7 10 2 2 2" xfId="26234"/>
    <cellStyle name="Обычный 5 7 10 2 2 2 2" xfId="56106"/>
    <cellStyle name="Обычный 5 7 10 2 2 3" xfId="56107"/>
    <cellStyle name="Обычный 5 7 10 2 3" xfId="26235"/>
    <cellStyle name="Обычный 5 7 10 2 3 2" xfId="56108"/>
    <cellStyle name="Обычный 5 7 10 2 4" xfId="56109"/>
    <cellStyle name="Обычный 5 7 10 3" xfId="26236"/>
    <cellStyle name="Обычный 5 7 10 3 2" xfId="26237"/>
    <cellStyle name="Обычный 5 7 10 3 2 2" xfId="26238"/>
    <cellStyle name="Обычный 5 7 10 3 2 2 2" xfId="56110"/>
    <cellStyle name="Обычный 5 7 10 3 2 3" xfId="56111"/>
    <cellStyle name="Обычный 5 7 10 3 3" xfId="26239"/>
    <cellStyle name="Обычный 5 7 10 3 3 2" xfId="56112"/>
    <cellStyle name="Обычный 5 7 10 3 4" xfId="56113"/>
    <cellStyle name="Обычный 5 7 10 4" xfId="26240"/>
    <cellStyle name="Обычный 5 7 10 4 2" xfId="26241"/>
    <cellStyle name="Обычный 5 7 10 4 2 2" xfId="26242"/>
    <cellStyle name="Обычный 5 7 10 4 2 2 2" xfId="56114"/>
    <cellStyle name="Обычный 5 7 10 4 2 3" xfId="56115"/>
    <cellStyle name="Обычный 5 7 10 4 3" xfId="26243"/>
    <cellStyle name="Обычный 5 7 10 4 3 2" xfId="56116"/>
    <cellStyle name="Обычный 5 7 10 4 4" xfId="56117"/>
    <cellStyle name="Обычный 5 7 10 5" xfId="26244"/>
    <cellStyle name="Обычный 5 7 10 5 2" xfId="26245"/>
    <cellStyle name="Обычный 5 7 10 5 2 2" xfId="56118"/>
    <cellStyle name="Обычный 5 7 10 5 3" xfId="56119"/>
    <cellStyle name="Обычный 5 7 10 6" xfId="26246"/>
    <cellStyle name="Обычный 5 7 10 6 2" xfId="56120"/>
    <cellStyle name="Обычный 5 7 10 7" xfId="26247"/>
    <cellStyle name="Обычный 5 7 10 7 2" xfId="56121"/>
    <cellStyle name="Обычный 5 7 10 8" xfId="56122"/>
    <cellStyle name="Обычный 5 7 11" xfId="26248"/>
    <cellStyle name="Обычный 5 7 11 2" xfId="26249"/>
    <cellStyle name="Обычный 5 7 11 2 2" xfId="26250"/>
    <cellStyle name="Обычный 5 7 11 2 2 2" xfId="26251"/>
    <cellStyle name="Обычный 5 7 11 2 2 2 2" xfId="56123"/>
    <cellStyle name="Обычный 5 7 11 2 2 3" xfId="56124"/>
    <cellStyle name="Обычный 5 7 11 2 3" xfId="26252"/>
    <cellStyle name="Обычный 5 7 11 2 3 2" xfId="56125"/>
    <cellStyle name="Обычный 5 7 11 2 4" xfId="56126"/>
    <cellStyle name="Обычный 5 7 11 3" xfId="26253"/>
    <cellStyle name="Обычный 5 7 11 3 2" xfId="26254"/>
    <cellStyle name="Обычный 5 7 11 3 2 2" xfId="26255"/>
    <cellStyle name="Обычный 5 7 11 3 2 2 2" xfId="56127"/>
    <cellStyle name="Обычный 5 7 11 3 2 3" xfId="56128"/>
    <cellStyle name="Обычный 5 7 11 3 3" xfId="26256"/>
    <cellStyle name="Обычный 5 7 11 3 3 2" xfId="56129"/>
    <cellStyle name="Обычный 5 7 11 3 4" xfId="56130"/>
    <cellStyle name="Обычный 5 7 11 4" xfId="26257"/>
    <cellStyle name="Обычный 5 7 11 4 2" xfId="26258"/>
    <cellStyle name="Обычный 5 7 11 4 2 2" xfId="26259"/>
    <cellStyle name="Обычный 5 7 11 4 2 2 2" xfId="56131"/>
    <cellStyle name="Обычный 5 7 11 4 2 3" xfId="56132"/>
    <cellStyle name="Обычный 5 7 11 4 3" xfId="26260"/>
    <cellStyle name="Обычный 5 7 11 4 3 2" xfId="56133"/>
    <cellStyle name="Обычный 5 7 11 4 4" xfId="56134"/>
    <cellStyle name="Обычный 5 7 11 5" xfId="26261"/>
    <cellStyle name="Обычный 5 7 11 5 2" xfId="26262"/>
    <cellStyle name="Обычный 5 7 11 5 2 2" xfId="56135"/>
    <cellStyle name="Обычный 5 7 11 5 3" xfId="56136"/>
    <cellStyle name="Обычный 5 7 11 6" xfId="26263"/>
    <cellStyle name="Обычный 5 7 11 6 2" xfId="56137"/>
    <cellStyle name="Обычный 5 7 11 7" xfId="26264"/>
    <cellStyle name="Обычный 5 7 11 7 2" xfId="56138"/>
    <cellStyle name="Обычный 5 7 11 8" xfId="56139"/>
    <cellStyle name="Обычный 5 7 12" xfId="26265"/>
    <cellStyle name="Обычный 5 7 12 2" xfId="26266"/>
    <cellStyle name="Обычный 5 7 12 2 2" xfId="26267"/>
    <cellStyle name="Обычный 5 7 12 2 2 2" xfId="26268"/>
    <cellStyle name="Обычный 5 7 12 2 2 2 2" xfId="56140"/>
    <cellStyle name="Обычный 5 7 12 2 2 3" xfId="56141"/>
    <cellStyle name="Обычный 5 7 12 2 3" xfId="26269"/>
    <cellStyle name="Обычный 5 7 12 2 3 2" xfId="56142"/>
    <cellStyle name="Обычный 5 7 12 2 4" xfId="56143"/>
    <cellStyle name="Обычный 5 7 12 3" xfId="26270"/>
    <cellStyle name="Обычный 5 7 12 3 2" xfId="26271"/>
    <cellStyle name="Обычный 5 7 12 3 2 2" xfId="26272"/>
    <cellStyle name="Обычный 5 7 12 3 2 2 2" xfId="56144"/>
    <cellStyle name="Обычный 5 7 12 3 2 3" xfId="56145"/>
    <cellStyle name="Обычный 5 7 12 3 3" xfId="26273"/>
    <cellStyle name="Обычный 5 7 12 3 3 2" xfId="56146"/>
    <cellStyle name="Обычный 5 7 12 3 4" xfId="56147"/>
    <cellStyle name="Обычный 5 7 12 4" xfId="26274"/>
    <cellStyle name="Обычный 5 7 12 4 2" xfId="26275"/>
    <cellStyle name="Обычный 5 7 12 4 2 2" xfId="26276"/>
    <cellStyle name="Обычный 5 7 12 4 2 2 2" xfId="56148"/>
    <cellStyle name="Обычный 5 7 12 4 2 3" xfId="56149"/>
    <cellStyle name="Обычный 5 7 12 4 3" xfId="26277"/>
    <cellStyle name="Обычный 5 7 12 4 3 2" xfId="56150"/>
    <cellStyle name="Обычный 5 7 12 4 4" xfId="56151"/>
    <cellStyle name="Обычный 5 7 12 5" xfId="26278"/>
    <cellStyle name="Обычный 5 7 12 5 2" xfId="26279"/>
    <cellStyle name="Обычный 5 7 12 5 2 2" xfId="56152"/>
    <cellStyle name="Обычный 5 7 12 5 3" xfId="56153"/>
    <cellStyle name="Обычный 5 7 12 6" xfId="26280"/>
    <cellStyle name="Обычный 5 7 12 6 2" xfId="56154"/>
    <cellStyle name="Обычный 5 7 12 7" xfId="26281"/>
    <cellStyle name="Обычный 5 7 12 7 2" xfId="56155"/>
    <cellStyle name="Обычный 5 7 12 8" xfId="56156"/>
    <cellStyle name="Обычный 5 7 13" xfId="26282"/>
    <cellStyle name="Обычный 5 7 13 2" xfId="26283"/>
    <cellStyle name="Обычный 5 7 13 2 2" xfId="26284"/>
    <cellStyle name="Обычный 5 7 13 2 2 2" xfId="26285"/>
    <cellStyle name="Обычный 5 7 13 2 2 2 2" xfId="56157"/>
    <cellStyle name="Обычный 5 7 13 2 2 3" xfId="56158"/>
    <cellStyle name="Обычный 5 7 13 2 3" xfId="26286"/>
    <cellStyle name="Обычный 5 7 13 2 3 2" xfId="56159"/>
    <cellStyle name="Обычный 5 7 13 2 4" xfId="56160"/>
    <cellStyle name="Обычный 5 7 13 3" xfId="26287"/>
    <cellStyle name="Обычный 5 7 13 3 2" xfId="26288"/>
    <cellStyle name="Обычный 5 7 13 3 2 2" xfId="26289"/>
    <cellStyle name="Обычный 5 7 13 3 2 2 2" xfId="56161"/>
    <cellStyle name="Обычный 5 7 13 3 2 3" xfId="56162"/>
    <cellStyle name="Обычный 5 7 13 3 3" xfId="26290"/>
    <cellStyle name="Обычный 5 7 13 3 3 2" xfId="56163"/>
    <cellStyle name="Обычный 5 7 13 3 4" xfId="56164"/>
    <cellStyle name="Обычный 5 7 13 4" xfId="26291"/>
    <cellStyle name="Обычный 5 7 13 4 2" xfId="26292"/>
    <cellStyle name="Обычный 5 7 13 4 2 2" xfId="26293"/>
    <cellStyle name="Обычный 5 7 13 4 2 2 2" xfId="56165"/>
    <cellStyle name="Обычный 5 7 13 4 2 3" xfId="56166"/>
    <cellStyle name="Обычный 5 7 13 4 3" xfId="26294"/>
    <cellStyle name="Обычный 5 7 13 4 3 2" xfId="56167"/>
    <cellStyle name="Обычный 5 7 13 4 4" xfId="56168"/>
    <cellStyle name="Обычный 5 7 13 5" xfId="26295"/>
    <cellStyle name="Обычный 5 7 13 5 2" xfId="26296"/>
    <cellStyle name="Обычный 5 7 13 5 2 2" xfId="56169"/>
    <cellStyle name="Обычный 5 7 13 5 3" xfId="56170"/>
    <cellStyle name="Обычный 5 7 13 6" xfId="26297"/>
    <cellStyle name="Обычный 5 7 13 6 2" xfId="56171"/>
    <cellStyle name="Обычный 5 7 13 7" xfId="26298"/>
    <cellStyle name="Обычный 5 7 13 7 2" xfId="56172"/>
    <cellStyle name="Обычный 5 7 13 8" xfId="56173"/>
    <cellStyle name="Обычный 5 7 14" xfId="26299"/>
    <cellStyle name="Обычный 5 7 14 2" xfId="26300"/>
    <cellStyle name="Обычный 5 7 14 2 2" xfId="26301"/>
    <cellStyle name="Обычный 5 7 14 2 2 2" xfId="26302"/>
    <cellStyle name="Обычный 5 7 14 2 2 2 2" xfId="56174"/>
    <cellStyle name="Обычный 5 7 14 2 2 3" xfId="56175"/>
    <cellStyle name="Обычный 5 7 14 2 3" xfId="26303"/>
    <cellStyle name="Обычный 5 7 14 2 3 2" xfId="56176"/>
    <cellStyle name="Обычный 5 7 14 2 4" xfId="56177"/>
    <cellStyle name="Обычный 5 7 14 3" xfId="26304"/>
    <cellStyle name="Обычный 5 7 14 3 2" xfId="26305"/>
    <cellStyle name="Обычный 5 7 14 3 2 2" xfId="26306"/>
    <cellStyle name="Обычный 5 7 14 3 2 2 2" xfId="56178"/>
    <cellStyle name="Обычный 5 7 14 3 2 3" xfId="56179"/>
    <cellStyle name="Обычный 5 7 14 3 3" xfId="26307"/>
    <cellStyle name="Обычный 5 7 14 3 3 2" xfId="56180"/>
    <cellStyle name="Обычный 5 7 14 3 4" xfId="56181"/>
    <cellStyle name="Обычный 5 7 14 4" xfId="26308"/>
    <cellStyle name="Обычный 5 7 14 4 2" xfId="26309"/>
    <cellStyle name="Обычный 5 7 14 4 2 2" xfId="26310"/>
    <cellStyle name="Обычный 5 7 14 4 2 2 2" xfId="56182"/>
    <cellStyle name="Обычный 5 7 14 4 2 3" xfId="56183"/>
    <cellStyle name="Обычный 5 7 14 4 3" xfId="26311"/>
    <cellStyle name="Обычный 5 7 14 4 3 2" xfId="56184"/>
    <cellStyle name="Обычный 5 7 14 4 4" xfId="56185"/>
    <cellStyle name="Обычный 5 7 14 5" xfId="26312"/>
    <cellStyle name="Обычный 5 7 14 5 2" xfId="26313"/>
    <cellStyle name="Обычный 5 7 14 5 2 2" xfId="56186"/>
    <cellStyle name="Обычный 5 7 14 5 3" xfId="56187"/>
    <cellStyle name="Обычный 5 7 14 6" xfId="26314"/>
    <cellStyle name="Обычный 5 7 14 6 2" xfId="56188"/>
    <cellStyle name="Обычный 5 7 14 7" xfId="26315"/>
    <cellStyle name="Обычный 5 7 14 7 2" xfId="56189"/>
    <cellStyle name="Обычный 5 7 14 8" xfId="56190"/>
    <cellStyle name="Обычный 5 7 15" xfId="26316"/>
    <cellStyle name="Обычный 5 7 15 2" xfId="26317"/>
    <cellStyle name="Обычный 5 7 15 2 2" xfId="26318"/>
    <cellStyle name="Обычный 5 7 15 2 2 2" xfId="26319"/>
    <cellStyle name="Обычный 5 7 15 2 2 2 2" xfId="56191"/>
    <cellStyle name="Обычный 5 7 15 2 2 3" xfId="56192"/>
    <cellStyle name="Обычный 5 7 15 2 3" xfId="26320"/>
    <cellStyle name="Обычный 5 7 15 2 3 2" xfId="56193"/>
    <cellStyle name="Обычный 5 7 15 2 4" xfId="56194"/>
    <cellStyle name="Обычный 5 7 15 3" xfId="26321"/>
    <cellStyle name="Обычный 5 7 15 3 2" xfId="26322"/>
    <cellStyle name="Обычный 5 7 15 3 2 2" xfId="26323"/>
    <cellStyle name="Обычный 5 7 15 3 2 2 2" xfId="56195"/>
    <cellStyle name="Обычный 5 7 15 3 2 3" xfId="56196"/>
    <cellStyle name="Обычный 5 7 15 3 3" xfId="26324"/>
    <cellStyle name="Обычный 5 7 15 3 3 2" xfId="56197"/>
    <cellStyle name="Обычный 5 7 15 3 4" xfId="56198"/>
    <cellStyle name="Обычный 5 7 15 4" xfId="26325"/>
    <cellStyle name="Обычный 5 7 15 4 2" xfId="26326"/>
    <cellStyle name="Обычный 5 7 15 4 2 2" xfId="26327"/>
    <cellStyle name="Обычный 5 7 15 4 2 2 2" xfId="56199"/>
    <cellStyle name="Обычный 5 7 15 4 2 3" xfId="56200"/>
    <cellStyle name="Обычный 5 7 15 4 3" xfId="26328"/>
    <cellStyle name="Обычный 5 7 15 4 3 2" xfId="56201"/>
    <cellStyle name="Обычный 5 7 15 4 4" xfId="56202"/>
    <cellStyle name="Обычный 5 7 15 5" xfId="26329"/>
    <cellStyle name="Обычный 5 7 15 5 2" xfId="26330"/>
    <cellStyle name="Обычный 5 7 15 5 2 2" xfId="56203"/>
    <cellStyle name="Обычный 5 7 15 5 3" xfId="56204"/>
    <cellStyle name="Обычный 5 7 15 6" xfId="26331"/>
    <cellStyle name="Обычный 5 7 15 6 2" xfId="56205"/>
    <cellStyle name="Обычный 5 7 15 7" xfId="26332"/>
    <cellStyle name="Обычный 5 7 15 7 2" xfId="56206"/>
    <cellStyle name="Обычный 5 7 15 8" xfId="56207"/>
    <cellStyle name="Обычный 5 7 16" xfId="26333"/>
    <cellStyle name="Обычный 5 7 16 2" xfId="26334"/>
    <cellStyle name="Обычный 5 7 16 2 2" xfId="26335"/>
    <cellStyle name="Обычный 5 7 16 2 2 2" xfId="26336"/>
    <cellStyle name="Обычный 5 7 16 2 2 2 2" xfId="56208"/>
    <cellStyle name="Обычный 5 7 16 2 2 3" xfId="56209"/>
    <cellStyle name="Обычный 5 7 16 2 3" xfId="26337"/>
    <cellStyle name="Обычный 5 7 16 2 3 2" xfId="56210"/>
    <cellStyle name="Обычный 5 7 16 2 4" xfId="56211"/>
    <cellStyle name="Обычный 5 7 16 3" xfId="26338"/>
    <cellStyle name="Обычный 5 7 16 3 2" xfId="26339"/>
    <cellStyle name="Обычный 5 7 16 3 2 2" xfId="26340"/>
    <cellStyle name="Обычный 5 7 16 3 2 2 2" xfId="56212"/>
    <cellStyle name="Обычный 5 7 16 3 2 3" xfId="56213"/>
    <cellStyle name="Обычный 5 7 16 3 3" xfId="26341"/>
    <cellStyle name="Обычный 5 7 16 3 3 2" xfId="56214"/>
    <cellStyle name="Обычный 5 7 16 3 4" xfId="56215"/>
    <cellStyle name="Обычный 5 7 16 4" xfId="26342"/>
    <cellStyle name="Обычный 5 7 16 4 2" xfId="26343"/>
    <cellStyle name="Обычный 5 7 16 4 2 2" xfId="26344"/>
    <cellStyle name="Обычный 5 7 16 4 2 2 2" xfId="56216"/>
    <cellStyle name="Обычный 5 7 16 4 2 3" xfId="56217"/>
    <cellStyle name="Обычный 5 7 16 4 3" xfId="26345"/>
    <cellStyle name="Обычный 5 7 16 4 3 2" xfId="56218"/>
    <cellStyle name="Обычный 5 7 16 4 4" xfId="56219"/>
    <cellStyle name="Обычный 5 7 16 5" xfId="26346"/>
    <cellStyle name="Обычный 5 7 16 5 2" xfId="26347"/>
    <cellStyle name="Обычный 5 7 16 5 2 2" xfId="56220"/>
    <cellStyle name="Обычный 5 7 16 5 3" xfId="56221"/>
    <cellStyle name="Обычный 5 7 16 6" xfId="26348"/>
    <cellStyle name="Обычный 5 7 16 6 2" xfId="56222"/>
    <cellStyle name="Обычный 5 7 16 7" xfId="26349"/>
    <cellStyle name="Обычный 5 7 16 7 2" xfId="56223"/>
    <cellStyle name="Обычный 5 7 16 8" xfId="56224"/>
    <cellStyle name="Обычный 5 7 17" xfId="26350"/>
    <cellStyle name="Обычный 5 7 17 2" xfId="26351"/>
    <cellStyle name="Обычный 5 7 17 2 2" xfId="26352"/>
    <cellStyle name="Обычный 5 7 17 2 2 2" xfId="26353"/>
    <cellStyle name="Обычный 5 7 17 2 2 2 2" xfId="56225"/>
    <cellStyle name="Обычный 5 7 17 2 2 3" xfId="56226"/>
    <cellStyle name="Обычный 5 7 17 2 3" xfId="26354"/>
    <cellStyle name="Обычный 5 7 17 2 3 2" xfId="56227"/>
    <cellStyle name="Обычный 5 7 17 2 4" xfId="56228"/>
    <cellStyle name="Обычный 5 7 17 3" xfId="26355"/>
    <cellStyle name="Обычный 5 7 17 3 2" xfId="26356"/>
    <cellStyle name="Обычный 5 7 17 3 2 2" xfId="26357"/>
    <cellStyle name="Обычный 5 7 17 3 2 2 2" xfId="56229"/>
    <cellStyle name="Обычный 5 7 17 3 2 3" xfId="56230"/>
    <cellStyle name="Обычный 5 7 17 3 3" xfId="26358"/>
    <cellStyle name="Обычный 5 7 17 3 3 2" xfId="56231"/>
    <cellStyle name="Обычный 5 7 17 3 4" xfId="56232"/>
    <cellStyle name="Обычный 5 7 17 4" xfId="26359"/>
    <cellStyle name="Обычный 5 7 17 4 2" xfId="26360"/>
    <cellStyle name="Обычный 5 7 17 4 2 2" xfId="26361"/>
    <cellStyle name="Обычный 5 7 17 4 2 2 2" xfId="56233"/>
    <cellStyle name="Обычный 5 7 17 4 2 3" xfId="56234"/>
    <cellStyle name="Обычный 5 7 17 4 3" xfId="26362"/>
    <cellStyle name="Обычный 5 7 17 4 3 2" xfId="56235"/>
    <cellStyle name="Обычный 5 7 17 4 4" xfId="56236"/>
    <cellStyle name="Обычный 5 7 17 5" xfId="26363"/>
    <cellStyle name="Обычный 5 7 17 5 2" xfId="26364"/>
    <cellStyle name="Обычный 5 7 17 5 2 2" xfId="56237"/>
    <cellStyle name="Обычный 5 7 17 5 3" xfId="56238"/>
    <cellStyle name="Обычный 5 7 17 6" xfId="26365"/>
    <cellStyle name="Обычный 5 7 17 6 2" xfId="56239"/>
    <cellStyle name="Обычный 5 7 17 7" xfId="26366"/>
    <cellStyle name="Обычный 5 7 17 7 2" xfId="56240"/>
    <cellStyle name="Обычный 5 7 17 8" xfId="56241"/>
    <cellStyle name="Обычный 5 7 18" xfId="26367"/>
    <cellStyle name="Обычный 5 7 18 2" xfId="26368"/>
    <cellStyle name="Обычный 5 7 18 2 2" xfId="26369"/>
    <cellStyle name="Обычный 5 7 18 2 2 2" xfId="26370"/>
    <cellStyle name="Обычный 5 7 18 2 2 2 2" xfId="56242"/>
    <cellStyle name="Обычный 5 7 18 2 2 3" xfId="56243"/>
    <cellStyle name="Обычный 5 7 18 2 3" xfId="26371"/>
    <cellStyle name="Обычный 5 7 18 2 3 2" xfId="56244"/>
    <cellStyle name="Обычный 5 7 18 2 4" xfId="56245"/>
    <cellStyle name="Обычный 5 7 18 3" xfId="26372"/>
    <cellStyle name="Обычный 5 7 18 3 2" xfId="26373"/>
    <cellStyle name="Обычный 5 7 18 3 2 2" xfId="26374"/>
    <cellStyle name="Обычный 5 7 18 3 2 2 2" xfId="56246"/>
    <cellStyle name="Обычный 5 7 18 3 2 3" xfId="56247"/>
    <cellStyle name="Обычный 5 7 18 3 3" xfId="26375"/>
    <cellStyle name="Обычный 5 7 18 3 3 2" xfId="56248"/>
    <cellStyle name="Обычный 5 7 18 3 4" xfId="56249"/>
    <cellStyle name="Обычный 5 7 18 4" xfId="26376"/>
    <cellStyle name="Обычный 5 7 18 4 2" xfId="26377"/>
    <cellStyle name="Обычный 5 7 18 4 2 2" xfId="26378"/>
    <cellStyle name="Обычный 5 7 18 4 2 2 2" xfId="56250"/>
    <cellStyle name="Обычный 5 7 18 4 2 3" xfId="56251"/>
    <cellStyle name="Обычный 5 7 18 4 3" xfId="26379"/>
    <cellStyle name="Обычный 5 7 18 4 3 2" xfId="56252"/>
    <cellStyle name="Обычный 5 7 18 4 4" xfId="56253"/>
    <cellStyle name="Обычный 5 7 18 5" xfId="26380"/>
    <cellStyle name="Обычный 5 7 18 5 2" xfId="26381"/>
    <cellStyle name="Обычный 5 7 18 5 2 2" xfId="56254"/>
    <cellStyle name="Обычный 5 7 18 5 3" xfId="56255"/>
    <cellStyle name="Обычный 5 7 18 6" xfId="26382"/>
    <cellStyle name="Обычный 5 7 18 6 2" xfId="56256"/>
    <cellStyle name="Обычный 5 7 18 7" xfId="26383"/>
    <cellStyle name="Обычный 5 7 18 7 2" xfId="56257"/>
    <cellStyle name="Обычный 5 7 18 8" xfId="56258"/>
    <cellStyle name="Обычный 5 7 19" xfId="26384"/>
    <cellStyle name="Обычный 5 7 19 2" xfId="26385"/>
    <cellStyle name="Обычный 5 7 19 2 2" xfId="26386"/>
    <cellStyle name="Обычный 5 7 19 2 2 2" xfId="26387"/>
    <cellStyle name="Обычный 5 7 19 2 2 2 2" xfId="56259"/>
    <cellStyle name="Обычный 5 7 19 2 2 3" xfId="56260"/>
    <cellStyle name="Обычный 5 7 19 2 3" xfId="26388"/>
    <cellStyle name="Обычный 5 7 19 2 3 2" xfId="56261"/>
    <cellStyle name="Обычный 5 7 19 2 4" xfId="56262"/>
    <cellStyle name="Обычный 5 7 19 3" xfId="26389"/>
    <cellStyle name="Обычный 5 7 19 3 2" xfId="26390"/>
    <cellStyle name="Обычный 5 7 19 3 2 2" xfId="26391"/>
    <cellStyle name="Обычный 5 7 19 3 2 2 2" xfId="56263"/>
    <cellStyle name="Обычный 5 7 19 3 2 3" xfId="56264"/>
    <cellStyle name="Обычный 5 7 19 3 3" xfId="26392"/>
    <cellStyle name="Обычный 5 7 19 3 3 2" xfId="56265"/>
    <cellStyle name="Обычный 5 7 19 3 4" xfId="56266"/>
    <cellStyle name="Обычный 5 7 19 4" xfId="26393"/>
    <cellStyle name="Обычный 5 7 19 4 2" xfId="26394"/>
    <cellStyle name="Обычный 5 7 19 4 2 2" xfId="26395"/>
    <cellStyle name="Обычный 5 7 19 4 2 2 2" xfId="56267"/>
    <cellStyle name="Обычный 5 7 19 4 2 3" xfId="56268"/>
    <cellStyle name="Обычный 5 7 19 4 3" xfId="26396"/>
    <cellStyle name="Обычный 5 7 19 4 3 2" xfId="56269"/>
    <cellStyle name="Обычный 5 7 19 4 4" xfId="56270"/>
    <cellStyle name="Обычный 5 7 19 5" xfId="26397"/>
    <cellStyle name="Обычный 5 7 19 5 2" xfId="26398"/>
    <cellStyle name="Обычный 5 7 19 5 2 2" xfId="56271"/>
    <cellStyle name="Обычный 5 7 19 5 3" xfId="56272"/>
    <cellStyle name="Обычный 5 7 19 6" xfId="26399"/>
    <cellStyle name="Обычный 5 7 19 6 2" xfId="56273"/>
    <cellStyle name="Обычный 5 7 19 7" xfId="26400"/>
    <cellStyle name="Обычный 5 7 19 7 2" xfId="56274"/>
    <cellStyle name="Обычный 5 7 19 8" xfId="56275"/>
    <cellStyle name="Обычный 5 7 2" xfId="26401"/>
    <cellStyle name="Обычный 5 7 2 2" xfId="26402"/>
    <cellStyle name="Обычный 5 7 2 2 2" xfId="26403"/>
    <cellStyle name="Обычный 5 7 2 2 2 2" xfId="26404"/>
    <cellStyle name="Обычный 5 7 2 2 2 2 2" xfId="56276"/>
    <cellStyle name="Обычный 5 7 2 2 2 3" xfId="56277"/>
    <cellStyle name="Обычный 5 7 2 2 3" xfId="26405"/>
    <cellStyle name="Обычный 5 7 2 2 3 2" xfId="56278"/>
    <cellStyle name="Обычный 5 7 2 2 4" xfId="56279"/>
    <cellStyle name="Обычный 5 7 2 3" xfId="26406"/>
    <cellStyle name="Обычный 5 7 2 3 2" xfId="26407"/>
    <cellStyle name="Обычный 5 7 2 3 2 2" xfId="26408"/>
    <cellStyle name="Обычный 5 7 2 3 2 2 2" xfId="56280"/>
    <cellStyle name="Обычный 5 7 2 3 2 3" xfId="56281"/>
    <cellStyle name="Обычный 5 7 2 3 3" xfId="26409"/>
    <cellStyle name="Обычный 5 7 2 3 3 2" xfId="56282"/>
    <cellStyle name="Обычный 5 7 2 3 4" xfId="56283"/>
    <cellStyle name="Обычный 5 7 2 4" xfId="26410"/>
    <cellStyle name="Обычный 5 7 2 4 2" xfId="26411"/>
    <cellStyle name="Обычный 5 7 2 4 2 2" xfId="26412"/>
    <cellStyle name="Обычный 5 7 2 4 2 2 2" xfId="56284"/>
    <cellStyle name="Обычный 5 7 2 4 2 3" xfId="56285"/>
    <cellStyle name="Обычный 5 7 2 4 3" xfId="26413"/>
    <cellStyle name="Обычный 5 7 2 4 3 2" xfId="56286"/>
    <cellStyle name="Обычный 5 7 2 4 4" xfId="56287"/>
    <cellStyle name="Обычный 5 7 2 5" xfId="26414"/>
    <cellStyle name="Обычный 5 7 2 5 2" xfId="26415"/>
    <cellStyle name="Обычный 5 7 2 5 2 2" xfId="56288"/>
    <cellStyle name="Обычный 5 7 2 5 3" xfId="56289"/>
    <cellStyle name="Обычный 5 7 2 6" xfId="26416"/>
    <cellStyle name="Обычный 5 7 2 6 2" xfId="56290"/>
    <cellStyle name="Обычный 5 7 2 7" xfId="26417"/>
    <cellStyle name="Обычный 5 7 2 7 2" xfId="56291"/>
    <cellStyle name="Обычный 5 7 2 8" xfId="56292"/>
    <cellStyle name="Обычный 5 7 20" xfId="26418"/>
    <cellStyle name="Обычный 5 7 20 2" xfId="26419"/>
    <cellStyle name="Обычный 5 7 20 2 2" xfId="26420"/>
    <cellStyle name="Обычный 5 7 20 2 2 2" xfId="26421"/>
    <cellStyle name="Обычный 5 7 20 2 2 2 2" xfId="56293"/>
    <cellStyle name="Обычный 5 7 20 2 2 3" xfId="56294"/>
    <cellStyle name="Обычный 5 7 20 2 3" xfId="26422"/>
    <cellStyle name="Обычный 5 7 20 2 3 2" xfId="56295"/>
    <cellStyle name="Обычный 5 7 20 2 4" xfId="56296"/>
    <cellStyle name="Обычный 5 7 20 3" xfId="26423"/>
    <cellStyle name="Обычный 5 7 20 3 2" xfId="26424"/>
    <cellStyle name="Обычный 5 7 20 3 2 2" xfId="26425"/>
    <cellStyle name="Обычный 5 7 20 3 2 2 2" xfId="56297"/>
    <cellStyle name="Обычный 5 7 20 3 2 3" xfId="56298"/>
    <cellStyle name="Обычный 5 7 20 3 3" xfId="26426"/>
    <cellStyle name="Обычный 5 7 20 3 3 2" xfId="56299"/>
    <cellStyle name="Обычный 5 7 20 3 4" xfId="56300"/>
    <cellStyle name="Обычный 5 7 20 4" xfId="26427"/>
    <cellStyle name="Обычный 5 7 20 4 2" xfId="26428"/>
    <cellStyle name="Обычный 5 7 20 4 2 2" xfId="26429"/>
    <cellStyle name="Обычный 5 7 20 4 2 2 2" xfId="56301"/>
    <cellStyle name="Обычный 5 7 20 4 2 3" xfId="56302"/>
    <cellStyle name="Обычный 5 7 20 4 3" xfId="26430"/>
    <cellStyle name="Обычный 5 7 20 4 3 2" xfId="56303"/>
    <cellStyle name="Обычный 5 7 20 4 4" xfId="56304"/>
    <cellStyle name="Обычный 5 7 20 5" xfId="26431"/>
    <cellStyle name="Обычный 5 7 20 5 2" xfId="26432"/>
    <cellStyle name="Обычный 5 7 20 5 2 2" xfId="56305"/>
    <cellStyle name="Обычный 5 7 20 5 3" xfId="56306"/>
    <cellStyle name="Обычный 5 7 20 6" xfId="26433"/>
    <cellStyle name="Обычный 5 7 20 6 2" xfId="56307"/>
    <cellStyle name="Обычный 5 7 20 7" xfId="26434"/>
    <cellStyle name="Обычный 5 7 20 7 2" xfId="56308"/>
    <cellStyle name="Обычный 5 7 20 8" xfId="56309"/>
    <cellStyle name="Обычный 5 7 21" xfId="26435"/>
    <cellStyle name="Обычный 5 7 21 2" xfId="26436"/>
    <cellStyle name="Обычный 5 7 21 2 2" xfId="26437"/>
    <cellStyle name="Обычный 5 7 21 2 2 2" xfId="26438"/>
    <cellStyle name="Обычный 5 7 21 2 2 2 2" xfId="56310"/>
    <cellStyle name="Обычный 5 7 21 2 2 3" xfId="56311"/>
    <cellStyle name="Обычный 5 7 21 2 3" xfId="26439"/>
    <cellStyle name="Обычный 5 7 21 2 3 2" xfId="56312"/>
    <cellStyle name="Обычный 5 7 21 2 4" xfId="56313"/>
    <cellStyle name="Обычный 5 7 21 3" xfId="26440"/>
    <cellStyle name="Обычный 5 7 21 3 2" xfId="26441"/>
    <cellStyle name="Обычный 5 7 21 3 2 2" xfId="26442"/>
    <cellStyle name="Обычный 5 7 21 3 2 2 2" xfId="56314"/>
    <cellStyle name="Обычный 5 7 21 3 2 3" xfId="56315"/>
    <cellStyle name="Обычный 5 7 21 3 3" xfId="26443"/>
    <cellStyle name="Обычный 5 7 21 3 3 2" xfId="56316"/>
    <cellStyle name="Обычный 5 7 21 3 4" xfId="56317"/>
    <cellStyle name="Обычный 5 7 21 4" xfId="26444"/>
    <cellStyle name="Обычный 5 7 21 4 2" xfId="26445"/>
    <cellStyle name="Обычный 5 7 21 4 2 2" xfId="26446"/>
    <cellStyle name="Обычный 5 7 21 4 2 2 2" xfId="56318"/>
    <cellStyle name="Обычный 5 7 21 4 2 3" xfId="56319"/>
    <cellStyle name="Обычный 5 7 21 4 3" xfId="26447"/>
    <cellStyle name="Обычный 5 7 21 4 3 2" xfId="56320"/>
    <cellStyle name="Обычный 5 7 21 4 4" xfId="56321"/>
    <cellStyle name="Обычный 5 7 21 5" xfId="26448"/>
    <cellStyle name="Обычный 5 7 21 5 2" xfId="26449"/>
    <cellStyle name="Обычный 5 7 21 5 2 2" xfId="56322"/>
    <cellStyle name="Обычный 5 7 21 5 3" xfId="56323"/>
    <cellStyle name="Обычный 5 7 21 6" xfId="26450"/>
    <cellStyle name="Обычный 5 7 21 6 2" xfId="56324"/>
    <cellStyle name="Обычный 5 7 21 7" xfId="26451"/>
    <cellStyle name="Обычный 5 7 21 7 2" xfId="56325"/>
    <cellStyle name="Обычный 5 7 21 8" xfId="56326"/>
    <cellStyle name="Обычный 5 7 22" xfId="26452"/>
    <cellStyle name="Обычный 5 7 22 2" xfId="26453"/>
    <cellStyle name="Обычный 5 7 22 2 2" xfId="26454"/>
    <cellStyle name="Обычный 5 7 22 2 2 2" xfId="26455"/>
    <cellStyle name="Обычный 5 7 22 2 2 2 2" xfId="56327"/>
    <cellStyle name="Обычный 5 7 22 2 2 3" xfId="56328"/>
    <cellStyle name="Обычный 5 7 22 2 3" xfId="26456"/>
    <cellStyle name="Обычный 5 7 22 2 3 2" xfId="56329"/>
    <cellStyle name="Обычный 5 7 22 2 4" xfId="56330"/>
    <cellStyle name="Обычный 5 7 22 3" xfId="26457"/>
    <cellStyle name="Обычный 5 7 22 3 2" xfId="26458"/>
    <cellStyle name="Обычный 5 7 22 3 2 2" xfId="26459"/>
    <cellStyle name="Обычный 5 7 22 3 2 2 2" xfId="56331"/>
    <cellStyle name="Обычный 5 7 22 3 2 3" xfId="56332"/>
    <cellStyle name="Обычный 5 7 22 3 3" xfId="26460"/>
    <cellStyle name="Обычный 5 7 22 3 3 2" xfId="56333"/>
    <cellStyle name="Обычный 5 7 22 3 4" xfId="56334"/>
    <cellStyle name="Обычный 5 7 22 4" xfId="26461"/>
    <cellStyle name="Обычный 5 7 22 4 2" xfId="26462"/>
    <cellStyle name="Обычный 5 7 22 4 2 2" xfId="26463"/>
    <cellStyle name="Обычный 5 7 22 4 2 2 2" xfId="56335"/>
    <cellStyle name="Обычный 5 7 22 4 2 3" xfId="56336"/>
    <cellStyle name="Обычный 5 7 22 4 3" xfId="26464"/>
    <cellStyle name="Обычный 5 7 22 4 3 2" xfId="56337"/>
    <cellStyle name="Обычный 5 7 22 4 4" xfId="56338"/>
    <cellStyle name="Обычный 5 7 22 5" xfId="26465"/>
    <cellStyle name="Обычный 5 7 22 5 2" xfId="26466"/>
    <cellStyle name="Обычный 5 7 22 5 2 2" xfId="56339"/>
    <cellStyle name="Обычный 5 7 22 5 3" xfId="56340"/>
    <cellStyle name="Обычный 5 7 22 6" xfId="26467"/>
    <cellStyle name="Обычный 5 7 22 6 2" xfId="56341"/>
    <cellStyle name="Обычный 5 7 22 7" xfId="26468"/>
    <cellStyle name="Обычный 5 7 22 7 2" xfId="56342"/>
    <cellStyle name="Обычный 5 7 22 8" xfId="56343"/>
    <cellStyle name="Обычный 5 7 23" xfId="26469"/>
    <cellStyle name="Обычный 5 7 23 2" xfId="26470"/>
    <cellStyle name="Обычный 5 7 23 2 2" xfId="26471"/>
    <cellStyle name="Обычный 5 7 23 2 2 2" xfId="26472"/>
    <cellStyle name="Обычный 5 7 23 2 2 2 2" xfId="56344"/>
    <cellStyle name="Обычный 5 7 23 2 2 3" xfId="56345"/>
    <cellStyle name="Обычный 5 7 23 2 3" xfId="26473"/>
    <cellStyle name="Обычный 5 7 23 2 3 2" xfId="56346"/>
    <cellStyle name="Обычный 5 7 23 2 4" xfId="56347"/>
    <cellStyle name="Обычный 5 7 23 3" xfId="26474"/>
    <cellStyle name="Обычный 5 7 23 3 2" xfId="26475"/>
    <cellStyle name="Обычный 5 7 23 3 2 2" xfId="26476"/>
    <cellStyle name="Обычный 5 7 23 3 2 2 2" xfId="56348"/>
    <cellStyle name="Обычный 5 7 23 3 2 3" xfId="56349"/>
    <cellStyle name="Обычный 5 7 23 3 3" xfId="26477"/>
    <cellStyle name="Обычный 5 7 23 3 3 2" xfId="56350"/>
    <cellStyle name="Обычный 5 7 23 3 4" xfId="56351"/>
    <cellStyle name="Обычный 5 7 23 4" xfId="26478"/>
    <cellStyle name="Обычный 5 7 23 4 2" xfId="26479"/>
    <cellStyle name="Обычный 5 7 23 4 2 2" xfId="26480"/>
    <cellStyle name="Обычный 5 7 23 4 2 2 2" xfId="56352"/>
    <cellStyle name="Обычный 5 7 23 4 2 3" xfId="56353"/>
    <cellStyle name="Обычный 5 7 23 4 3" xfId="26481"/>
    <cellStyle name="Обычный 5 7 23 4 3 2" xfId="56354"/>
    <cellStyle name="Обычный 5 7 23 4 4" xfId="56355"/>
    <cellStyle name="Обычный 5 7 23 5" xfId="26482"/>
    <cellStyle name="Обычный 5 7 23 5 2" xfId="26483"/>
    <cellStyle name="Обычный 5 7 23 5 2 2" xfId="56356"/>
    <cellStyle name="Обычный 5 7 23 5 3" xfId="56357"/>
    <cellStyle name="Обычный 5 7 23 6" xfId="26484"/>
    <cellStyle name="Обычный 5 7 23 6 2" xfId="56358"/>
    <cellStyle name="Обычный 5 7 23 7" xfId="26485"/>
    <cellStyle name="Обычный 5 7 23 7 2" xfId="56359"/>
    <cellStyle name="Обычный 5 7 23 8" xfId="56360"/>
    <cellStyle name="Обычный 5 7 24" xfId="26486"/>
    <cellStyle name="Обычный 5 7 24 2" xfId="26487"/>
    <cellStyle name="Обычный 5 7 24 2 2" xfId="26488"/>
    <cellStyle name="Обычный 5 7 24 2 2 2" xfId="26489"/>
    <cellStyle name="Обычный 5 7 24 2 2 2 2" xfId="56361"/>
    <cellStyle name="Обычный 5 7 24 2 2 3" xfId="56362"/>
    <cellStyle name="Обычный 5 7 24 2 3" xfId="26490"/>
    <cellStyle name="Обычный 5 7 24 2 3 2" xfId="56363"/>
    <cellStyle name="Обычный 5 7 24 2 4" xfId="56364"/>
    <cellStyle name="Обычный 5 7 24 3" xfId="26491"/>
    <cellStyle name="Обычный 5 7 24 3 2" xfId="26492"/>
    <cellStyle name="Обычный 5 7 24 3 2 2" xfId="26493"/>
    <cellStyle name="Обычный 5 7 24 3 2 2 2" xfId="56365"/>
    <cellStyle name="Обычный 5 7 24 3 2 3" xfId="56366"/>
    <cellStyle name="Обычный 5 7 24 3 3" xfId="26494"/>
    <cellStyle name="Обычный 5 7 24 3 3 2" xfId="56367"/>
    <cellStyle name="Обычный 5 7 24 3 4" xfId="56368"/>
    <cellStyle name="Обычный 5 7 24 4" xfId="26495"/>
    <cellStyle name="Обычный 5 7 24 4 2" xfId="26496"/>
    <cellStyle name="Обычный 5 7 24 4 2 2" xfId="26497"/>
    <cellStyle name="Обычный 5 7 24 4 2 2 2" xfId="56369"/>
    <cellStyle name="Обычный 5 7 24 4 2 3" xfId="56370"/>
    <cellStyle name="Обычный 5 7 24 4 3" xfId="26498"/>
    <cellStyle name="Обычный 5 7 24 4 3 2" xfId="56371"/>
    <cellStyle name="Обычный 5 7 24 4 4" xfId="56372"/>
    <cellStyle name="Обычный 5 7 24 5" xfId="26499"/>
    <cellStyle name="Обычный 5 7 24 5 2" xfId="26500"/>
    <cellStyle name="Обычный 5 7 24 5 2 2" xfId="56373"/>
    <cellStyle name="Обычный 5 7 24 5 3" xfId="56374"/>
    <cellStyle name="Обычный 5 7 24 6" xfId="26501"/>
    <cellStyle name="Обычный 5 7 24 6 2" xfId="56375"/>
    <cellStyle name="Обычный 5 7 24 7" xfId="26502"/>
    <cellStyle name="Обычный 5 7 24 7 2" xfId="56376"/>
    <cellStyle name="Обычный 5 7 24 8" xfId="56377"/>
    <cellStyle name="Обычный 5 7 25" xfId="26503"/>
    <cellStyle name="Обычный 5 7 25 2" xfId="26504"/>
    <cellStyle name="Обычный 5 7 25 2 2" xfId="26505"/>
    <cellStyle name="Обычный 5 7 25 2 2 2" xfId="26506"/>
    <cellStyle name="Обычный 5 7 25 2 2 2 2" xfId="56378"/>
    <cellStyle name="Обычный 5 7 25 2 2 3" xfId="56379"/>
    <cellStyle name="Обычный 5 7 25 2 3" xfId="26507"/>
    <cellStyle name="Обычный 5 7 25 2 3 2" xfId="56380"/>
    <cellStyle name="Обычный 5 7 25 2 4" xfId="56381"/>
    <cellStyle name="Обычный 5 7 25 3" xfId="26508"/>
    <cellStyle name="Обычный 5 7 25 3 2" xfId="26509"/>
    <cellStyle name="Обычный 5 7 25 3 2 2" xfId="26510"/>
    <cellStyle name="Обычный 5 7 25 3 2 2 2" xfId="56382"/>
    <cellStyle name="Обычный 5 7 25 3 2 3" xfId="56383"/>
    <cellStyle name="Обычный 5 7 25 3 3" xfId="26511"/>
    <cellStyle name="Обычный 5 7 25 3 3 2" xfId="56384"/>
    <cellStyle name="Обычный 5 7 25 3 4" xfId="56385"/>
    <cellStyle name="Обычный 5 7 25 4" xfId="26512"/>
    <cellStyle name="Обычный 5 7 25 4 2" xfId="26513"/>
    <cellStyle name="Обычный 5 7 25 4 2 2" xfId="26514"/>
    <cellStyle name="Обычный 5 7 25 4 2 2 2" xfId="56386"/>
    <cellStyle name="Обычный 5 7 25 4 2 3" xfId="56387"/>
    <cellStyle name="Обычный 5 7 25 4 3" xfId="26515"/>
    <cellStyle name="Обычный 5 7 25 4 3 2" xfId="56388"/>
    <cellStyle name="Обычный 5 7 25 4 4" xfId="56389"/>
    <cellStyle name="Обычный 5 7 25 5" xfId="26516"/>
    <cellStyle name="Обычный 5 7 25 5 2" xfId="26517"/>
    <cellStyle name="Обычный 5 7 25 5 2 2" xfId="56390"/>
    <cellStyle name="Обычный 5 7 25 5 3" xfId="56391"/>
    <cellStyle name="Обычный 5 7 25 6" xfId="26518"/>
    <cellStyle name="Обычный 5 7 25 6 2" xfId="56392"/>
    <cellStyle name="Обычный 5 7 25 7" xfId="26519"/>
    <cellStyle name="Обычный 5 7 25 7 2" xfId="56393"/>
    <cellStyle name="Обычный 5 7 25 8" xfId="56394"/>
    <cellStyle name="Обычный 5 7 26" xfId="26520"/>
    <cellStyle name="Обычный 5 7 26 2" xfId="26521"/>
    <cellStyle name="Обычный 5 7 26 2 2" xfId="26522"/>
    <cellStyle name="Обычный 5 7 26 2 2 2" xfId="26523"/>
    <cellStyle name="Обычный 5 7 26 2 2 2 2" xfId="56395"/>
    <cellStyle name="Обычный 5 7 26 2 2 3" xfId="56396"/>
    <cellStyle name="Обычный 5 7 26 2 3" xfId="26524"/>
    <cellStyle name="Обычный 5 7 26 2 3 2" xfId="56397"/>
    <cellStyle name="Обычный 5 7 26 2 4" xfId="56398"/>
    <cellStyle name="Обычный 5 7 26 3" xfId="26525"/>
    <cellStyle name="Обычный 5 7 26 3 2" xfId="26526"/>
    <cellStyle name="Обычный 5 7 26 3 2 2" xfId="26527"/>
    <cellStyle name="Обычный 5 7 26 3 2 2 2" xfId="56399"/>
    <cellStyle name="Обычный 5 7 26 3 2 3" xfId="56400"/>
    <cellStyle name="Обычный 5 7 26 3 3" xfId="26528"/>
    <cellStyle name="Обычный 5 7 26 3 3 2" xfId="56401"/>
    <cellStyle name="Обычный 5 7 26 3 4" xfId="56402"/>
    <cellStyle name="Обычный 5 7 26 4" xfId="26529"/>
    <cellStyle name="Обычный 5 7 26 4 2" xfId="26530"/>
    <cellStyle name="Обычный 5 7 26 4 2 2" xfId="26531"/>
    <cellStyle name="Обычный 5 7 26 4 2 2 2" xfId="56403"/>
    <cellStyle name="Обычный 5 7 26 4 2 3" xfId="56404"/>
    <cellStyle name="Обычный 5 7 26 4 3" xfId="26532"/>
    <cellStyle name="Обычный 5 7 26 4 3 2" xfId="56405"/>
    <cellStyle name="Обычный 5 7 26 4 4" xfId="56406"/>
    <cellStyle name="Обычный 5 7 26 5" xfId="26533"/>
    <cellStyle name="Обычный 5 7 26 5 2" xfId="26534"/>
    <cellStyle name="Обычный 5 7 26 5 2 2" xfId="56407"/>
    <cellStyle name="Обычный 5 7 26 5 3" xfId="56408"/>
    <cellStyle name="Обычный 5 7 26 6" xfId="26535"/>
    <cellStyle name="Обычный 5 7 26 6 2" xfId="56409"/>
    <cellStyle name="Обычный 5 7 26 7" xfId="26536"/>
    <cellStyle name="Обычный 5 7 26 7 2" xfId="56410"/>
    <cellStyle name="Обычный 5 7 26 8" xfId="56411"/>
    <cellStyle name="Обычный 5 7 27" xfId="26537"/>
    <cellStyle name="Обычный 5 7 27 2" xfId="26538"/>
    <cellStyle name="Обычный 5 7 27 2 2" xfId="26539"/>
    <cellStyle name="Обычный 5 7 27 2 2 2" xfId="26540"/>
    <cellStyle name="Обычный 5 7 27 2 2 2 2" xfId="56412"/>
    <cellStyle name="Обычный 5 7 27 2 2 3" xfId="56413"/>
    <cellStyle name="Обычный 5 7 27 2 3" xfId="26541"/>
    <cellStyle name="Обычный 5 7 27 2 3 2" xfId="56414"/>
    <cellStyle name="Обычный 5 7 27 2 4" xfId="56415"/>
    <cellStyle name="Обычный 5 7 27 3" xfId="26542"/>
    <cellStyle name="Обычный 5 7 27 3 2" xfId="26543"/>
    <cellStyle name="Обычный 5 7 27 3 2 2" xfId="26544"/>
    <cellStyle name="Обычный 5 7 27 3 2 2 2" xfId="56416"/>
    <cellStyle name="Обычный 5 7 27 3 2 3" xfId="56417"/>
    <cellStyle name="Обычный 5 7 27 3 3" xfId="26545"/>
    <cellStyle name="Обычный 5 7 27 3 3 2" xfId="56418"/>
    <cellStyle name="Обычный 5 7 27 3 4" xfId="56419"/>
    <cellStyle name="Обычный 5 7 27 4" xfId="26546"/>
    <cellStyle name="Обычный 5 7 27 4 2" xfId="26547"/>
    <cellStyle name="Обычный 5 7 27 4 2 2" xfId="26548"/>
    <cellStyle name="Обычный 5 7 27 4 2 2 2" xfId="56420"/>
    <cellStyle name="Обычный 5 7 27 4 2 3" xfId="56421"/>
    <cellStyle name="Обычный 5 7 27 4 3" xfId="26549"/>
    <cellStyle name="Обычный 5 7 27 4 3 2" xfId="56422"/>
    <cellStyle name="Обычный 5 7 27 4 4" xfId="56423"/>
    <cellStyle name="Обычный 5 7 27 5" xfId="26550"/>
    <cellStyle name="Обычный 5 7 27 5 2" xfId="26551"/>
    <cellStyle name="Обычный 5 7 27 5 2 2" xfId="56424"/>
    <cellStyle name="Обычный 5 7 27 5 3" xfId="56425"/>
    <cellStyle name="Обычный 5 7 27 6" xfId="26552"/>
    <cellStyle name="Обычный 5 7 27 6 2" xfId="56426"/>
    <cellStyle name="Обычный 5 7 27 7" xfId="26553"/>
    <cellStyle name="Обычный 5 7 27 7 2" xfId="56427"/>
    <cellStyle name="Обычный 5 7 27 8" xfId="56428"/>
    <cellStyle name="Обычный 5 7 28" xfId="26554"/>
    <cellStyle name="Обычный 5 7 28 2" xfId="26555"/>
    <cellStyle name="Обычный 5 7 28 2 2" xfId="26556"/>
    <cellStyle name="Обычный 5 7 28 2 2 2" xfId="26557"/>
    <cellStyle name="Обычный 5 7 28 2 2 2 2" xfId="56429"/>
    <cellStyle name="Обычный 5 7 28 2 2 3" xfId="56430"/>
    <cellStyle name="Обычный 5 7 28 2 3" xfId="26558"/>
    <cellStyle name="Обычный 5 7 28 2 3 2" xfId="56431"/>
    <cellStyle name="Обычный 5 7 28 2 4" xfId="56432"/>
    <cellStyle name="Обычный 5 7 28 3" xfId="26559"/>
    <cellStyle name="Обычный 5 7 28 3 2" xfId="26560"/>
    <cellStyle name="Обычный 5 7 28 3 2 2" xfId="26561"/>
    <cellStyle name="Обычный 5 7 28 3 2 2 2" xfId="56433"/>
    <cellStyle name="Обычный 5 7 28 3 2 3" xfId="56434"/>
    <cellStyle name="Обычный 5 7 28 3 3" xfId="26562"/>
    <cellStyle name="Обычный 5 7 28 3 3 2" xfId="56435"/>
    <cellStyle name="Обычный 5 7 28 3 4" xfId="56436"/>
    <cellStyle name="Обычный 5 7 28 4" xfId="26563"/>
    <cellStyle name="Обычный 5 7 28 4 2" xfId="26564"/>
    <cellStyle name="Обычный 5 7 28 4 2 2" xfId="26565"/>
    <cellStyle name="Обычный 5 7 28 4 2 2 2" xfId="56437"/>
    <cellStyle name="Обычный 5 7 28 4 2 3" xfId="56438"/>
    <cellStyle name="Обычный 5 7 28 4 3" xfId="26566"/>
    <cellStyle name="Обычный 5 7 28 4 3 2" xfId="56439"/>
    <cellStyle name="Обычный 5 7 28 4 4" xfId="56440"/>
    <cellStyle name="Обычный 5 7 28 5" xfId="26567"/>
    <cellStyle name="Обычный 5 7 28 5 2" xfId="26568"/>
    <cellStyle name="Обычный 5 7 28 5 2 2" xfId="56441"/>
    <cellStyle name="Обычный 5 7 28 5 3" xfId="56442"/>
    <cellStyle name="Обычный 5 7 28 6" xfId="26569"/>
    <cellStyle name="Обычный 5 7 28 6 2" xfId="56443"/>
    <cellStyle name="Обычный 5 7 28 7" xfId="26570"/>
    <cellStyle name="Обычный 5 7 28 7 2" xfId="56444"/>
    <cellStyle name="Обычный 5 7 28 8" xfId="56445"/>
    <cellStyle name="Обычный 5 7 29" xfId="26571"/>
    <cellStyle name="Обычный 5 7 29 2" xfId="26572"/>
    <cellStyle name="Обычный 5 7 29 2 2" xfId="26573"/>
    <cellStyle name="Обычный 5 7 29 2 2 2" xfId="26574"/>
    <cellStyle name="Обычный 5 7 29 2 2 2 2" xfId="56446"/>
    <cellStyle name="Обычный 5 7 29 2 2 3" xfId="56447"/>
    <cellStyle name="Обычный 5 7 29 2 3" xfId="26575"/>
    <cellStyle name="Обычный 5 7 29 2 3 2" xfId="56448"/>
    <cellStyle name="Обычный 5 7 29 2 4" xfId="56449"/>
    <cellStyle name="Обычный 5 7 29 3" xfId="26576"/>
    <cellStyle name="Обычный 5 7 29 3 2" xfId="26577"/>
    <cellStyle name="Обычный 5 7 29 3 2 2" xfId="26578"/>
    <cellStyle name="Обычный 5 7 29 3 2 2 2" xfId="56450"/>
    <cellStyle name="Обычный 5 7 29 3 2 3" xfId="56451"/>
    <cellStyle name="Обычный 5 7 29 3 3" xfId="26579"/>
    <cellStyle name="Обычный 5 7 29 3 3 2" xfId="56452"/>
    <cellStyle name="Обычный 5 7 29 3 4" xfId="56453"/>
    <cellStyle name="Обычный 5 7 29 4" xfId="26580"/>
    <cellStyle name="Обычный 5 7 29 4 2" xfId="26581"/>
    <cellStyle name="Обычный 5 7 29 4 2 2" xfId="26582"/>
    <cellStyle name="Обычный 5 7 29 4 2 2 2" xfId="56454"/>
    <cellStyle name="Обычный 5 7 29 4 2 3" xfId="56455"/>
    <cellStyle name="Обычный 5 7 29 4 3" xfId="26583"/>
    <cellStyle name="Обычный 5 7 29 4 3 2" xfId="56456"/>
    <cellStyle name="Обычный 5 7 29 4 4" xfId="56457"/>
    <cellStyle name="Обычный 5 7 29 5" xfId="26584"/>
    <cellStyle name="Обычный 5 7 29 5 2" xfId="26585"/>
    <cellStyle name="Обычный 5 7 29 5 2 2" xfId="56458"/>
    <cellStyle name="Обычный 5 7 29 5 3" xfId="56459"/>
    <cellStyle name="Обычный 5 7 29 6" xfId="26586"/>
    <cellStyle name="Обычный 5 7 29 6 2" xfId="56460"/>
    <cellStyle name="Обычный 5 7 29 7" xfId="26587"/>
    <cellStyle name="Обычный 5 7 29 7 2" xfId="56461"/>
    <cellStyle name="Обычный 5 7 29 8" xfId="56462"/>
    <cellStyle name="Обычный 5 7 3" xfId="26588"/>
    <cellStyle name="Обычный 5 7 3 2" xfId="26589"/>
    <cellStyle name="Обычный 5 7 3 2 2" xfId="26590"/>
    <cellStyle name="Обычный 5 7 3 2 2 2" xfId="26591"/>
    <cellStyle name="Обычный 5 7 3 2 2 2 2" xfId="56463"/>
    <cellStyle name="Обычный 5 7 3 2 2 3" xfId="56464"/>
    <cellStyle name="Обычный 5 7 3 2 3" xfId="26592"/>
    <cellStyle name="Обычный 5 7 3 2 3 2" xfId="56465"/>
    <cellStyle name="Обычный 5 7 3 2 4" xfId="56466"/>
    <cellStyle name="Обычный 5 7 3 3" xfId="26593"/>
    <cellStyle name="Обычный 5 7 3 3 2" xfId="26594"/>
    <cellStyle name="Обычный 5 7 3 3 2 2" xfId="26595"/>
    <cellStyle name="Обычный 5 7 3 3 2 2 2" xfId="56467"/>
    <cellStyle name="Обычный 5 7 3 3 2 3" xfId="56468"/>
    <cellStyle name="Обычный 5 7 3 3 3" xfId="26596"/>
    <cellStyle name="Обычный 5 7 3 3 3 2" xfId="56469"/>
    <cellStyle name="Обычный 5 7 3 3 4" xfId="56470"/>
    <cellStyle name="Обычный 5 7 3 4" xfId="26597"/>
    <cellStyle name="Обычный 5 7 3 4 2" xfId="26598"/>
    <cellStyle name="Обычный 5 7 3 4 2 2" xfId="26599"/>
    <cellStyle name="Обычный 5 7 3 4 2 2 2" xfId="56471"/>
    <cellStyle name="Обычный 5 7 3 4 2 3" xfId="56472"/>
    <cellStyle name="Обычный 5 7 3 4 3" xfId="26600"/>
    <cellStyle name="Обычный 5 7 3 4 3 2" xfId="56473"/>
    <cellStyle name="Обычный 5 7 3 4 4" xfId="56474"/>
    <cellStyle name="Обычный 5 7 3 5" xfId="26601"/>
    <cellStyle name="Обычный 5 7 3 5 2" xfId="26602"/>
    <cellStyle name="Обычный 5 7 3 5 2 2" xfId="56475"/>
    <cellStyle name="Обычный 5 7 3 5 3" xfId="56476"/>
    <cellStyle name="Обычный 5 7 3 6" xfId="26603"/>
    <cellStyle name="Обычный 5 7 3 6 2" xfId="56477"/>
    <cellStyle name="Обычный 5 7 3 7" xfId="26604"/>
    <cellStyle name="Обычный 5 7 3 7 2" xfId="56478"/>
    <cellStyle name="Обычный 5 7 3 8" xfId="56479"/>
    <cellStyle name="Обычный 5 7 30" xfId="26605"/>
    <cellStyle name="Обычный 5 7 30 2" xfId="26606"/>
    <cellStyle name="Обычный 5 7 30 2 2" xfId="26607"/>
    <cellStyle name="Обычный 5 7 30 2 2 2" xfId="56480"/>
    <cellStyle name="Обычный 5 7 30 2 3" xfId="56481"/>
    <cellStyle name="Обычный 5 7 30 3" xfId="26608"/>
    <cellStyle name="Обычный 5 7 30 3 2" xfId="56482"/>
    <cellStyle name="Обычный 5 7 30 4" xfId="56483"/>
    <cellStyle name="Обычный 5 7 31" xfId="26609"/>
    <cellStyle name="Обычный 5 7 31 2" xfId="26610"/>
    <cellStyle name="Обычный 5 7 31 2 2" xfId="26611"/>
    <cellStyle name="Обычный 5 7 31 2 2 2" xfId="56484"/>
    <cellStyle name="Обычный 5 7 31 2 3" xfId="56485"/>
    <cellStyle name="Обычный 5 7 31 3" xfId="26612"/>
    <cellStyle name="Обычный 5 7 31 3 2" xfId="56486"/>
    <cellStyle name="Обычный 5 7 31 4" xfId="56487"/>
    <cellStyle name="Обычный 5 7 32" xfId="26613"/>
    <cellStyle name="Обычный 5 7 32 2" xfId="26614"/>
    <cellStyle name="Обычный 5 7 32 2 2" xfId="26615"/>
    <cellStyle name="Обычный 5 7 32 2 2 2" xfId="56488"/>
    <cellStyle name="Обычный 5 7 32 2 3" xfId="56489"/>
    <cellStyle name="Обычный 5 7 32 3" xfId="26616"/>
    <cellStyle name="Обычный 5 7 32 3 2" xfId="56490"/>
    <cellStyle name="Обычный 5 7 32 4" xfId="56491"/>
    <cellStyle name="Обычный 5 7 33" xfId="26617"/>
    <cellStyle name="Обычный 5 7 33 2" xfId="26618"/>
    <cellStyle name="Обычный 5 7 33 2 2" xfId="56492"/>
    <cellStyle name="Обычный 5 7 33 3" xfId="56493"/>
    <cellStyle name="Обычный 5 7 34" xfId="26619"/>
    <cellStyle name="Обычный 5 7 34 2" xfId="56494"/>
    <cellStyle name="Обычный 5 7 35" xfId="26620"/>
    <cellStyle name="Обычный 5 7 35 2" xfId="56495"/>
    <cellStyle name="Обычный 5 7 36" xfId="56496"/>
    <cellStyle name="Обычный 5 7 37" xfId="61034"/>
    <cellStyle name="Обычный 5 7 38" xfId="61514"/>
    <cellStyle name="Обычный 5 7 4" xfId="26621"/>
    <cellStyle name="Обычный 5 7 4 2" xfId="26622"/>
    <cellStyle name="Обычный 5 7 4 2 2" xfId="26623"/>
    <cellStyle name="Обычный 5 7 4 2 2 2" xfId="26624"/>
    <cellStyle name="Обычный 5 7 4 2 2 2 2" xfId="56497"/>
    <cellStyle name="Обычный 5 7 4 2 2 3" xfId="56498"/>
    <cellStyle name="Обычный 5 7 4 2 3" xfId="26625"/>
    <cellStyle name="Обычный 5 7 4 2 3 2" xfId="56499"/>
    <cellStyle name="Обычный 5 7 4 2 4" xfId="56500"/>
    <cellStyle name="Обычный 5 7 4 3" xfId="26626"/>
    <cellStyle name="Обычный 5 7 4 3 2" xfId="26627"/>
    <cellStyle name="Обычный 5 7 4 3 2 2" xfId="26628"/>
    <cellStyle name="Обычный 5 7 4 3 2 2 2" xfId="56501"/>
    <cellStyle name="Обычный 5 7 4 3 2 3" xfId="56502"/>
    <cellStyle name="Обычный 5 7 4 3 3" xfId="26629"/>
    <cellStyle name="Обычный 5 7 4 3 3 2" xfId="56503"/>
    <cellStyle name="Обычный 5 7 4 3 4" xfId="56504"/>
    <cellStyle name="Обычный 5 7 4 4" xfId="26630"/>
    <cellStyle name="Обычный 5 7 4 4 2" xfId="26631"/>
    <cellStyle name="Обычный 5 7 4 4 2 2" xfId="26632"/>
    <cellStyle name="Обычный 5 7 4 4 2 2 2" xfId="56505"/>
    <cellStyle name="Обычный 5 7 4 4 2 3" xfId="56506"/>
    <cellStyle name="Обычный 5 7 4 4 3" xfId="26633"/>
    <cellStyle name="Обычный 5 7 4 4 3 2" xfId="56507"/>
    <cellStyle name="Обычный 5 7 4 4 4" xfId="56508"/>
    <cellStyle name="Обычный 5 7 4 5" xfId="26634"/>
    <cellStyle name="Обычный 5 7 4 5 2" xfId="26635"/>
    <cellStyle name="Обычный 5 7 4 5 2 2" xfId="56509"/>
    <cellStyle name="Обычный 5 7 4 5 3" xfId="56510"/>
    <cellStyle name="Обычный 5 7 4 6" xfId="26636"/>
    <cellStyle name="Обычный 5 7 4 6 2" xfId="56511"/>
    <cellStyle name="Обычный 5 7 4 7" xfId="26637"/>
    <cellStyle name="Обычный 5 7 4 7 2" xfId="56512"/>
    <cellStyle name="Обычный 5 7 4 8" xfId="56513"/>
    <cellStyle name="Обычный 5 7 5" xfId="26638"/>
    <cellStyle name="Обычный 5 7 5 2" xfId="26639"/>
    <cellStyle name="Обычный 5 7 5 2 2" xfId="26640"/>
    <cellStyle name="Обычный 5 7 5 2 2 2" xfId="26641"/>
    <cellStyle name="Обычный 5 7 5 2 2 2 2" xfId="56514"/>
    <cellStyle name="Обычный 5 7 5 2 2 3" xfId="56515"/>
    <cellStyle name="Обычный 5 7 5 2 3" xfId="26642"/>
    <cellStyle name="Обычный 5 7 5 2 3 2" xfId="56516"/>
    <cellStyle name="Обычный 5 7 5 2 4" xfId="56517"/>
    <cellStyle name="Обычный 5 7 5 3" xfId="26643"/>
    <cellStyle name="Обычный 5 7 5 3 2" xfId="26644"/>
    <cellStyle name="Обычный 5 7 5 3 2 2" xfId="26645"/>
    <cellStyle name="Обычный 5 7 5 3 2 2 2" xfId="56518"/>
    <cellStyle name="Обычный 5 7 5 3 2 3" xfId="56519"/>
    <cellStyle name="Обычный 5 7 5 3 3" xfId="26646"/>
    <cellStyle name="Обычный 5 7 5 3 3 2" xfId="56520"/>
    <cellStyle name="Обычный 5 7 5 3 4" xfId="56521"/>
    <cellStyle name="Обычный 5 7 5 4" xfId="26647"/>
    <cellStyle name="Обычный 5 7 5 4 2" xfId="26648"/>
    <cellStyle name="Обычный 5 7 5 4 2 2" xfId="26649"/>
    <cellStyle name="Обычный 5 7 5 4 2 2 2" xfId="56522"/>
    <cellStyle name="Обычный 5 7 5 4 2 3" xfId="56523"/>
    <cellStyle name="Обычный 5 7 5 4 3" xfId="26650"/>
    <cellStyle name="Обычный 5 7 5 4 3 2" xfId="56524"/>
    <cellStyle name="Обычный 5 7 5 4 4" xfId="56525"/>
    <cellStyle name="Обычный 5 7 5 5" xfId="26651"/>
    <cellStyle name="Обычный 5 7 5 5 2" xfId="26652"/>
    <cellStyle name="Обычный 5 7 5 5 2 2" xfId="56526"/>
    <cellStyle name="Обычный 5 7 5 5 3" xfId="56527"/>
    <cellStyle name="Обычный 5 7 5 6" xfId="26653"/>
    <cellStyle name="Обычный 5 7 5 6 2" xfId="56528"/>
    <cellStyle name="Обычный 5 7 5 7" xfId="26654"/>
    <cellStyle name="Обычный 5 7 5 7 2" xfId="56529"/>
    <cellStyle name="Обычный 5 7 5 8" xfId="56530"/>
    <cellStyle name="Обычный 5 7 6" xfId="26655"/>
    <cellStyle name="Обычный 5 7 6 2" xfId="26656"/>
    <cellStyle name="Обычный 5 7 6 2 2" xfId="26657"/>
    <cellStyle name="Обычный 5 7 6 2 2 2" xfId="26658"/>
    <cellStyle name="Обычный 5 7 6 2 2 2 2" xfId="56531"/>
    <cellStyle name="Обычный 5 7 6 2 2 3" xfId="56532"/>
    <cellStyle name="Обычный 5 7 6 2 3" xfId="26659"/>
    <cellStyle name="Обычный 5 7 6 2 3 2" xfId="56533"/>
    <cellStyle name="Обычный 5 7 6 2 4" xfId="56534"/>
    <cellStyle name="Обычный 5 7 6 3" xfId="26660"/>
    <cellStyle name="Обычный 5 7 6 3 2" xfId="26661"/>
    <cellStyle name="Обычный 5 7 6 3 2 2" xfId="26662"/>
    <cellStyle name="Обычный 5 7 6 3 2 2 2" xfId="56535"/>
    <cellStyle name="Обычный 5 7 6 3 2 3" xfId="56536"/>
    <cellStyle name="Обычный 5 7 6 3 3" xfId="26663"/>
    <cellStyle name="Обычный 5 7 6 3 3 2" xfId="56537"/>
    <cellStyle name="Обычный 5 7 6 3 4" xfId="56538"/>
    <cellStyle name="Обычный 5 7 6 4" xfId="26664"/>
    <cellStyle name="Обычный 5 7 6 4 2" xfId="26665"/>
    <cellStyle name="Обычный 5 7 6 4 2 2" xfId="26666"/>
    <cellStyle name="Обычный 5 7 6 4 2 2 2" xfId="56539"/>
    <cellStyle name="Обычный 5 7 6 4 2 3" xfId="56540"/>
    <cellStyle name="Обычный 5 7 6 4 3" xfId="26667"/>
    <cellStyle name="Обычный 5 7 6 4 3 2" xfId="56541"/>
    <cellStyle name="Обычный 5 7 6 4 4" xfId="56542"/>
    <cellStyle name="Обычный 5 7 6 5" xfId="26668"/>
    <cellStyle name="Обычный 5 7 6 5 2" xfId="26669"/>
    <cellStyle name="Обычный 5 7 6 5 2 2" xfId="56543"/>
    <cellStyle name="Обычный 5 7 6 5 3" xfId="56544"/>
    <cellStyle name="Обычный 5 7 6 6" xfId="26670"/>
    <cellStyle name="Обычный 5 7 6 6 2" xfId="56545"/>
    <cellStyle name="Обычный 5 7 6 7" xfId="26671"/>
    <cellStyle name="Обычный 5 7 6 7 2" xfId="56546"/>
    <cellStyle name="Обычный 5 7 6 8" xfId="56547"/>
    <cellStyle name="Обычный 5 7 7" xfId="26672"/>
    <cellStyle name="Обычный 5 7 7 2" xfId="26673"/>
    <cellStyle name="Обычный 5 7 7 2 2" xfId="26674"/>
    <cellStyle name="Обычный 5 7 7 2 2 2" xfId="26675"/>
    <cellStyle name="Обычный 5 7 7 2 2 2 2" xfId="56548"/>
    <cellStyle name="Обычный 5 7 7 2 2 3" xfId="56549"/>
    <cellStyle name="Обычный 5 7 7 2 3" xfId="26676"/>
    <cellStyle name="Обычный 5 7 7 2 3 2" xfId="56550"/>
    <cellStyle name="Обычный 5 7 7 2 4" xfId="56551"/>
    <cellStyle name="Обычный 5 7 7 3" xfId="26677"/>
    <cellStyle name="Обычный 5 7 7 3 2" xfId="26678"/>
    <cellStyle name="Обычный 5 7 7 3 2 2" xfId="26679"/>
    <cellStyle name="Обычный 5 7 7 3 2 2 2" xfId="56552"/>
    <cellStyle name="Обычный 5 7 7 3 2 3" xfId="56553"/>
    <cellStyle name="Обычный 5 7 7 3 3" xfId="26680"/>
    <cellStyle name="Обычный 5 7 7 3 3 2" xfId="56554"/>
    <cellStyle name="Обычный 5 7 7 3 4" xfId="56555"/>
    <cellStyle name="Обычный 5 7 7 4" xfId="26681"/>
    <cellStyle name="Обычный 5 7 7 4 2" xfId="26682"/>
    <cellStyle name="Обычный 5 7 7 4 2 2" xfId="26683"/>
    <cellStyle name="Обычный 5 7 7 4 2 2 2" xfId="56556"/>
    <cellStyle name="Обычный 5 7 7 4 2 3" xfId="56557"/>
    <cellStyle name="Обычный 5 7 7 4 3" xfId="26684"/>
    <cellStyle name="Обычный 5 7 7 4 3 2" xfId="56558"/>
    <cellStyle name="Обычный 5 7 7 4 4" xfId="56559"/>
    <cellStyle name="Обычный 5 7 7 5" xfId="26685"/>
    <cellStyle name="Обычный 5 7 7 5 2" xfId="26686"/>
    <cellStyle name="Обычный 5 7 7 5 2 2" xfId="56560"/>
    <cellStyle name="Обычный 5 7 7 5 3" xfId="56561"/>
    <cellStyle name="Обычный 5 7 7 6" xfId="26687"/>
    <cellStyle name="Обычный 5 7 7 6 2" xfId="56562"/>
    <cellStyle name="Обычный 5 7 7 7" xfId="26688"/>
    <cellStyle name="Обычный 5 7 7 7 2" xfId="56563"/>
    <cellStyle name="Обычный 5 7 7 8" xfId="56564"/>
    <cellStyle name="Обычный 5 7 8" xfId="26689"/>
    <cellStyle name="Обычный 5 7 8 2" xfId="26690"/>
    <cellStyle name="Обычный 5 7 8 2 2" xfId="26691"/>
    <cellStyle name="Обычный 5 7 8 2 2 2" xfId="26692"/>
    <cellStyle name="Обычный 5 7 8 2 2 2 2" xfId="56565"/>
    <cellStyle name="Обычный 5 7 8 2 2 3" xfId="56566"/>
    <cellStyle name="Обычный 5 7 8 2 3" xfId="26693"/>
    <cellStyle name="Обычный 5 7 8 2 3 2" xfId="56567"/>
    <cellStyle name="Обычный 5 7 8 2 4" xfId="56568"/>
    <cellStyle name="Обычный 5 7 8 3" xfId="26694"/>
    <cellStyle name="Обычный 5 7 8 3 2" xfId="26695"/>
    <cellStyle name="Обычный 5 7 8 3 2 2" xfId="26696"/>
    <cellStyle name="Обычный 5 7 8 3 2 2 2" xfId="56569"/>
    <cellStyle name="Обычный 5 7 8 3 2 3" xfId="56570"/>
    <cellStyle name="Обычный 5 7 8 3 3" xfId="26697"/>
    <cellStyle name="Обычный 5 7 8 3 3 2" xfId="56571"/>
    <cellStyle name="Обычный 5 7 8 3 4" xfId="56572"/>
    <cellStyle name="Обычный 5 7 8 4" xfId="26698"/>
    <cellStyle name="Обычный 5 7 8 4 2" xfId="26699"/>
    <cellStyle name="Обычный 5 7 8 4 2 2" xfId="26700"/>
    <cellStyle name="Обычный 5 7 8 4 2 2 2" xfId="56573"/>
    <cellStyle name="Обычный 5 7 8 4 2 3" xfId="56574"/>
    <cellStyle name="Обычный 5 7 8 4 3" xfId="26701"/>
    <cellStyle name="Обычный 5 7 8 4 3 2" xfId="56575"/>
    <cellStyle name="Обычный 5 7 8 4 4" xfId="56576"/>
    <cellStyle name="Обычный 5 7 8 5" xfId="26702"/>
    <cellStyle name="Обычный 5 7 8 5 2" xfId="26703"/>
    <cellStyle name="Обычный 5 7 8 5 2 2" xfId="56577"/>
    <cellStyle name="Обычный 5 7 8 5 3" xfId="56578"/>
    <cellStyle name="Обычный 5 7 8 6" xfId="26704"/>
    <cellStyle name="Обычный 5 7 8 6 2" xfId="56579"/>
    <cellStyle name="Обычный 5 7 8 7" xfId="26705"/>
    <cellStyle name="Обычный 5 7 8 7 2" xfId="56580"/>
    <cellStyle name="Обычный 5 7 8 8" xfId="56581"/>
    <cellStyle name="Обычный 5 7 9" xfId="26706"/>
    <cellStyle name="Обычный 5 7 9 2" xfId="26707"/>
    <cellStyle name="Обычный 5 7 9 2 2" xfId="26708"/>
    <cellStyle name="Обычный 5 7 9 2 2 2" xfId="26709"/>
    <cellStyle name="Обычный 5 7 9 2 2 2 2" xfId="56582"/>
    <cellStyle name="Обычный 5 7 9 2 2 3" xfId="56583"/>
    <cellStyle name="Обычный 5 7 9 2 3" xfId="26710"/>
    <cellStyle name="Обычный 5 7 9 2 3 2" xfId="56584"/>
    <cellStyle name="Обычный 5 7 9 2 4" xfId="56585"/>
    <cellStyle name="Обычный 5 7 9 3" xfId="26711"/>
    <cellStyle name="Обычный 5 7 9 3 2" xfId="26712"/>
    <cellStyle name="Обычный 5 7 9 3 2 2" xfId="26713"/>
    <cellStyle name="Обычный 5 7 9 3 2 2 2" xfId="56586"/>
    <cellStyle name="Обычный 5 7 9 3 2 3" xfId="56587"/>
    <cellStyle name="Обычный 5 7 9 3 3" xfId="26714"/>
    <cellStyle name="Обычный 5 7 9 3 3 2" xfId="56588"/>
    <cellStyle name="Обычный 5 7 9 3 4" xfId="56589"/>
    <cellStyle name="Обычный 5 7 9 4" xfId="26715"/>
    <cellStyle name="Обычный 5 7 9 4 2" xfId="26716"/>
    <cellStyle name="Обычный 5 7 9 4 2 2" xfId="26717"/>
    <cellStyle name="Обычный 5 7 9 4 2 2 2" xfId="56590"/>
    <cellStyle name="Обычный 5 7 9 4 2 3" xfId="56591"/>
    <cellStyle name="Обычный 5 7 9 4 3" xfId="26718"/>
    <cellStyle name="Обычный 5 7 9 4 3 2" xfId="56592"/>
    <cellStyle name="Обычный 5 7 9 4 4" xfId="56593"/>
    <cellStyle name="Обычный 5 7 9 5" xfId="26719"/>
    <cellStyle name="Обычный 5 7 9 5 2" xfId="26720"/>
    <cellStyle name="Обычный 5 7 9 5 2 2" xfId="56594"/>
    <cellStyle name="Обычный 5 7 9 5 3" xfId="56595"/>
    <cellStyle name="Обычный 5 7 9 6" xfId="26721"/>
    <cellStyle name="Обычный 5 7 9 6 2" xfId="56596"/>
    <cellStyle name="Обычный 5 7 9 7" xfId="26722"/>
    <cellStyle name="Обычный 5 7 9 7 2" xfId="56597"/>
    <cellStyle name="Обычный 5 7 9 8" xfId="56598"/>
    <cellStyle name="Обычный 5 70" xfId="26723"/>
    <cellStyle name="Обычный 5 70 2" xfId="26724"/>
    <cellStyle name="Обычный 5 70 2 2" xfId="26725"/>
    <cellStyle name="Обычный 5 70 2 2 2" xfId="26726"/>
    <cellStyle name="Обычный 5 70 2 2 2 2" xfId="56599"/>
    <cellStyle name="Обычный 5 70 2 2 3" xfId="56600"/>
    <cellStyle name="Обычный 5 70 2 3" xfId="26727"/>
    <cellStyle name="Обычный 5 70 2 3 2" xfId="56601"/>
    <cellStyle name="Обычный 5 70 2 4" xfId="56602"/>
    <cellStyle name="Обычный 5 70 3" xfId="26728"/>
    <cellStyle name="Обычный 5 70 3 2" xfId="26729"/>
    <cellStyle name="Обычный 5 70 3 2 2" xfId="26730"/>
    <cellStyle name="Обычный 5 70 3 2 2 2" xfId="56603"/>
    <cellStyle name="Обычный 5 70 3 2 3" xfId="56604"/>
    <cellStyle name="Обычный 5 70 3 3" xfId="26731"/>
    <cellStyle name="Обычный 5 70 3 3 2" xfId="56605"/>
    <cellStyle name="Обычный 5 70 3 4" xfId="56606"/>
    <cellStyle name="Обычный 5 70 4" xfId="26732"/>
    <cellStyle name="Обычный 5 70 4 2" xfId="26733"/>
    <cellStyle name="Обычный 5 70 4 2 2" xfId="26734"/>
    <cellStyle name="Обычный 5 70 4 2 2 2" xfId="56607"/>
    <cellStyle name="Обычный 5 70 4 2 3" xfId="56608"/>
    <cellStyle name="Обычный 5 70 4 3" xfId="26735"/>
    <cellStyle name="Обычный 5 70 4 3 2" xfId="56609"/>
    <cellStyle name="Обычный 5 70 4 4" xfId="56610"/>
    <cellStyle name="Обычный 5 70 5" xfId="26736"/>
    <cellStyle name="Обычный 5 70 5 2" xfId="26737"/>
    <cellStyle name="Обычный 5 70 5 2 2" xfId="56611"/>
    <cellStyle name="Обычный 5 70 5 3" xfId="56612"/>
    <cellStyle name="Обычный 5 70 6" xfId="26738"/>
    <cellStyle name="Обычный 5 70 6 2" xfId="56613"/>
    <cellStyle name="Обычный 5 70 7" xfId="26739"/>
    <cellStyle name="Обычный 5 70 7 2" xfId="56614"/>
    <cellStyle name="Обычный 5 70 8" xfId="56615"/>
    <cellStyle name="Обычный 5 71" xfId="26740"/>
    <cellStyle name="Обычный 5 71 2" xfId="26741"/>
    <cellStyle name="Обычный 5 71 2 2" xfId="26742"/>
    <cellStyle name="Обычный 5 71 2 2 2" xfId="26743"/>
    <cellStyle name="Обычный 5 71 2 2 2 2" xfId="56616"/>
    <cellStyle name="Обычный 5 71 2 2 3" xfId="56617"/>
    <cellStyle name="Обычный 5 71 2 3" xfId="26744"/>
    <cellStyle name="Обычный 5 71 2 3 2" xfId="56618"/>
    <cellStyle name="Обычный 5 71 2 4" xfId="56619"/>
    <cellStyle name="Обычный 5 71 3" xfId="26745"/>
    <cellStyle name="Обычный 5 71 3 2" xfId="26746"/>
    <cellStyle name="Обычный 5 71 3 2 2" xfId="26747"/>
    <cellStyle name="Обычный 5 71 3 2 2 2" xfId="56620"/>
    <cellStyle name="Обычный 5 71 3 2 3" xfId="56621"/>
    <cellStyle name="Обычный 5 71 3 3" xfId="26748"/>
    <cellStyle name="Обычный 5 71 3 3 2" xfId="56622"/>
    <cellStyle name="Обычный 5 71 3 4" xfId="56623"/>
    <cellStyle name="Обычный 5 71 4" xfId="26749"/>
    <cellStyle name="Обычный 5 71 4 2" xfId="26750"/>
    <cellStyle name="Обычный 5 71 4 2 2" xfId="26751"/>
    <cellStyle name="Обычный 5 71 4 2 2 2" xfId="56624"/>
    <cellStyle name="Обычный 5 71 4 2 3" xfId="56625"/>
    <cellStyle name="Обычный 5 71 4 3" xfId="26752"/>
    <cellStyle name="Обычный 5 71 4 3 2" xfId="56626"/>
    <cellStyle name="Обычный 5 71 4 4" xfId="56627"/>
    <cellStyle name="Обычный 5 71 5" xfId="26753"/>
    <cellStyle name="Обычный 5 71 5 2" xfId="26754"/>
    <cellStyle name="Обычный 5 71 5 2 2" xfId="56628"/>
    <cellStyle name="Обычный 5 71 5 3" xfId="56629"/>
    <cellStyle name="Обычный 5 71 6" xfId="26755"/>
    <cellStyle name="Обычный 5 71 6 2" xfId="56630"/>
    <cellStyle name="Обычный 5 71 7" xfId="26756"/>
    <cellStyle name="Обычный 5 71 7 2" xfId="56631"/>
    <cellStyle name="Обычный 5 71 8" xfId="56632"/>
    <cellStyle name="Обычный 5 72" xfId="26757"/>
    <cellStyle name="Обычный 5 72 2" xfId="26758"/>
    <cellStyle name="Обычный 5 72 2 2" xfId="26759"/>
    <cellStyle name="Обычный 5 72 2 2 2" xfId="26760"/>
    <cellStyle name="Обычный 5 72 2 2 2 2" xfId="56633"/>
    <cellStyle name="Обычный 5 72 2 2 3" xfId="56634"/>
    <cellStyle name="Обычный 5 72 2 3" xfId="26761"/>
    <cellStyle name="Обычный 5 72 2 3 2" xfId="56635"/>
    <cellStyle name="Обычный 5 72 2 4" xfId="56636"/>
    <cellStyle name="Обычный 5 72 3" xfId="26762"/>
    <cellStyle name="Обычный 5 72 3 2" xfId="26763"/>
    <cellStyle name="Обычный 5 72 3 2 2" xfId="26764"/>
    <cellStyle name="Обычный 5 72 3 2 2 2" xfId="56637"/>
    <cellStyle name="Обычный 5 72 3 2 3" xfId="56638"/>
    <cellStyle name="Обычный 5 72 3 3" xfId="26765"/>
    <cellStyle name="Обычный 5 72 3 3 2" xfId="56639"/>
    <cellStyle name="Обычный 5 72 3 4" xfId="56640"/>
    <cellStyle name="Обычный 5 72 4" xfId="26766"/>
    <cellStyle name="Обычный 5 72 4 2" xfId="26767"/>
    <cellStyle name="Обычный 5 72 4 2 2" xfId="26768"/>
    <cellStyle name="Обычный 5 72 4 2 2 2" xfId="56641"/>
    <cellStyle name="Обычный 5 72 4 2 3" xfId="56642"/>
    <cellStyle name="Обычный 5 72 4 3" xfId="26769"/>
    <cellStyle name="Обычный 5 72 4 3 2" xfId="56643"/>
    <cellStyle name="Обычный 5 72 4 4" xfId="56644"/>
    <cellStyle name="Обычный 5 72 5" xfId="26770"/>
    <cellStyle name="Обычный 5 72 5 2" xfId="26771"/>
    <cellStyle name="Обычный 5 72 5 2 2" xfId="56645"/>
    <cellStyle name="Обычный 5 72 5 3" xfId="56646"/>
    <cellStyle name="Обычный 5 72 6" xfId="26772"/>
    <cellStyle name="Обычный 5 72 6 2" xfId="56647"/>
    <cellStyle name="Обычный 5 72 7" xfId="26773"/>
    <cellStyle name="Обычный 5 72 7 2" xfId="56648"/>
    <cellStyle name="Обычный 5 72 8" xfId="56649"/>
    <cellStyle name="Обычный 5 73" xfId="26774"/>
    <cellStyle name="Обычный 5 73 2" xfId="26775"/>
    <cellStyle name="Обычный 5 73 2 2" xfId="26776"/>
    <cellStyle name="Обычный 5 73 2 2 2" xfId="26777"/>
    <cellStyle name="Обычный 5 73 2 2 2 2" xfId="56650"/>
    <cellStyle name="Обычный 5 73 2 2 3" xfId="56651"/>
    <cellStyle name="Обычный 5 73 2 3" xfId="26778"/>
    <cellStyle name="Обычный 5 73 2 3 2" xfId="56652"/>
    <cellStyle name="Обычный 5 73 2 4" xfId="56653"/>
    <cellStyle name="Обычный 5 73 3" xfId="26779"/>
    <cellStyle name="Обычный 5 73 3 2" xfId="26780"/>
    <cellStyle name="Обычный 5 73 3 2 2" xfId="26781"/>
    <cellStyle name="Обычный 5 73 3 2 2 2" xfId="56654"/>
    <cellStyle name="Обычный 5 73 3 2 3" xfId="56655"/>
    <cellStyle name="Обычный 5 73 3 3" xfId="26782"/>
    <cellStyle name="Обычный 5 73 3 3 2" xfId="56656"/>
    <cellStyle name="Обычный 5 73 3 4" xfId="56657"/>
    <cellStyle name="Обычный 5 73 4" xfId="26783"/>
    <cellStyle name="Обычный 5 73 4 2" xfId="26784"/>
    <cellStyle name="Обычный 5 73 4 2 2" xfId="26785"/>
    <cellStyle name="Обычный 5 73 4 2 2 2" xfId="56658"/>
    <cellStyle name="Обычный 5 73 4 2 3" xfId="56659"/>
    <cellStyle name="Обычный 5 73 4 3" xfId="26786"/>
    <cellStyle name="Обычный 5 73 4 3 2" xfId="56660"/>
    <cellStyle name="Обычный 5 73 4 4" xfId="56661"/>
    <cellStyle name="Обычный 5 73 5" xfId="26787"/>
    <cellStyle name="Обычный 5 73 5 2" xfId="26788"/>
    <cellStyle name="Обычный 5 73 5 2 2" xfId="56662"/>
    <cellStyle name="Обычный 5 73 5 3" xfId="56663"/>
    <cellStyle name="Обычный 5 73 6" xfId="26789"/>
    <cellStyle name="Обычный 5 73 6 2" xfId="56664"/>
    <cellStyle name="Обычный 5 73 7" xfId="26790"/>
    <cellStyle name="Обычный 5 73 7 2" xfId="56665"/>
    <cellStyle name="Обычный 5 73 8" xfId="56666"/>
    <cellStyle name="Обычный 5 74" xfId="26791"/>
    <cellStyle name="Обычный 5 74 2" xfId="26792"/>
    <cellStyle name="Обычный 5 74 2 2" xfId="26793"/>
    <cellStyle name="Обычный 5 74 2 2 2" xfId="26794"/>
    <cellStyle name="Обычный 5 74 2 2 2 2" xfId="56667"/>
    <cellStyle name="Обычный 5 74 2 2 3" xfId="56668"/>
    <cellStyle name="Обычный 5 74 2 3" xfId="26795"/>
    <cellStyle name="Обычный 5 74 2 3 2" xfId="56669"/>
    <cellStyle name="Обычный 5 74 2 4" xfId="56670"/>
    <cellStyle name="Обычный 5 74 3" xfId="26796"/>
    <cellStyle name="Обычный 5 74 3 2" xfId="26797"/>
    <cellStyle name="Обычный 5 74 3 2 2" xfId="26798"/>
    <cellStyle name="Обычный 5 74 3 2 2 2" xfId="56671"/>
    <cellStyle name="Обычный 5 74 3 2 3" xfId="56672"/>
    <cellStyle name="Обычный 5 74 3 3" xfId="26799"/>
    <cellStyle name="Обычный 5 74 3 3 2" xfId="56673"/>
    <cellStyle name="Обычный 5 74 3 4" xfId="56674"/>
    <cellStyle name="Обычный 5 74 4" xfId="26800"/>
    <cellStyle name="Обычный 5 74 4 2" xfId="26801"/>
    <cellStyle name="Обычный 5 74 4 2 2" xfId="26802"/>
    <cellStyle name="Обычный 5 74 4 2 2 2" xfId="56675"/>
    <cellStyle name="Обычный 5 74 4 2 3" xfId="56676"/>
    <cellStyle name="Обычный 5 74 4 3" xfId="26803"/>
    <cellStyle name="Обычный 5 74 4 3 2" xfId="56677"/>
    <cellStyle name="Обычный 5 74 4 4" xfId="56678"/>
    <cellStyle name="Обычный 5 74 5" xfId="26804"/>
    <cellStyle name="Обычный 5 74 5 2" xfId="26805"/>
    <cellStyle name="Обычный 5 74 5 2 2" xfId="56679"/>
    <cellStyle name="Обычный 5 74 5 3" xfId="56680"/>
    <cellStyle name="Обычный 5 74 6" xfId="26806"/>
    <cellStyle name="Обычный 5 74 6 2" xfId="56681"/>
    <cellStyle name="Обычный 5 74 7" xfId="26807"/>
    <cellStyle name="Обычный 5 74 7 2" xfId="56682"/>
    <cellStyle name="Обычный 5 74 8" xfId="56683"/>
    <cellStyle name="Обычный 5 75" xfId="26808"/>
    <cellStyle name="Обычный 5 75 2" xfId="26809"/>
    <cellStyle name="Обычный 5 75 2 2" xfId="26810"/>
    <cellStyle name="Обычный 5 75 2 2 2" xfId="26811"/>
    <cellStyle name="Обычный 5 75 2 2 2 2" xfId="56684"/>
    <cellStyle name="Обычный 5 75 2 2 3" xfId="56685"/>
    <cellStyle name="Обычный 5 75 2 3" xfId="26812"/>
    <cellStyle name="Обычный 5 75 2 3 2" xfId="56686"/>
    <cellStyle name="Обычный 5 75 2 4" xfId="56687"/>
    <cellStyle name="Обычный 5 75 3" xfId="26813"/>
    <cellStyle name="Обычный 5 75 3 2" xfId="26814"/>
    <cellStyle name="Обычный 5 75 3 2 2" xfId="26815"/>
    <cellStyle name="Обычный 5 75 3 2 2 2" xfId="56688"/>
    <cellStyle name="Обычный 5 75 3 2 3" xfId="56689"/>
    <cellStyle name="Обычный 5 75 3 3" xfId="26816"/>
    <cellStyle name="Обычный 5 75 3 3 2" xfId="56690"/>
    <cellStyle name="Обычный 5 75 3 4" xfId="56691"/>
    <cellStyle name="Обычный 5 75 4" xfId="26817"/>
    <cellStyle name="Обычный 5 75 4 2" xfId="26818"/>
    <cellStyle name="Обычный 5 75 4 2 2" xfId="26819"/>
    <cellStyle name="Обычный 5 75 4 2 2 2" xfId="56692"/>
    <cellStyle name="Обычный 5 75 4 2 3" xfId="56693"/>
    <cellStyle name="Обычный 5 75 4 3" xfId="26820"/>
    <cellStyle name="Обычный 5 75 4 3 2" xfId="56694"/>
    <cellStyle name="Обычный 5 75 4 4" xfId="56695"/>
    <cellStyle name="Обычный 5 75 5" xfId="26821"/>
    <cellStyle name="Обычный 5 75 5 2" xfId="26822"/>
    <cellStyle name="Обычный 5 75 5 2 2" xfId="56696"/>
    <cellStyle name="Обычный 5 75 5 3" xfId="56697"/>
    <cellStyle name="Обычный 5 75 6" xfId="26823"/>
    <cellStyle name="Обычный 5 75 6 2" xfId="56698"/>
    <cellStyle name="Обычный 5 75 7" xfId="26824"/>
    <cellStyle name="Обычный 5 75 7 2" xfId="56699"/>
    <cellStyle name="Обычный 5 75 8" xfId="56700"/>
    <cellStyle name="Обычный 5 76" xfId="26825"/>
    <cellStyle name="Обычный 5 76 2" xfId="26826"/>
    <cellStyle name="Обычный 5 77" xfId="26827"/>
    <cellStyle name="Обычный 5 77 2" xfId="26828"/>
    <cellStyle name="Обычный 5 78" xfId="26829"/>
    <cellStyle name="Обычный 5 78 2" xfId="26830"/>
    <cellStyle name="Обычный 5 79" xfId="26831"/>
    <cellStyle name="Обычный 5 79 2" xfId="56701"/>
    <cellStyle name="Обычный 5 8" xfId="26832"/>
    <cellStyle name="Обычный 5 8 10" xfId="26833"/>
    <cellStyle name="Обычный 5 8 10 2" xfId="26834"/>
    <cellStyle name="Обычный 5 8 10 2 2" xfId="26835"/>
    <cellStyle name="Обычный 5 8 10 2 2 2" xfId="26836"/>
    <cellStyle name="Обычный 5 8 10 2 2 2 2" xfId="56702"/>
    <cellStyle name="Обычный 5 8 10 2 2 3" xfId="56703"/>
    <cellStyle name="Обычный 5 8 10 2 3" xfId="26837"/>
    <cellStyle name="Обычный 5 8 10 2 3 2" xfId="56704"/>
    <cellStyle name="Обычный 5 8 10 2 4" xfId="56705"/>
    <cellStyle name="Обычный 5 8 10 3" xfId="26838"/>
    <cellStyle name="Обычный 5 8 10 3 2" xfId="26839"/>
    <cellStyle name="Обычный 5 8 10 3 2 2" xfId="26840"/>
    <cellStyle name="Обычный 5 8 10 3 2 2 2" xfId="56706"/>
    <cellStyle name="Обычный 5 8 10 3 2 3" xfId="56707"/>
    <cellStyle name="Обычный 5 8 10 3 3" xfId="26841"/>
    <cellStyle name="Обычный 5 8 10 3 3 2" xfId="56708"/>
    <cellStyle name="Обычный 5 8 10 3 4" xfId="56709"/>
    <cellStyle name="Обычный 5 8 10 4" xfId="26842"/>
    <cellStyle name="Обычный 5 8 10 4 2" xfId="26843"/>
    <cellStyle name="Обычный 5 8 10 4 2 2" xfId="26844"/>
    <cellStyle name="Обычный 5 8 10 4 2 2 2" xfId="56710"/>
    <cellStyle name="Обычный 5 8 10 4 2 3" xfId="56711"/>
    <cellStyle name="Обычный 5 8 10 4 3" xfId="26845"/>
    <cellStyle name="Обычный 5 8 10 4 3 2" xfId="56712"/>
    <cellStyle name="Обычный 5 8 10 4 4" xfId="56713"/>
    <cellStyle name="Обычный 5 8 10 5" xfId="26846"/>
    <cellStyle name="Обычный 5 8 10 5 2" xfId="26847"/>
    <cellStyle name="Обычный 5 8 10 5 2 2" xfId="56714"/>
    <cellStyle name="Обычный 5 8 10 5 3" xfId="56715"/>
    <cellStyle name="Обычный 5 8 10 6" xfId="26848"/>
    <cellStyle name="Обычный 5 8 10 6 2" xfId="56716"/>
    <cellStyle name="Обычный 5 8 10 7" xfId="26849"/>
    <cellStyle name="Обычный 5 8 10 7 2" xfId="56717"/>
    <cellStyle name="Обычный 5 8 10 8" xfId="56718"/>
    <cellStyle name="Обычный 5 8 11" xfId="26850"/>
    <cellStyle name="Обычный 5 8 11 2" xfId="26851"/>
    <cellStyle name="Обычный 5 8 11 2 2" xfId="26852"/>
    <cellStyle name="Обычный 5 8 11 2 2 2" xfId="26853"/>
    <cellStyle name="Обычный 5 8 11 2 2 2 2" xfId="56719"/>
    <cellStyle name="Обычный 5 8 11 2 2 3" xfId="56720"/>
    <cellStyle name="Обычный 5 8 11 2 3" xfId="26854"/>
    <cellStyle name="Обычный 5 8 11 2 3 2" xfId="56721"/>
    <cellStyle name="Обычный 5 8 11 2 4" xfId="56722"/>
    <cellStyle name="Обычный 5 8 11 3" xfId="26855"/>
    <cellStyle name="Обычный 5 8 11 3 2" xfId="26856"/>
    <cellStyle name="Обычный 5 8 11 3 2 2" xfId="26857"/>
    <cellStyle name="Обычный 5 8 11 3 2 2 2" xfId="56723"/>
    <cellStyle name="Обычный 5 8 11 3 2 3" xfId="56724"/>
    <cellStyle name="Обычный 5 8 11 3 3" xfId="26858"/>
    <cellStyle name="Обычный 5 8 11 3 3 2" xfId="56725"/>
    <cellStyle name="Обычный 5 8 11 3 4" xfId="56726"/>
    <cellStyle name="Обычный 5 8 11 4" xfId="26859"/>
    <cellStyle name="Обычный 5 8 11 4 2" xfId="26860"/>
    <cellStyle name="Обычный 5 8 11 4 2 2" xfId="26861"/>
    <cellStyle name="Обычный 5 8 11 4 2 2 2" xfId="56727"/>
    <cellStyle name="Обычный 5 8 11 4 2 3" xfId="56728"/>
    <cellStyle name="Обычный 5 8 11 4 3" xfId="26862"/>
    <cellStyle name="Обычный 5 8 11 4 3 2" xfId="56729"/>
    <cellStyle name="Обычный 5 8 11 4 4" xfId="56730"/>
    <cellStyle name="Обычный 5 8 11 5" xfId="26863"/>
    <cellStyle name="Обычный 5 8 11 5 2" xfId="26864"/>
    <cellStyle name="Обычный 5 8 11 5 2 2" xfId="56731"/>
    <cellStyle name="Обычный 5 8 11 5 3" xfId="56732"/>
    <cellStyle name="Обычный 5 8 11 6" xfId="26865"/>
    <cellStyle name="Обычный 5 8 11 6 2" xfId="56733"/>
    <cellStyle name="Обычный 5 8 11 7" xfId="26866"/>
    <cellStyle name="Обычный 5 8 11 7 2" xfId="56734"/>
    <cellStyle name="Обычный 5 8 11 8" xfId="56735"/>
    <cellStyle name="Обычный 5 8 12" xfId="26867"/>
    <cellStyle name="Обычный 5 8 12 2" xfId="26868"/>
    <cellStyle name="Обычный 5 8 12 2 2" xfId="26869"/>
    <cellStyle name="Обычный 5 8 12 2 2 2" xfId="26870"/>
    <cellStyle name="Обычный 5 8 12 2 2 2 2" xfId="56736"/>
    <cellStyle name="Обычный 5 8 12 2 2 3" xfId="56737"/>
    <cellStyle name="Обычный 5 8 12 2 3" xfId="26871"/>
    <cellStyle name="Обычный 5 8 12 2 3 2" xfId="56738"/>
    <cellStyle name="Обычный 5 8 12 2 4" xfId="56739"/>
    <cellStyle name="Обычный 5 8 12 3" xfId="26872"/>
    <cellStyle name="Обычный 5 8 12 3 2" xfId="26873"/>
    <cellStyle name="Обычный 5 8 12 3 2 2" xfId="26874"/>
    <cellStyle name="Обычный 5 8 12 3 2 2 2" xfId="56740"/>
    <cellStyle name="Обычный 5 8 12 3 2 3" xfId="56741"/>
    <cellStyle name="Обычный 5 8 12 3 3" xfId="26875"/>
    <cellStyle name="Обычный 5 8 12 3 3 2" xfId="56742"/>
    <cellStyle name="Обычный 5 8 12 3 4" xfId="56743"/>
    <cellStyle name="Обычный 5 8 12 4" xfId="26876"/>
    <cellStyle name="Обычный 5 8 12 4 2" xfId="26877"/>
    <cellStyle name="Обычный 5 8 12 4 2 2" xfId="26878"/>
    <cellStyle name="Обычный 5 8 12 4 2 2 2" xfId="56744"/>
    <cellStyle name="Обычный 5 8 12 4 2 3" xfId="56745"/>
    <cellStyle name="Обычный 5 8 12 4 3" xfId="26879"/>
    <cellStyle name="Обычный 5 8 12 4 3 2" xfId="56746"/>
    <cellStyle name="Обычный 5 8 12 4 4" xfId="56747"/>
    <cellStyle name="Обычный 5 8 12 5" xfId="26880"/>
    <cellStyle name="Обычный 5 8 12 5 2" xfId="26881"/>
    <cellStyle name="Обычный 5 8 12 5 2 2" xfId="56748"/>
    <cellStyle name="Обычный 5 8 12 5 3" xfId="56749"/>
    <cellStyle name="Обычный 5 8 12 6" xfId="26882"/>
    <cellStyle name="Обычный 5 8 12 6 2" xfId="56750"/>
    <cellStyle name="Обычный 5 8 12 7" xfId="26883"/>
    <cellStyle name="Обычный 5 8 12 7 2" xfId="56751"/>
    <cellStyle name="Обычный 5 8 12 8" xfId="56752"/>
    <cellStyle name="Обычный 5 8 13" xfId="26884"/>
    <cellStyle name="Обычный 5 8 13 2" xfId="26885"/>
    <cellStyle name="Обычный 5 8 13 2 2" xfId="26886"/>
    <cellStyle name="Обычный 5 8 13 2 2 2" xfId="26887"/>
    <cellStyle name="Обычный 5 8 13 2 2 2 2" xfId="56753"/>
    <cellStyle name="Обычный 5 8 13 2 2 3" xfId="56754"/>
    <cellStyle name="Обычный 5 8 13 2 3" xfId="26888"/>
    <cellStyle name="Обычный 5 8 13 2 3 2" xfId="56755"/>
    <cellStyle name="Обычный 5 8 13 2 4" xfId="56756"/>
    <cellStyle name="Обычный 5 8 13 3" xfId="26889"/>
    <cellStyle name="Обычный 5 8 13 3 2" xfId="26890"/>
    <cellStyle name="Обычный 5 8 13 3 2 2" xfId="26891"/>
    <cellStyle name="Обычный 5 8 13 3 2 2 2" xfId="56757"/>
    <cellStyle name="Обычный 5 8 13 3 2 3" xfId="56758"/>
    <cellStyle name="Обычный 5 8 13 3 3" xfId="26892"/>
    <cellStyle name="Обычный 5 8 13 3 3 2" xfId="56759"/>
    <cellStyle name="Обычный 5 8 13 3 4" xfId="56760"/>
    <cellStyle name="Обычный 5 8 13 4" xfId="26893"/>
    <cellStyle name="Обычный 5 8 13 4 2" xfId="26894"/>
    <cellStyle name="Обычный 5 8 13 4 2 2" xfId="26895"/>
    <cellStyle name="Обычный 5 8 13 4 2 2 2" xfId="56761"/>
    <cellStyle name="Обычный 5 8 13 4 2 3" xfId="56762"/>
    <cellStyle name="Обычный 5 8 13 4 3" xfId="26896"/>
    <cellStyle name="Обычный 5 8 13 4 3 2" xfId="56763"/>
    <cellStyle name="Обычный 5 8 13 4 4" xfId="56764"/>
    <cellStyle name="Обычный 5 8 13 5" xfId="26897"/>
    <cellStyle name="Обычный 5 8 13 5 2" xfId="26898"/>
    <cellStyle name="Обычный 5 8 13 5 2 2" xfId="56765"/>
    <cellStyle name="Обычный 5 8 13 5 3" xfId="56766"/>
    <cellStyle name="Обычный 5 8 13 6" xfId="26899"/>
    <cellStyle name="Обычный 5 8 13 6 2" xfId="56767"/>
    <cellStyle name="Обычный 5 8 13 7" xfId="26900"/>
    <cellStyle name="Обычный 5 8 13 7 2" xfId="56768"/>
    <cellStyle name="Обычный 5 8 13 8" xfId="56769"/>
    <cellStyle name="Обычный 5 8 14" xfId="26901"/>
    <cellStyle name="Обычный 5 8 14 2" xfId="26902"/>
    <cellStyle name="Обычный 5 8 14 2 2" xfId="26903"/>
    <cellStyle name="Обычный 5 8 14 2 2 2" xfId="26904"/>
    <cellStyle name="Обычный 5 8 14 2 2 2 2" xfId="56770"/>
    <cellStyle name="Обычный 5 8 14 2 2 3" xfId="56771"/>
    <cellStyle name="Обычный 5 8 14 2 3" xfId="26905"/>
    <cellStyle name="Обычный 5 8 14 2 3 2" xfId="56772"/>
    <cellStyle name="Обычный 5 8 14 2 4" xfId="56773"/>
    <cellStyle name="Обычный 5 8 14 3" xfId="26906"/>
    <cellStyle name="Обычный 5 8 14 3 2" xfId="26907"/>
    <cellStyle name="Обычный 5 8 14 3 2 2" xfId="26908"/>
    <cellStyle name="Обычный 5 8 14 3 2 2 2" xfId="56774"/>
    <cellStyle name="Обычный 5 8 14 3 2 3" xfId="56775"/>
    <cellStyle name="Обычный 5 8 14 3 3" xfId="26909"/>
    <cellStyle name="Обычный 5 8 14 3 3 2" xfId="56776"/>
    <cellStyle name="Обычный 5 8 14 3 4" xfId="56777"/>
    <cellStyle name="Обычный 5 8 14 4" xfId="26910"/>
    <cellStyle name="Обычный 5 8 14 4 2" xfId="26911"/>
    <cellStyle name="Обычный 5 8 14 4 2 2" xfId="26912"/>
    <cellStyle name="Обычный 5 8 14 4 2 2 2" xfId="56778"/>
    <cellStyle name="Обычный 5 8 14 4 2 3" xfId="56779"/>
    <cellStyle name="Обычный 5 8 14 4 3" xfId="26913"/>
    <cellStyle name="Обычный 5 8 14 4 3 2" xfId="56780"/>
    <cellStyle name="Обычный 5 8 14 4 4" xfId="56781"/>
    <cellStyle name="Обычный 5 8 14 5" xfId="26914"/>
    <cellStyle name="Обычный 5 8 14 5 2" xfId="26915"/>
    <cellStyle name="Обычный 5 8 14 5 2 2" xfId="56782"/>
    <cellStyle name="Обычный 5 8 14 5 3" xfId="56783"/>
    <cellStyle name="Обычный 5 8 14 6" xfId="26916"/>
    <cellStyle name="Обычный 5 8 14 6 2" xfId="56784"/>
    <cellStyle name="Обычный 5 8 14 7" xfId="26917"/>
    <cellStyle name="Обычный 5 8 14 7 2" xfId="56785"/>
    <cellStyle name="Обычный 5 8 14 8" xfId="56786"/>
    <cellStyle name="Обычный 5 8 15" xfId="26918"/>
    <cellStyle name="Обычный 5 8 15 2" xfId="26919"/>
    <cellStyle name="Обычный 5 8 15 2 2" xfId="26920"/>
    <cellStyle name="Обычный 5 8 15 2 2 2" xfId="26921"/>
    <cellStyle name="Обычный 5 8 15 2 2 2 2" xfId="56787"/>
    <cellStyle name="Обычный 5 8 15 2 2 3" xfId="56788"/>
    <cellStyle name="Обычный 5 8 15 2 3" xfId="26922"/>
    <cellStyle name="Обычный 5 8 15 2 3 2" xfId="56789"/>
    <cellStyle name="Обычный 5 8 15 2 4" xfId="56790"/>
    <cellStyle name="Обычный 5 8 15 3" xfId="26923"/>
    <cellStyle name="Обычный 5 8 15 3 2" xfId="26924"/>
    <cellStyle name="Обычный 5 8 15 3 2 2" xfId="26925"/>
    <cellStyle name="Обычный 5 8 15 3 2 2 2" xfId="56791"/>
    <cellStyle name="Обычный 5 8 15 3 2 3" xfId="56792"/>
    <cellStyle name="Обычный 5 8 15 3 3" xfId="26926"/>
    <cellStyle name="Обычный 5 8 15 3 3 2" xfId="56793"/>
    <cellStyle name="Обычный 5 8 15 3 4" xfId="56794"/>
    <cellStyle name="Обычный 5 8 15 4" xfId="26927"/>
    <cellStyle name="Обычный 5 8 15 4 2" xfId="26928"/>
    <cellStyle name="Обычный 5 8 15 4 2 2" xfId="26929"/>
    <cellStyle name="Обычный 5 8 15 4 2 2 2" xfId="56795"/>
    <cellStyle name="Обычный 5 8 15 4 2 3" xfId="56796"/>
    <cellStyle name="Обычный 5 8 15 4 3" xfId="26930"/>
    <cellStyle name="Обычный 5 8 15 4 3 2" xfId="56797"/>
    <cellStyle name="Обычный 5 8 15 4 4" xfId="56798"/>
    <cellStyle name="Обычный 5 8 15 5" xfId="26931"/>
    <cellStyle name="Обычный 5 8 15 5 2" xfId="26932"/>
    <cellStyle name="Обычный 5 8 15 5 2 2" xfId="56799"/>
    <cellStyle name="Обычный 5 8 15 5 3" xfId="56800"/>
    <cellStyle name="Обычный 5 8 15 6" xfId="26933"/>
    <cellStyle name="Обычный 5 8 15 6 2" xfId="56801"/>
    <cellStyle name="Обычный 5 8 15 7" xfId="26934"/>
    <cellStyle name="Обычный 5 8 15 7 2" xfId="56802"/>
    <cellStyle name="Обычный 5 8 15 8" xfId="56803"/>
    <cellStyle name="Обычный 5 8 16" xfId="26935"/>
    <cellStyle name="Обычный 5 8 16 2" xfId="26936"/>
    <cellStyle name="Обычный 5 8 16 2 2" xfId="26937"/>
    <cellStyle name="Обычный 5 8 16 2 2 2" xfId="26938"/>
    <cellStyle name="Обычный 5 8 16 2 2 2 2" xfId="56804"/>
    <cellStyle name="Обычный 5 8 16 2 2 3" xfId="56805"/>
    <cellStyle name="Обычный 5 8 16 2 3" xfId="26939"/>
    <cellStyle name="Обычный 5 8 16 2 3 2" xfId="56806"/>
    <cellStyle name="Обычный 5 8 16 2 4" xfId="56807"/>
    <cellStyle name="Обычный 5 8 16 3" xfId="26940"/>
    <cellStyle name="Обычный 5 8 16 3 2" xfId="26941"/>
    <cellStyle name="Обычный 5 8 16 3 2 2" xfId="26942"/>
    <cellStyle name="Обычный 5 8 16 3 2 2 2" xfId="56808"/>
    <cellStyle name="Обычный 5 8 16 3 2 3" xfId="56809"/>
    <cellStyle name="Обычный 5 8 16 3 3" xfId="26943"/>
    <cellStyle name="Обычный 5 8 16 3 3 2" xfId="56810"/>
    <cellStyle name="Обычный 5 8 16 3 4" xfId="56811"/>
    <cellStyle name="Обычный 5 8 16 4" xfId="26944"/>
    <cellStyle name="Обычный 5 8 16 4 2" xfId="26945"/>
    <cellStyle name="Обычный 5 8 16 4 2 2" xfId="26946"/>
    <cellStyle name="Обычный 5 8 16 4 2 2 2" xfId="56812"/>
    <cellStyle name="Обычный 5 8 16 4 2 3" xfId="56813"/>
    <cellStyle name="Обычный 5 8 16 4 3" xfId="26947"/>
    <cellStyle name="Обычный 5 8 16 4 3 2" xfId="56814"/>
    <cellStyle name="Обычный 5 8 16 4 4" xfId="56815"/>
    <cellStyle name="Обычный 5 8 16 5" xfId="26948"/>
    <cellStyle name="Обычный 5 8 16 5 2" xfId="26949"/>
    <cellStyle name="Обычный 5 8 16 5 2 2" xfId="56816"/>
    <cellStyle name="Обычный 5 8 16 5 3" xfId="56817"/>
    <cellStyle name="Обычный 5 8 16 6" xfId="26950"/>
    <cellStyle name="Обычный 5 8 16 6 2" xfId="56818"/>
    <cellStyle name="Обычный 5 8 16 7" xfId="26951"/>
    <cellStyle name="Обычный 5 8 16 7 2" xfId="56819"/>
    <cellStyle name="Обычный 5 8 16 8" xfId="56820"/>
    <cellStyle name="Обычный 5 8 17" xfId="26952"/>
    <cellStyle name="Обычный 5 8 17 2" xfId="26953"/>
    <cellStyle name="Обычный 5 8 17 2 2" xfId="26954"/>
    <cellStyle name="Обычный 5 8 17 2 2 2" xfId="26955"/>
    <cellStyle name="Обычный 5 8 17 2 2 2 2" xfId="56821"/>
    <cellStyle name="Обычный 5 8 17 2 2 3" xfId="56822"/>
    <cellStyle name="Обычный 5 8 17 2 3" xfId="26956"/>
    <cellStyle name="Обычный 5 8 17 2 3 2" xfId="56823"/>
    <cellStyle name="Обычный 5 8 17 2 4" xfId="56824"/>
    <cellStyle name="Обычный 5 8 17 3" xfId="26957"/>
    <cellStyle name="Обычный 5 8 17 3 2" xfId="26958"/>
    <cellStyle name="Обычный 5 8 17 3 2 2" xfId="26959"/>
    <cellStyle name="Обычный 5 8 17 3 2 2 2" xfId="56825"/>
    <cellStyle name="Обычный 5 8 17 3 2 3" xfId="56826"/>
    <cellStyle name="Обычный 5 8 17 3 3" xfId="26960"/>
    <cellStyle name="Обычный 5 8 17 3 3 2" xfId="56827"/>
    <cellStyle name="Обычный 5 8 17 3 4" xfId="56828"/>
    <cellStyle name="Обычный 5 8 17 4" xfId="26961"/>
    <cellStyle name="Обычный 5 8 17 4 2" xfId="26962"/>
    <cellStyle name="Обычный 5 8 17 4 2 2" xfId="26963"/>
    <cellStyle name="Обычный 5 8 17 4 2 2 2" xfId="56829"/>
    <cellStyle name="Обычный 5 8 17 4 2 3" xfId="56830"/>
    <cellStyle name="Обычный 5 8 17 4 3" xfId="26964"/>
    <cellStyle name="Обычный 5 8 17 4 3 2" xfId="56831"/>
    <cellStyle name="Обычный 5 8 17 4 4" xfId="56832"/>
    <cellStyle name="Обычный 5 8 17 5" xfId="26965"/>
    <cellStyle name="Обычный 5 8 17 5 2" xfId="26966"/>
    <cellStyle name="Обычный 5 8 17 5 2 2" xfId="56833"/>
    <cellStyle name="Обычный 5 8 17 5 3" xfId="56834"/>
    <cellStyle name="Обычный 5 8 17 6" xfId="26967"/>
    <cellStyle name="Обычный 5 8 17 6 2" xfId="56835"/>
    <cellStyle name="Обычный 5 8 17 7" xfId="26968"/>
    <cellStyle name="Обычный 5 8 17 7 2" xfId="56836"/>
    <cellStyle name="Обычный 5 8 17 8" xfId="56837"/>
    <cellStyle name="Обычный 5 8 18" xfId="26969"/>
    <cellStyle name="Обычный 5 8 18 2" xfId="26970"/>
    <cellStyle name="Обычный 5 8 18 2 2" xfId="26971"/>
    <cellStyle name="Обычный 5 8 18 2 2 2" xfId="26972"/>
    <cellStyle name="Обычный 5 8 18 2 2 2 2" xfId="56838"/>
    <cellStyle name="Обычный 5 8 18 2 2 3" xfId="56839"/>
    <cellStyle name="Обычный 5 8 18 2 3" xfId="26973"/>
    <cellStyle name="Обычный 5 8 18 2 3 2" xfId="56840"/>
    <cellStyle name="Обычный 5 8 18 2 4" xfId="56841"/>
    <cellStyle name="Обычный 5 8 18 3" xfId="26974"/>
    <cellStyle name="Обычный 5 8 18 3 2" xfId="26975"/>
    <cellStyle name="Обычный 5 8 18 3 2 2" xfId="26976"/>
    <cellStyle name="Обычный 5 8 18 3 2 2 2" xfId="56842"/>
    <cellStyle name="Обычный 5 8 18 3 2 3" xfId="56843"/>
    <cellStyle name="Обычный 5 8 18 3 3" xfId="26977"/>
    <cellStyle name="Обычный 5 8 18 3 3 2" xfId="56844"/>
    <cellStyle name="Обычный 5 8 18 3 4" xfId="56845"/>
    <cellStyle name="Обычный 5 8 18 4" xfId="26978"/>
    <cellStyle name="Обычный 5 8 18 4 2" xfId="26979"/>
    <cellStyle name="Обычный 5 8 18 4 2 2" xfId="26980"/>
    <cellStyle name="Обычный 5 8 18 4 2 2 2" xfId="56846"/>
    <cellStyle name="Обычный 5 8 18 4 2 3" xfId="56847"/>
    <cellStyle name="Обычный 5 8 18 4 3" xfId="26981"/>
    <cellStyle name="Обычный 5 8 18 4 3 2" xfId="56848"/>
    <cellStyle name="Обычный 5 8 18 4 4" xfId="56849"/>
    <cellStyle name="Обычный 5 8 18 5" xfId="26982"/>
    <cellStyle name="Обычный 5 8 18 5 2" xfId="26983"/>
    <cellStyle name="Обычный 5 8 18 5 2 2" xfId="56850"/>
    <cellStyle name="Обычный 5 8 18 5 3" xfId="56851"/>
    <cellStyle name="Обычный 5 8 18 6" xfId="26984"/>
    <cellStyle name="Обычный 5 8 18 6 2" xfId="56852"/>
    <cellStyle name="Обычный 5 8 18 7" xfId="26985"/>
    <cellStyle name="Обычный 5 8 18 7 2" xfId="56853"/>
    <cellStyle name="Обычный 5 8 18 8" xfId="56854"/>
    <cellStyle name="Обычный 5 8 19" xfId="26986"/>
    <cellStyle name="Обычный 5 8 19 2" xfId="26987"/>
    <cellStyle name="Обычный 5 8 19 2 2" xfId="26988"/>
    <cellStyle name="Обычный 5 8 19 2 2 2" xfId="26989"/>
    <cellStyle name="Обычный 5 8 19 2 2 2 2" xfId="56855"/>
    <cellStyle name="Обычный 5 8 19 2 2 3" xfId="56856"/>
    <cellStyle name="Обычный 5 8 19 2 3" xfId="26990"/>
    <cellStyle name="Обычный 5 8 19 2 3 2" xfId="56857"/>
    <cellStyle name="Обычный 5 8 19 2 4" xfId="56858"/>
    <cellStyle name="Обычный 5 8 19 3" xfId="26991"/>
    <cellStyle name="Обычный 5 8 19 3 2" xfId="26992"/>
    <cellStyle name="Обычный 5 8 19 3 2 2" xfId="26993"/>
    <cellStyle name="Обычный 5 8 19 3 2 2 2" xfId="56859"/>
    <cellStyle name="Обычный 5 8 19 3 2 3" xfId="56860"/>
    <cellStyle name="Обычный 5 8 19 3 3" xfId="26994"/>
    <cellStyle name="Обычный 5 8 19 3 3 2" xfId="56861"/>
    <cellStyle name="Обычный 5 8 19 3 4" xfId="56862"/>
    <cellStyle name="Обычный 5 8 19 4" xfId="26995"/>
    <cellStyle name="Обычный 5 8 19 4 2" xfId="26996"/>
    <cellStyle name="Обычный 5 8 19 4 2 2" xfId="26997"/>
    <cellStyle name="Обычный 5 8 19 4 2 2 2" xfId="56863"/>
    <cellStyle name="Обычный 5 8 19 4 2 3" xfId="56864"/>
    <cellStyle name="Обычный 5 8 19 4 3" xfId="26998"/>
    <cellStyle name="Обычный 5 8 19 4 3 2" xfId="56865"/>
    <cellStyle name="Обычный 5 8 19 4 4" xfId="56866"/>
    <cellStyle name="Обычный 5 8 19 5" xfId="26999"/>
    <cellStyle name="Обычный 5 8 19 5 2" xfId="27000"/>
    <cellStyle name="Обычный 5 8 19 5 2 2" xfId="56867"/>
    <cellStyle name="Обычный 5 8 19 5 3" xfId="56868"/>
    <cellStyle name="Обычный 5 8 19 6" xfId="27001"/>
    <cellStyle name="Обычный 5 8 19 6 2" xfId="56869"/>
    <cellStyle name="Обычный 5 8 19 7" xfId="27002"/>
    <cellStyle name="Обычный 5 8 19 7 2" xfId="56870"/>
    <cellStyle name="Обычный 5 8 19 8" xfId="56871"/>
    <cellStyle name="Обычный 5 8 2" xfId="27003"/>
    <cellStyle name="Обычный 5 8 2 2" xfId="27004"/>
    <cellStyle name="Обычный 5 8 2 2 2" xfId="27005"/>
    <cellStyle name="Обычный 5 8 2 2 2 2" xfId="27006"/>
    <cellStyle name="Обычный 5 8 2 2 2 2 2" xfId="56872"/>
    <cellStyle name="Обычный 5 8 2 2 2 3" xfId="56873"/>
    <cellStyle name="Обычный 5 8 2 2 3" xfId="27007"/>
    <cellStyle name="Обычный 5 8 2 2 3 2" xfId="56874"/>
    <cellStyle name="Обычный 5 8 2 2 4" xfId="56875"/>
    <cellStyle name="Обычный 5 8 2 3" xfId="27008"/>
    <cellStyle name="Обычный 5 8 2 3 2" xfId="27009"/>
    <cellStyle name="Обычный 5 8 2 3 2 2" xfId="27010"/>
    <cellStyle name="Обычный 5 8 2 3 2 2 2" xfId="56876"/>
    <cellStyle name="Обычный 5 8 2 3 2 3" xfId="56877"/>
    <cellStyle name="Обычный 5 8 2 3 3" xfId="27011"/>
    <cellStyle name="Обычный 5 8 2 3 3 2" xfId="56878"/>
    <cellStyle name="Обычный 5 8 2 3 4" xfId="56879"/>
    <cellStyle name="Обычный 5 8 2 4" xfId="27012"/>
    <cellStyle name="Обычный 5 8 2 4 2" xfId="27013"/>
    <cellStyle name="Обычный 5 8 2 4 2 2" xfId="27014"/>
    <cellStyle name="Обычный 5 8 2 4 2 2 2" xfId="56880"/>
    <cellStyle name="Обычный 5 8 2 4 2 3" xfId="56881"/>
    <cellStyle name="Обычный 5 8 2 4 3" xfId="27015"/>
    <cellStyle name="Обычный 5 8 2 4 3 2" xfId="56882"/>
    <cellStyle name="Обычный 5 8 2 4 4" xfId="56883"/>
    <cellStyle name="Обычный 5 8 2 5" xfId="27016"/>
    <cellStyle name="Обычный 5 8 2 5 2" xfId="27017"/>
    <cellStyle name="Обычный 5 8 2 5 2 2" xfId="56884"/>
    <cellStyle name="Обычный 5 8 2 5 3" xfId="56885"/>
    <cellStyle name="Обычный 5 8 2 6" xfId="27018"/>
    <cellStyle name="Обычный 5 8 2 6 2" xfId="56886"/>
    <cellStyle name="Обычный 5 8 2 7" xfId="27019"/>
    <cellStyle name="Обычный 5 8 2 7 2" xfId="56887"/>
    <cellStyle name="Обычный 5 8 2 8" xfId="56888"/>
    <cellStyle name="Обычный 5 8 20" xfId="27020"/>
    <cellStyle name="Обычный 5 8 20 2" xfId="27021"/>
    <cellStyle name="Обычный 5 8 20 2 2" xfId="27022"/>
    <cellStyle name="Обычный 5 8 20 2 2 2" xfId="27023"/>
    <cellStyle name="Обычный 5 8 20 2 2 2 2" xfId="56889"/>
    <cellStyle name="Обычный 5 8 20 2 2 3" xfId="56890"/>
    <cellStyle name="Обычный 5 8 20 2 3" xfId="27024"/>
    <cellStyle name="Обычный 5 8 20 2 3 2" xfId="56891"/>
    <cellStyle name="Обычный 5 8 20 2 4" xfId="56892"/>
    <cellStyle name="Обычный 5 8 20 3" xfId="27025"/>
    <cellStyle name="Обычный 5 8 20 3 2" xfId="27026"/>
    <cellStyle name="Обычный 5 8 20 3 2 2" xfId="27027"/>
    <cellStyle name="Обычный 5 8 20 3 2 2 2" xfId="56893"/>
    <cellStyle name="Обычный 5 8 20 3 2 3" xfId="56894"/>
    <cellStyle name="Обычный 5 8 20 3 3" xfId="27028"/>
    <cellStyle name="Обычный 5 8 20 3 3 2" xfId="56895"/>
    <cellStyle name="Обычный 5 8 20 3 4" xfId="56896"/>
    <cellStyle name="Обычный 5 8 20 4" xfId="27029"/>
    <cellStyle name="Обычный 5 8 20 4 2" xfId="27030"/>
    <cellStyle name="Обычный 5 8 20 4 2 2" xfId="27031"/>
    <cellStyle name="Обычный 5 8 20 4 2 2 2" xfId="56897"/>
    <cellStyle name="Обычный 5 8 20 4 2 3" xfId="56898"/>
    <cellStyle name="Обычный 5 8 20 4 3" xfId="27032"/>
    <cellStyle name="Обычный 5 8 20 4 3 2" xfId="56899"/>
    <cellStyle name="Обычный 5 8 20 4 4" xfId="56900"/>
    <cellStyle name="Обычный 5 8 20 5" xfId="27033"/>
    <cellStyle name="Обычный 5 8 20 5 2" xfId="27034"/>
    <cellStyle name="Обычный 5 8 20 5 2 2" xfId="56901"/>
    <cellStyle name="Обычный 5 8 20 5 3" xfId="56902"/>
    <cellStyle name="Обычный 5 8 20 6" xfId="27035"/>
    <cellStyle name="Обычный 5 8 20 6 2" xfId="56903"/>
    <cellStyle name="Обычный 5 8 20 7" xfId="27036"/>
    <cellStyle name="Обычный 5 8 20 7 2" xfId="56904"/>
    <cellStyle name="Обычный 5 8 20 8" xfId="56905"/>
    <cellStyle name="Обычный 5 8 21" xfId="27037"/>
    <cellStyle name="Обычный 5 8 21 2" xfId="27038"/>
    <cellStyle name="Обычный 5 8 21 2 2" xfId="27039"/>
    <cellStyle name="Обычный 5 8 21 2 2 2" xfId="27040"/>
    <cellStyle name="Обычный 5 8 21 2 2 2 2" xfId="56906"/>
    <cellStyle name="Обычный 5 8 21 2 2 3" xfId="56907"/>
    <cellStyle name="Обычный 5 8 21 2 3" xfId="27041"/>
    <cellStyle name="Обычный 5 8 21 2 3 2" xfId="56908"/>
    <cellStyle name="Обычный 5 8 21 2 4" xfId="56909"/>
    <cellStyle name="Обычный 5 8 21 3" xfId="27042"/>
    <cellStyle name="Обычный 5 8 21 3 2" xfId="27043"/>
    <cellStyle name="Обычный 5 8 21 3 2 2" xfId="27044"/>
    <cellStyle name="Обычный 5 8 21 3 2 2 2" xfId="56910"/>
    <cellStyle name="Обычный 5 8 21 3 2 3" xfId="56911"/>
    <cellStyle name="Обычный 5 8 21 3 3" xfId="27045"/>
    <cellStyle name="Обычный 5 8 21 3 3 2" xfId="56912"/>
    <cellStyle name="Обычный 5 8 21 3 4" xfId="56913"/>
    <cellStyle name="Обычный 5 8 21 4" xfId="27046"/>
    <cellStyle name="Обычный 5 8 21 4 2" xfId="27047"/>
    <cellStyle name="Обычный 5 8 21 4 2 2" xfId="27048"/>
    <cellStyle name="Обычный 5 8 21 4 2 2 2" xfId="56914"/>
    <cellStyle name="Обычный 5 8 21 4 2 3" xfId="56915"/>
    <cellStyle name="Обычный 5 8 21 4 3" xfId="27049"/>
    <cellStyle name="Обычный 5 8 21 4 3 2" xfId="56916"/>
    <cellStyle name="Обычный 5 8 21 4 4" xfId="56917"/>
    <cellStyle name="Обычный 5 8 21 5" xfId="27050"/>
    <cellStyle name="Обычный 5 8 21 5 2" xfId="27051"/>
    <cellStyle name="Обычный 5 8 21 5 2 2" xfId="56918"/>
    <cellStyle name="Обычный 5 8 21 5 3" xfId="56919"/>
    <cellStyle name="Обычный 5 8 21 6" xfId="27052"/>
    <cellStyle name="Обычный 5 8 21 6 2" xfId="56920"/>
    <cellStyle name="Обычный 5 8 21 7" xfId="27053"/>
    <cellStyle name="Обычный 5 8 21 7 2" xfId="56921"/>
    <cellStyle name="Обычный 5 8 21 8" xfId="56922"/>
    <cellStyle name="Обычный 5 8 22" xfId="27054"/>
    <cellStyle name="Обычный 5 8 22 2" xfId="27055"/>
    <cellStyle name="Обычный 5 8 22 2 2" xfId="27056"/>
    <cellStyle name="Обычный 5 8 22 2 2 2" xfId="27057"/>
    <cellStyle name="Обычный 5 8 22 2 2 2 2" xfId="56923"/>
    <cellStyle name="Обычный 5 8 22 2 2 3" xfId="56924"/>
    <cellStyle name="Обычный 5 8 22 2 3" xfId="27058"/>
    <cellStyle name="Обычный 5 8 22 2 3 2" xfId="56925"/>
    <cellStyle name="Обычный 5 8 22 2 4" xfId="56926"/>
    <cellStyle name="Обычный 5 8 22 3" xfId="27059"/>
    <cellStyle name="Обычный 5 8 22 3 2" xfId="27060"/>
    <cellStyle name="Обычный 5 8 22 3 2 2" xfId="27061"/>
    <cellStyle name="Обычный 5 8 22 3 2 2 2" xfId="56927"/>
    <cellStyle name="Обычный 5 8 22 3 2 3" xfId="56928"/>
    <cellStyle name="Обычный 5 8 22 3 3" xfId="27062"/>
    <cellStyle name="Обычный 5 8 22 3 3 2" xfId="56929"/>
    <cellStyle name="Обычный 5 8 22 3 4" xfId="56930"/>
    <cellStyle name="Обычный 5 8 22 4" xfId="27063"/>
    <cellStyle name="Обычный 5 8 22 4 2" xfId="27064"/>
    <cellStyle name="Обычный 5 8 22 4 2 2" xfId="27065"/>
    <cellStyle name="Обычный 5 8 22 4 2 2 2" xfId="56931"/>
    <cellStyle name="Обычный 5 8 22 4 2 3" xfId="56932"/>
    <cellStyle name="Обычный 5 8 22 4 3" xfId="27066"/>
    <cellStyle name="Обычный 5 8 22 4 3 2" xfId="56933"/>
    <cellStyle name="Обычный 5 8 22 4 4" xfId="56934"/>
    <cellStyle name="Обычный 5 8 22 5" xfId="27067"/>
    <cellStyle name="Обычный 5 8 22 5 2" xfId="27068"/>
    <cellStyle name="Обычный 5 8 22 5 2 2" xfId="56935"/>
    <cellStyle name="Обычный 5 8 22 5 3" xfId="56936"/>
    <cellStyle name="Обычный 5 8 22 6" xfId="27069"/>
    <cellStyle name="Обычный 5 8 22 6 2" xfId="56937"/>
    <cellStyle name="Обычный 5 8 22 7" xfId="27070"/>
    <cellStyle name="Обычный 5 8 22 7 2" xfId="56938"/>
    <cellStyle name="Обычный 5 8 22 8" xfId="56939"/>
    <cellStyle name="Обычный 5 8 23" xfId="27071"/>
    <cellStyle name="Обычный 5 8 23 2" xfId="27072"/>
    <cellStyle name="Обычный 5 8 23 2 2" xfId="27073"/>
    <cellStyle name="Обычный 5 8 23 2 2 2" xfId="27074"/>
    <cellStyle name="Обычный 5 8 23 2 2 2 2" xfId="56940"/>
    <cellStyle name="Обычный 5 8 23 2 2 3" xfId="56941"/>
    <cellStyle name="Обычный 5 8 23 2 3" xfId="27075"/>
    <cellStyle name="Обычный 5 8 23 2 3 2" xfId="56942"/>
    <cellStyle name="Обычный 5 8 23 2 4" xfId="56943"/>
    <cellStyle name="Обычный 5 8 23 3" xfId="27076"/>
    <cellStyle name="Обычный 5 8 23 3 2" xfId="27077"/>
    <cellStyle name="Обычный 5 8 23 3 2 2" xfId="27078"/>
    <cellStyle name="Обычный 5 8 23 3 2 2 2" xfId="56944"/>
    <cellStyle name="Обычный 5 8 23 3 2 3" xfId="56945"/>
    <cellStyle name="Обычный 5 8 23 3 3" xfId="27079"/>
    <cellStyle name="Обычный 5 8 23 3 3 2" xfId="56946"/>
    <cellStyle name="Обычный 5 8 23 3 4" xfId="56947"/>
    <cellStyle name="Обычный 5 8 23 4" xfId="27080"/>
    <cellStyle name="Обычный 5 8 23 4 2" xfId="27081"/>
    <cellStyle name="Обычный 5 8 23 4 2 2" xfId="27082"/>
    <cellStyle name="Обычный 5 8 23 4 2 2 2" xfId="56948"/>
    <cellStyle name="Обычный 5 8 23 4 2 3" xfId="56949"/>
    <cellStyle name="Обычный 5 8 23 4 3" xfId="27083"/>
    <cellStyle name="Обычный 5 8 23 4 3 2" xfId="56950"/>
    <cellStyle name="Обычный 5 8 23 4 4" xfId="56951"/>
    <cellStyle name="Обычный 5 8 23 5" xfId="27084"/>
    <cellStyle name="Обычный 5 8 23 5 2" xfId="27085"/>
    <cellStyle name="Обычный 5 8 23 5 2 2" xfId="56952"/>
    <cellStyle name="Обычный 5 8 23 5 3" xfId="56953"/>
    <cellStyle name="Обычный 5 8 23 6" xfId="27086"/>
    <cellStyle name="Обычный 5 8 23 6 2" xfId="56954"/>
    <cellStyle name="Обычный 5 8 23 7" xfId="27087"/>
    <cellStyle name="Обычный 5 8 23 7 2" xfId="56955"/>
    <cellStyle name="Обычный 5 8 23 8" xfId="56956"/>
    <cellStyle name="Обычный 5 8 24" xfId="27088"/>
    <cellStyle name="Обычный 5 8 24 2" xfId="27089"/>
    <cellStyle name="Обычный 5 8 24 2 2" xfId="27090"/>
    <cellStyle name="Обычный 5 8 24 2 2 2" xfId="27091"/>
    <cellStyle name="Обычный 5 8 24 2 2 2 2" xfId="56957"/>
    <cellStyle name="Обычный 5 8 24 2 2 3" xfId="56958"/>
    <cellStyle name="Обычный 5 8 24 2 3" xfId="27092"/>
    <cellStyle name="Обычный 5 8 24 2 3 2" xfId="56959"/>
    <cellStyle name="Обычный 5 8 24 2 4" xfId="56960"/>
    <cellStyle name="Обычный 5 8 24 3" xfId="27093"/>
    <cellStyle name="Обычный 5 8 24 3 2" xfId="27094"/>
    <cellStyle name="Обычный 5 8 24 3 2 2" xfId="27095"/>
    <cellStyle name="Обычный 5 8 24 3 2 2 2" xfId="56961"/>
    <cellStyle name="Обычный 5 8 24 3 2 3" xfId="56962"/>
    <cellStyle name="Обычный 5 8 24 3 3" xfId="27096"/>
    <cellStyle name="Обычный 5 8 24 3 3 2" xfId="56963"/>
    <cellStyle name="Обычный 5 8 24 3 4" xfId="56964"/>
    <cellStyle name="Обычный 5 8 24 4" xfId="27097"/>
    <cellStyle name="Обычный 5 8 24 4 2" xfId="27098"/>
    <cellStyle name="Обычный 5 8 24 4 2 2" xfId="27099"/>
    <cellStyle name="Обычный 5 8 24 4 2 2 2" xfId="56965"/>
    <cellStyle name="Обычный 5 8 24 4 2 3" xfId="56966"/>
    <cellStyle name="Обычный 5 8 24 4 3" xfId="27100"/>
    <cellStyle name="Обычный 5 8 24 4 3 2" xfId="56967"/>
    <cellStyle name="Обычный 5 8 24 4 4" xfId="56968"/>
    <cellStyle name="Обычный 5 8 24 5" xfId="27101"/>
    <cellStyle name="Обычный 5 8 24 5 2" xfId="27102"/>
    <cellStyle name="Обычный 5 8 24 5 2 2" xfId="56969"/>
    <cellStyle name="Обычный 5 8 24 5 3" xfId="56970"/>
    <cellStyle name="Обычный 5 8 24 6" xfId="27103"/>
    <cellStyle name="Обычный 5 8 24 6 2" xfId="56971"/>
    <cellStyle name="Обычный 5 8 24 7" xfId="27104"/>
    <cellStyle name="Обычный 5 8 24 7 2" xfId="56972"/>
    <cellStyle name="Обычный 5 8 24 8" xfId="56973"/>
    <cellStyle name="Обычный 5 8 25" xfId="27105"/>
    <cellStyle name="Обычный 5 8 25 2" xfId="27106"/>
    <cellStyle name="Обычный 5 8 25 2 2" xfId="27107"/>
    <cellStyle name="Обычный 5 8 25 2 2 2" xfId="27108"/>
    <cellStyle name="Обычный 5 8 25 2 2 2 2" xfId="56974"/>
    <cellStyle name="Обычный 5 8 25 2 2 3" xfId="56975"/>
    <cellStyle name="Обычный 5 8 25 2 3" xfId="27109"/>
    <cellStyle name="Обычный 5 8 25 2 3 2" xfId="56976"/>
    <cellStyle name="Обычный 5 8 25 2 4" xfId="56977"/>
    <cellStyle name="Обычный 5 8 25 3" xfId="27110"/>
    <cellStyle name="Обычный 5 8 25 3 2" xfId="27111"/>
    <cellStyle name="Обычный 5 8 25 3 2 2" xfId="27112"/>
    <cellStyle name="Обычный 5 8 25 3 2 2 2" xfId="56978"/>
    <cellStyle name="Обычный 5 8 25 3 2 3" xfId="56979"/>
    <cellStyle name="Обычный 5 8 25 3 3" xfId="27113"/>
    <cellStyle name="Обычный 5 8 25 3 3 2" xfId="56980"/>
    <cellStyle name="Обычный 5 8 25 3 4" xfId="56981"/>
    <cellStyle name="Обычный 5 8 25 4" xfId="27114"/>
    <cellStyle name="Обычный 5 8 25 4 2" xfId="27115"/>
    <cellStyle name="Обычный 5 8 25 4 2 2" xfId="27116"/>
    <cellStyle name="Обычный 5 8 25 4 2 2 2" xfId="56982"/>
    <cellStyle name="Обычный 5 8 25 4 2 3" xfId="56983"/>
    <cellStyle name="Обычный 5 8 25 4 3" xfId="27117"/>
    <cellStyle name="Обычный 5 8 25 4 3 2" xfId="56984"/>
    <cellStyle name="Обычный 5 8 25 4 4" xfId="56985"/>
    <cellStyle name="Обычный 5 8 25 5" xfId="27118"/>
    <cellStyle name="Обычный 5 8 25 5 2" xfId="27119"/>
    <cellStyle name="Обычный 5 8 25 5 2 2" xfId="56986"/>
    <cellStyle name="Обычный 5 8 25 5 3" xfId="56987"/>
    <cellStyle name="Обычный 5 8 25 6" xfId="27120"/>
    <cellStyle name="Обычный 5 8 25 6 2" xfId="56988"/>
    <cellStyle name="Обычный 5 8 25 7" xfId="27121"/>
    <cellStyle name="Обычный 5 8 25 7 2" xfId="56989"/>
    <cellStyle name="Обычный 5 8 25 8" xfId="56990"/>
    <cellStyle name="Обычный 5 8 26" xfId="27122"/>
    <cellStyle name="Обычный 5 8 26 2" xfId="27123"/>
    <cellStyle name="Обычный 5 8 26 2 2" xfId="27124"/>
    <cellStyle name="Обычный 5 8 26 2 2 2" xfId="27125"/>
    <cellStyle name="Обычный 5 8 26 2 2 2 2" xfId="56991"/>
    <cellStyle name="Обычный 5 8 26 2 2 3" xfId="56992"/>
    <cellStyle name="Обычный 5 8 26 2 3" xfId="27126"/>
    <cellStyle name="Обычный 5 8 26 2 3 2" xfId="56993"/>
    <cellStyle name="Обычный 5 8 26 2 4" xfId="56994"/>
    <cellStyle name="Обычный 5 8 26 3" xfId="27127"/>
    <cellStyle name="Обычный 5 8 26 3 2" xfId="27128"/>
    <cellStyle name="Обычный 5 8 26 3 2 2" xfId="27129"/>
    <cellStyle name="Обычный 5 8 26 3 2 2 2" xfId="56995"/>
    <cellStyle name="Обычный 5 8 26 3 2 3" xfId="56996"/>
    <cellStyle name="Обычный 5 8 26 3 3" xfId="27130"/>
    <cellStyle name="Обычный 5 8 26 3 3 2" xfId="56997"/>
    <cellStyle name="Обычный 5 8 26 3 4" xfId="56998"/>
    <cellStyle name="Обычный 5 8 26 4" xfId="27131"/>
    <cellStyle name="Обычный 5 8 26 4 2" xfId="27132"/>
    <cellStyle name="Обычный 5 8 26 4 2 2" xfId="27133"/>
    <cellStyle name="Обычный 5 8 26 4 2 2 2" xfId="56999"/>
    <cellStyle name="Обычный 5 8 26 4 2 3" xfId="57000"/>
    <cellStyle name="Обычный 5 8 26 4 3" xfId="27134"/>
    <cellStyle name="Обычный 5 8 26 4 3 2" xfId="57001"/>
    <cellStyle name="Обычный 5 8 26 4 4" xfId="57002"/>
    <cellStyle name="Обычный 5 8 26 5" xfId="27135"/>
    <cellStyle name="Обычный 5 8 26 5 2" xfId="27136"/>
    <cellStyle name="Обычный 5 8 26 5 2 2" xfId="57003"/>
    <cellStyle name="Обычный 5 8 26 5 3" xfId="57004"/>
    <cellStyle name="Обычный 5 8 26 6" xfId="27137"/>
    <cellStyle name="Обычный 5 8 26 6 2" xfId="57005"/>
    <cellStyle name="Обычный 5 8 26 7" xfId="27138"/>
    <cellStyle name="Обычный 5 8 26 7 2" xfId="57006"/>
    <cellStyle name="Обычный 5 8 26 8" xfId="57007"/>
    <cellStyle name="Обычный 5 8 27" xfId="27139"/>
    <cellStyle name="Обычный 5 8 27 2" xfId="27140"/>
    <cellStyle name="Обычный 5 8 27 2 2" xfId="27141"/>
    <cellStyle name="Обычный 5 8 27 2 2 2" xfId="27142"/>
    <cellStyle name="Обычный 5 8 27 2 2 2 2" xfId="57008"/>
    <cellStyle name="Обычный 5 8 27 2 2 3" xfId="57009"/>
    <cellStyle name="Обычный 5 8 27 2 3" xfId="27143"/>
    <cellStyle name="Обычный 5 8 27 2 3 2" xfId="57010"/>
    <cellStyle name="Обычный 5 8 27 2 4" xfId="57011"/>
    <cellStyle name="Обычный 5 8 27 3" xfId="27144"/>
    <cellStyle name="Обычный 5 8 27 3 2" xfId="27145"/>
    <cellStyle name="Обычный 5 8 27 3 2 2" xfId="27146"/>
    <cellStyle name="Обычный 5 8 27 3 2 2 2" xfId="57012"/>
    <cellStyle name="Обычный 5 8 27 3 2 3" xfId="57013"/>
    <cellStyle name="Обычный 5 8 27 3 3" xfId="27147"/>
    <cellStyle name="Обычный 5 8 27 3 3 2" xfId="57014"/>
    <cellStyle name="Обычный 5 8 27 3 4" xfId="57015"/>
    <cellStyle name="Обычный 5 8 27 4" xfId="27148"/>
    <cellStyle name="Обычный 5 8 27 4 2" xfId="27149"/>
    <cellStyle name="Обычный 5 8 27 4 2 2" xfId="27150"/>
    <cellStyle name="Обычный 5 8 27 4 2 2 2" xfId="57016"/>
    <cellStyle name="Обычный 5 8 27 4 2 3" xfId="57017"/>
    <cellStyle name="Обычный 5 8 27 4 3" xfId="27151"/>
    <cellStyle name="Обычный 5 8 27 4 3 2" xfId="57018"/>
    <cellStyle name="Обычный 5 8 27 4 4" xfId="57019"/>
    <cellStyle name="Обычный 5 8 27 5" xfId="27152"/>
    <cellStyle name="Обычный 5 8 27 5 2" xfId="27153"/>
    <cellStyle name="Обычный 5 8 27 5 2 2" xfId="57020"/>
    <cellStyle name="Обычный 5 8 27 5 3" xfId="57021"/>
    <cellStyle name="Обычный 5 8 27 6" xfId="27154"/>
    <cellStyle name="Обычный 5 8 27 6 2" xfId="57022"/>
    <cellStyle name="Обычный 5 8 27 7" xfId="27155"/>
    <cellStyle name="Обычный 5 8 27 7 2" xfId="57023"/>
    <cellStyle name="Обычный 5 8 27 8" xfId="57024"/>
    <cellStyle name="Обычный 5 8 28" xfId="27156"/>
    <cellStyle name="Обычный 5 8 28 2" xfId="27157"/>
    <cellStyle name="Обычный 5 8 28 2 2" xfId="27158"/>
    <cellStyle name="Обычный 5 8 28 2 2 2" xfId="27159"/>
    <cellStyle name="Обычный 5 8 28 2 2 2 2" xfId="57025"/>
    <cellStyle name="Обычный 5 8 28 2 2 3" xfId="57026"/>
    <cellStyle name="Обычный 5 8 28 2 3" xfId="27160"/>
    <cellStyle name="Обычный 5 8 28 2 3 2" xfId="57027"/>
    <cellStyle name="Обычный 5 8 28 2 4" xfId="57028"/>
    <cellStyle name="Обычный 5 8 28 3" xfId="27161"/>
    <cellStyle name="Обычный 5 8 28 3 2" xfId="27162"/>
    <cellStyle name="Обычный 5 8 28 3 2 2" xfId="27163"/>
    <cellStyle name="Обычный 5 8 28 3 2 2 2" xfId="57029"/>
    <cellStyle name="Обычный 5 8 28 3 2 3" xfId="57030"/>
    <cellStyle name="Обычный 5 8 28 3 3" xfId="27164"/>
    <cellStyle name="Обычный 5 8 28 3 3 2" xfId="57031"/>
    <cellStyle name="Обычный 5 8 28 3 4" xfId="57032"/>
    <cellStyle name="Обычный 5 8 28 4" xfId="27165"/>
    <cellStyle name="Обычный 5 8 28 4 2" xfId="27166"/>
    <cellStyle name="Обычный 5 8 28 4 2 2" xfId="27167"/>
    <cellStyle name="Обычный 5 8 28 4 2 2 2" xfId="57033"/>
    <cellStyle name="Обычный 5 8 28 4 2 3" xfId="57034"/>
    <cellStyle name="Обычный 5 8 28 4 3" xfId="27168"/>
    <cellStyle name="Обычный 5 8 28 4 3 2" xfId="57035"/>
    <cellStyle name="Обычный 5 8 28 4 4" xfId="57036"/>
    <cellStyle name="Обычный 5 8 28 5" xfId="27169"/>
    <cellStyle name="Обычный 5 8 28 5 2" xfId="27170"/>
    <cellStyle name="Обычный 5 8 28 5 2 2" xfId="57037"/>
    <cellStyle name="Обычный 5 8 28 5 3" xfId="57038"/>
    <cellStyle name="Обычный 5 8 28 6" xfId="27171"/>
    <cellStyle name="Обычный 5 8 28 6 2" xfId="57039"/>
    <cellStyle name="Обычный 5 8 28 7" xfId="27172"/>
    <cellStyle name="Обычный 5 8 28 7 2" xfId="57040"/>
    <cellStyle name="Обычный 5 8 28 8" xfId="57041"/>
    <cellStyle name="Обычный 5 8 29" xfId="27173"/>
    <cellStyle name="Обычный 5 8 29 2" xfId="27174"/>
    <cellStyle name="Обычный 5 8 29 2 2" xfId="27175"/>
    <cellStyle name="Обычный 5 8 29 2 2 2" xfId="27176"/>
    <cellStyle name="Обычный 5 8 29 2 2 2 2" xfId="57042"/>
    <cellStyle name="Обычный 5 8 29 2 2 3" xfId="57043"/>
    <cellStyle name="Обычный 5 8 29 2 3" xfId="27177"/>
    <cellStyle name="Обычный 5 8 29 2 3 2" xfId="57044"/>
    <cellStyle name="Обычный 5 8 29 2 4" xfId="57045"/>
    <cellStyle name="Обычный 5 8 29 3" xfId="27178"/>
    <cellStyle name="Обычный 5 8 29 3 2" xfId="27179"/>
    <cellStyle name="Обычный 5 8 29 3 2 2" xfId="27180"/>
    <cellStyle name="Обычный 5 8 29 3 2 2 2" xfId="57046"/>
    <cellStyle name="Обычный 5 8 29 3 2 3" xfId="57047"/>
    <cellStyle name="Обычный 5 8 29 3 3" xfId="27181"/>
    <cellStyle name="Обычный 5 8 29 3 3 2" xfId="57048"/>
    <cellStyle name="Обычный 5 8 29 3 4" xfId="57049"/>
    <cellStyle name="Обычный 5 8 29 4" xfId="27182"/>
    <cellStyle name="Обычный 5 8 29 4 2" xfId="27183"/>
    <cellStyle name="Обычный 5 8 29 4 2 2" xfId="27184"/>
    <cellStyle name="Обычный 5 8 29 4 2 2 2" xfId="57050"/>
    <cellStyle name="Обычный 5 8 29 4 2 3" xfId="57051"/>
    <cellStyle name="Обычный 5 8 29 4 3" xfId="27185"/>
    <cellStyle name="Обычный 5 8 29 4 3 2" xfId="57052"/>
    <cellStyle name="Обычный 5 8 29 4 4" xfId="57053"/>
    <cellStyle name="Обычный 5 8 29 5" xfId="27186"/>
    <cellStyle name="Обычный 5 8 29 5 2" xfId="27187"/>
    <cellStyle name="Обычный 5 8 29 5 2 2" xfId="57054"/>
    <cellStyle name="Обычный 5 8 29 5 3" xfId="57055"/>
    <cellStyle name="Обычный 5 8 29 6" xfId="27188"/>
    <cellStyle name="Обычный 5 8 29 6 2" xfId="57056"/>
    <cellStyle name="Обычный 5 8 29 7" xfId="27189"/>
    <cellStyle name="Обычный 5 8 29 7 2" xfId="57057"/>
    <cellStyle name="Обычный 5 8 29 8" xfId="57058"/>
    <cellStyle name="Обычный 5 8 3" xfId="27190"/>
    <cellStyle name="Обычный 5 8 3 2" xfId="27191"/>
    <cellStyle name="Обычный 5 8 3 2 2" xfId="27192"/>
    <cellStyle name="Обычный 5 8 3 2 2 2" xfId="27193"/>
    <cellStyle name="Обычный 5 8 3 2 2 2 2" xfId="57059"/>
    <cellStyle name="Обычный 5 8 3 2 2 3" xfId="57060"/>
    <cellStyle name="Обычный 5 8 3 2 3" xfId="27194"/>
    <cellStyle name="Обычный 5 8 3 2 3 2" xfId="57061"/>
    <cellStyle name="Обычный 5 8 3 2 4" xfId="57062"/>
    <cellStyle name="Обычный 5 8 3 3" xfId="27195"/>
    <cellStyle name="Обычный 5 8 3 3 2" xfId="27196"/>
    <cellStyle name="Обычный 5 8 3 3 2 2" xfId="27197"/>
    <cellStyle name="Обычный 5 8 3 3 2 2 2" xfId="57063"/>
    <cellStyle name="Обычный 5 8 3 3 2 3" xfId="57064"/>
    <cellStyle name="Обычный 5 8 3 3 3" xfId="27198"/>
    <cellStyle name="Обычный 5 8 3 3 3 2" xfId="57065"/>
    <cellStyle name="Обычный 5 8 3 3 4" xfId="57066"/>
    <cellStyle name="Обычный 5 8 3 4" xfId="27199"/>
    <cellStyle name="Обычный 5 8 3 4 2" xfId="27200"/>
    <cellStyle name="Обычный 5 8 3 4 2 2" xfId="27201"/>
    <cellStyle name="Обычный 5 8 3 4 2 2 2" xfId="57067"/>
    <cellStyle name="Обычный 5 8 3 4 2 3" xfId="57068"/>
    <cellStyle name="Обычный 5 8 3 4 3" xfId="27202"/>
    <cellStyle name="Обычный 5 8 3 4 3 2" xfId="57069"/>
    <cellStyle name="Обычный 5 8 3 4 4" xfId="57070"/>
    <cellStyle name="Обычный 5 8 3 5" xfId="27203"/>
    <cellStyle name="Обычный 5 8 3 5 2" xfId="27204"/>
    <cellStyle name="Обычный 5 8 3 5 2 2" xfId="57071"/>
    <cellStyle name="Обычный 5 8 3 5 3" xfId="57072"/>
    <cellStyle name="Обычный 5 8 3 6" xfId="27205"/>
    <cellStyle name="Обычный 5 8 3 6 2" xfId="57073"/>
    <cellStyle name="Обычный 5 8 3 7" xfId="27206"/>
    <cellStyle name="Обычный 5 8 3 7 2" xfId="57074"/>
    <cellStyle name="Обычный 5 8 3 8" xfId="57075"/>
    <cellStyle name="Обычный 5 8 30" xfId="27207"/>
    <cellStyle name="Обычный 5 8 30 2" xfId="27208"/>
    <cellStyle name="Обычный 5 8 30 2 2" xfId="27209"/>
    <cellStyle name="Обычный 5 8 30 2 2 2" xfId="57076"/>
    <cellStyle name="Обычный 5 8 30 2 3" xfId="57077"/>
    <cellStyle name="Обычный 5 8 30 3" xfId="27210"/>
    <cellStyle name="Обычный 5 8 30 3 2" xfId="57078"/>
    <cellStyle name="Обычный 5 8 30 4" xfId="57079"/>
    <cellStyle name="Обычный 5 8 31" xfId="27211"/>
    <cellStyle name="Обычный 5 8 31 2" xfId="27212"/>
    <cellStyle name="Обычный 5 8 31 2 2" xfId="27213"/>
    <cellStyle name="Обычный 5 8 31 2 2 2" xfId="57080"/>
    <cellStyle name="Обычный 5 8 31 2 3" xfId="57081"/>
    <cellStyle name="Обычный 5 8 31 3" xfId="27214"/>
    <cellStyle name="Обычный 5 8 31 3 2" xfId="57082"/>
    <cellStyle name="Обычный 5 8 31 4" xfId="57083"/>
    <cellStyle name="Обычный 5 8 32" xfId="27215"/>
    <cellStyle name="Обычный 5 8 32 2" xfId="27216"/>
    <cellStyle name="Обычный 5 8 32 2 2" xfId="27217"/>
    <cellStyle name="Обычный 5 8 32 2 2 2" xfId="57084"/>
    <cellStyle name="Обычный 5 8 32 2 3" xfId="57085"/>
    <cellStyle name="Обычный 5 8 32 3" xfId="27218"/>
    <cellStyle name="Обычный 5 8 32 3 2" xfId="57086"/>
    <cellStyle name="Обычный 5 8 32 4" xfId="57087"/>
    <cellStyle name="Обычный 5 8 33" xfId="27219"/>
    <cellStyle name="Обычный 5 8 33 2" xfId="27220"/>
    <cellStyle name="Обычный 5 8 33 2 2" xfId="57088"/>
    <cellStyle name="Обычный 5 8 33 3" xfId="57089"/>
    <cellStyle name="Обычный 5 8 34" xfId="27221"/>
    <cellStyle name="Обычный 5 8 34 2" xfId="57090"/>
    <cellStyle name="Обычный 5 8 35" xfId="27222"/>
    <cellStyle name="Обычный 5 8 35 2" xfId="57091"/>
    <cellStyle name="Обычный 5 8 36" xfId="57092"/>
    <cellStyle name="Обычный 5 8 37" xfId="61515"/>
    <cellStyle name="Обычный 5 8 4" xfId="27223"/>
    <cellStyle name="Обычный 5 8 4 2" xfId="27224"/>
    <cellStyle name="Обычный 5 8 4 2 2" xfId="27225"/>
    <cellStyle name="Обычный 5 8 4 2 2 2" xfId="27226"/>
    <cellStyle name="Обычный 5 8 4 2 2 2 2" xfId="57093"/>
    <cellStyle name="Обычный 5 8 4 2 2 3" xfId="57094"/>
    <cellStyle name="Обычный 5 8 4 2 3" xfId="27227"/>
    <cellStyle name="Обычный 5 8 4 2 3 2" xfId="57095"/>
    <cellStyle name="Обычный 5 8 4 2 4" xfId="57096"/>
    <cellStyle name="Обычный 5 8 4 3" xfId="27228"/>
    <cellStyle name="Обычный 5 8 4 3 2" xfId="27229"/>
    <cellStyle name="Обычный 5 8 4 3 2 2" xfId="27230"/>
    <cellStyle name="Обычный 5 8 4 3 2 2 2" xfId="57097"/>
    <cellStyle name="Обычный 5 8 4 3 2 3" xfId="57098"/>
    <cellStyle name="Обычный 5 8 4 3 3" xfId="27231"/>
    <cellStyle name="Обычный 5 8 4 3 3 2" xfId="57099"/>
    <cellStyle name="Обычный 5 8 4 3 4" xfId="57100"/>
    <cellStyle name="Обычный 5 8 4 4" xfId="27232"/>
    <cellStyle name="Обычный 5 8 4 4 2" xfId="27233"/>
    <cellStyle name="Обычный 5 8 4 4 2 2" xfId="27234"/>
    <cellStyle name="Обычный 5 8 4 4 2 2 2" xfId="57101"/>
    <cellStyle name="Обычный 5 8 4 4 2 3" xfId="57102"/>
    <cellStyle name="Обычный 5 8 4 4 3" xfId="27235"/>
    <cellStyle name="Обычный 5 8 4 4 3 2" xfId="57103"/>
    <cellStyle name="Обычный 5 8 4 4 4" xfId="57104"/>
    <cellStyle name="Обычный 5 8 4 5" xfId="27236"/>
    <cellStyle name="Обычный 5 8 4 5 2" xfId="27237"/>
    <cellStyle name="Обычный 5 8 4 5 2 2" xfId="57105"/>
    <cellStyle name="Обычный 5 8 4 5 3" xfId="57106"/>
    <cellStyle name="Обычный 5 8 4 6" xfId="27238"/>
    <cellStyle name="Обычный 5 8 4 6 2" xfId="57107"/>
    <cellStyle name="Обычный 5 8 4 7" xfId="27239"/>
    <cellStyle name="Обычный 5 8 4 7 2" xfId="57108"/>
    <cellStyle name="Обычный 5 8 4 8" xfId="57109"/>
    <cellStyle name="Обычный 5 8 5" xfId="27240"/>
    <cellStyle name="Обычный 5 8 5 2" xfId="27241"/>
    <cellStyle name="Обычный 5 8 5 2 2" xfId="27242"/>
    <cellStyle name="Обычный 5 8 5 2 2 2" xfId="27243"/>
    <cellStyle name="Обычный 5 8 5 2 2 2 2" xfId="57110"/>
    <cellStyle name="Обычный 5 8 5 2 2 3" xfId="57111"/>
    <cellStyle name="Обычный 5 8 5 2 3" xfId="27244"/>
    <cellStyle name="Обычный 5 8 5 2 3 2" xfId="57112"/>
    <cellStyle name="Обычный 5 8 5 2 4" xfId="57113"/>
    <cellStyle name="Обычный 5 8 5 3" xfId="27245"/>
    <cellStyle name="Обычный 5 8 5 3 2" xfId="27246"/>
    <cellStyle name="Обычный 5 8 5 3 2 2" xfId="27247"/>
    <cellStyle name="Обычный 5 8 5 3 2 2 2" xfId="57114"/>
    <cellStyle name="Обычный 5 8 5 3 2 3" xfId="57115"/>
    <cellStyle name="Обычный 5 8 5 3 3" xfId="27248"/>
    <cellStyle name="Обычный 5 8 5 3 3 2" xfId="57116"/>
    <cellStyle name="Обычный 5 8 5 3 4" xfId="57117"/>
    <cellStyle name="Обычный 5 8 5 4" xfId="27249"/>
    <cellStyle name="Обычный 5 8 5 4 2" xfId="27250"/>
    <cellStyle name="Обычный 5 8 5 4 2 2" xfId="27251"/>
    <cellStyle name="Обычный 5 8 5 4 2 2 2" xfId="57118"/>
    <cellStyle name="Обычный 5 8 5 4 2 3" xfId="57119"/>
    <cellStyle name="Обычный 5 8 5 4 3" xfId="27252"/>
    <cellStyle name="Обычный 5 8 5 4 3 2" xfId="57120"/>
    <cellStyle name="Обычный 5 8 5 4 4" xfId="57121"/>
    <cellStyle name="Обычный 5 8 5 5" xfId="27253"/>
    <cellStyle name="Обычный 5 8 5 5 2" xfId="27254"/>
    <cellStyle name="Обычный 5 8 5 5 2 2" xfId="57122"/>
    <cellStyle name="Обычный 5 8 5 5 3" xfId="57123"/>
    <cellStyle name="Обычный 5 8 5 6" xfId="27255"/>
    <cellStyle name="Обычный 5 8 5 6 2" xfId="57124"/>
    <cellStyle name="Обычный 5 8 5 7" xfId="27256"/>
    <cellStyle name="Обычный 5 8 5 7 2" xfId="57125"/>
    <cellStyle name="Обычный 5 8 5 8" xfId="57126"/>
    <cellStyle name="Обычный 5 8 6" xfId="27257"/>
    <cellStyle name="Обычный 5 8 6 2" xfId="27258"/>
    <cellStyle name="Обычный 5 8 6 2 2" xfId="27259"/>
    <cellStyle name="Обычный 5 8 6 2 2 2" xfId="27260"/>
    <cellStyle name="Обычный 5 8 6 2 2 2 2" xfId="57127"/>
    <cellStyle name="Обычный 5 8 6 2 2 3" xfId="57128"/>
    <cellStyle name="Обычный 5 8 6 2 3" xfId="27261"/>
    <cellStyle name="Обычный 5 8 6 2 3 2" xfId="57129"/>
    <cellStyle name="Обычный 5 8 6 2 4" xfId="57130"/>
    <cellStyle name="Обычный 5 8 6 3" xfId="27262"/>
    <cellStyle name="Обычный 5 8 6 3 2" xfId="27263"/>
    <cellStyle name="Обычный 5 8 6 3 2 2" xfId="27264"/>
    <cellStyle name="Обычный 5 8 6 3 2 2 2" xfId="57131"/>
    <cellStyle name="Обычный 5 8 6 3 2 3" xfId="57132"/>
    <cellStyle name="Обычный 5 8 6 3 3" xfId="27265"/>
    <cellStyle name="Обычный 5 8 6 3 3 2" xfId="57133"/>
    <cellStyle name="Обычный 5 8 6 3 4" xfId="57134"/>
    <cellStyle name="Обычный 5 8 6 4" xfId="27266"/>
    <cellStyle name="Обычный 5 8 6 4 2" xfId="27267"/>
    <cellStyle name="Обычный 5 8 6 4 2 2" xfId="27268"/>
    <cellStyle name="Обычный 5 8 6 4 2 2 2" xfId="57135"/>
    <cellStyle name="Обычный 5 8 6 4 2 3" xfId="57136"/>
    <cellStyle name="Обычный 5 8 6 4 3" xfId="27269"/>
    <cellStyle name="Обычный 5 8 6 4 3 2" xfId="57137"/>
    <cellStyle name="Обычный 5 8 6 4 4" xfId="57138"/>
    <cellStyle name="Обычный 5 8 6 5" xfId="27270"/>
    <cellStyle name="Обычный 5 8 6 5 2" xfId="27271"/>
    <cellStyle name="Обычный 5 8 6 5 2 2" xfId="57139"/>
    <cellStyle name="Обычный 5 8 6 5 3" xfId="57140"/>
    <cellStyle name="Обычный 5 8 6 6" xfId="27272"/>
    <cellStyle name="Обычный 5 8 6 6 2" xfId="57141"/>
    <cellStyle name="Обычный 5 8 6 7" xfId="27273"/>
    <cellStyle name="Обычный 5 8 6 7 2" xfId="57142"/>
    <cellStyle name="Обычный 5 8 6 8" xfId="57143"/>
    <cellStyle name="Обычный 5 8 7" xfId="27274"/>
    <cellStyle name="Обычный 5 8 7 2" xfId="27275"/>
    <cellStyle name="Обычный 5 8 7 2 2" xfId="27276"/>
    <cellStyle name="Обычный 5 8 7 2 2 2" xfId="27277"/>
    <cellStyle name="Обычный 5 8 7 2 2 2 2" xfId="57144"/>
    <cellStyle name="Обычный 5 8 7 2 2 3" xfId="57145"/>
    <cellStyle name="Обычный 5 8 7 2 3" xfId="27278"/>
    <cellStyle name="Обычный 5 8 7 2 3 2" xfId="57146"/>
    <cellStyle name="Обычный 5 8 7 2 4" xfId="57147"/>
    <cellStyle name="Обычный 5 8 7 3" xfId="27279"/>
    <cellStyle name="Обычный 5 8 7 3 2" xfId="27280"/>
    <cellStyle name="Обычный 5 8 7 3 2 2" xfId="27281"/>
    <cellStyle name="Обычный 5 8 7 3 2 2 2" xfId="57148"/>
    <cellStyle name="Обычный 5 8 7 3 2 3" xfId="57149"/>
    <cellStyle name="Обычный 5 8 7 3 3" xfId="27282"/>
    <cellStyle name="Обычный 5 8 7 3 3 2" xfId="57150"/>
    <cellStyle name="Обычный 5 8 7 3 4" xfId="57151"/>
    <cellStyle name="Обычный 5 8 7 4" xfId="27283"/>
    <cellStyle name="Обычный 5 8 7 4 2" xfId="27284"/>
    <cellStyle name="Обычный 5 8 7 4 2 2" xfId="27285"/>
    <cellStyle name="Обычный 5 8 7 4 2 2 2" xfId="57152"/>
    <cellStyle name="Обычный 5 8 7 4 2 3" xfId="57153"/>
    <cellStyle name="Обычный 5 8 7 4 3" xfId="27286"/>
    <cellStyle name="Обычный 5 8 7 4 3 2" xfId="57154"/>
    <cellStyle name="Обычный 5 8 7 4 4" xfId="57155"/>
    <cellStyle name="Обычный 5 8 7 5" xfId="27287"/>
    <cellStyle name="Обычный 5 8 7 5 2" xfId="27288"/>
    <cellStyle name="Обычный 5 8 7 5 2 2" xfId="57156"/>
    <cellStyle name="Обычный 5 8 7 5 3" xfId="57157"/>
    <cellStyle name="Обычный 5 8 7 6" xfId="27289"/>
    <cellStyle name="Обычный 5 8 7 6 2" xfId="57158"/>
    <cellStyle name="Обычный 5 8 7 7" xfId="27290"/>
    <cellStyle name="Обычный 5 8 7 7 2" xfId="57159"/>
    <cellStyle name="Обычный 5 8 7 8" xfId="57160"/>
    <cellStyle name="Обычный 5 8 8" xfId="27291"/>
    <cellStyle name="Обычный 5 8 8 2" xfId="27292"/>
    <cellStyle name="Обычный 5 8 8 2 2" xfId="27293"/>
    <cellStyle name="Обычный 5 8 8 2 2 2" xfId="27294"/>
    <cellStyle name="Обычный 5 8 8 2 2 2 2" xfId="57161"/>
    <cellStyle name="Обычный 5 8 8 2 2 3" xfId="57162"/>
    <cellStyle name="Обычный 5 8 8 2 3" xfId="27295"/>
    <cellStyle name="Обычный 5 8 8 2 3 2" xfId="57163"/>
    <cellStyle name="Обычный 5 8 8 2 4" xfId="57164"/>
    <cellStyle name="Обычный 5 8 8 3" xfId="27296"/>
    <cellStyle name="Обычный 5 8 8 3 2" xfId="27297"/>
    <cellStyle name="Обычный 5 8 8 3 2 2" xfId="27298"/>
    <cellStyle name="Обычный 5 8 8 3 2 2 2" xfId="57165"/>
    <cellStyle name="Обычный 5 8 8 3 2 3" xfId="57166"/>
    <cellStyle name="Обычный 5 8 8 3 3" xfId="27299"/>
    <cellStyle name="Обычный 5 8 8 3 3 2" xfId="57167"/>
    <cellStyle name="Обычный 5 8 8 3 4" xfId="57168"/>
    <cellStyle name="Обычный 5 8 8 4" xfId="27300"/>
    <cellStyle name="Обычный 5 8 8 4 2" xfId="27301"/>
    <cellStyle name="Обычный 5 8 8 4 2 2" xfId="27302"/>
    <cellStyle name="Обычный 5 8 8 4 2 2 2" xfId="57169"/>
    <cellStyle name="Обычный 5 8 8 4 2 3" xfId="57170"/>
    <cellStyle name="Обычный 5 8 8 4 3" xfId="27303"/>
    <cellStyle name="Обычный 5 8 8 4 3 2" xfId="57171"/>
    <cellStyle name="Обычный 5 8 8 4 4" xfId="57172"/>
    <cellStyle name="Обычный 5 8 8 5" xfId="27304"/>
    <cellStyle name="Обычный 5 8 8 5 2" xfId="27305"/>
    <cellStyle name="Обычный 5 8 8 5 2 2" xfId="57173"/>
    <cellStyle name="Обычный 5 8 8 5 3" xfId="57174"/>
    <cellStyle name="Обычный 5 8 8 6" xfId="27306"/>
    <cellStyle name="Обычный 5 8 8 6 2" xfId="57175"/>
    <cellStyle name="Обычный 5 8 8 7" xfId="27307"/>
    <cellStyle name="Обычный 5 8 8 7 2" xfId="57176"/>
    <cellStyle name="Обычный 5 8 8 8" xfId="57177"/>
    <cellStyle name="Обычный 5 8 9" xfId="27308"/>
    <cellStyle name="Обычный 5 8 9 2" xfId="27309"/>
    <cellStyle name="Обычный 5 8 9 2 2" xfId="27310"/>
    <cellStyle name="Обычный 5 8 9 2 2 2" xfId="27311"/>
    <cellStyle name="Обычный 5 8 9 2 2 2 2" xfId="57178"/>
    <cellStyle name="Обычный 5 8 9 2 2 3" xfId="57179"/>
    <cellStyle name="Обычный 5 8 9 2 3" xfId="27312"/>
    <cellStyle name="Обычный 5 8 9 2 3 2" xfId="57180"/>
    <cellStyle name="Обычный 5 8 9 2 4" xfId="57181"/>
    <cellStyle name="Обычный 5 8 9 3" xfId="27313"/>
    <cellStyle name="Обычный 5 8 9 3 2" xfId="27314"/>
    <cellStyle name="Обычный 5 8 9 3 2 2" xfId="27315"/>
    <cellStyle name="Обычный 5 8 9 3 2 2 2" xfId="57182"/>
    <cellStyle name="Обычный 5 8 9 3 2 3" xfId="57183"/>
    <cellStyle name="Обычный 5 8 9 3 3" xfId="27316"/>
    <cellStyle name="Обычный 5 8 9 3 3 2" xfId="57184"/>
    <cellStyle name="Обычный 5 8 9 3 4" xfId="57185"/>
    <cellStyle name="Обычный 5 8 9 4" xfId="27317"/>
    <cellStyle name="Обычный 5 8 9 4 2" xfId="27318"/>
    <cellStyle name="Обычный 5 8 9 4 2 2" xfId="27319"/>
    <cellStyle name="Обычный 5 8 9 4 2 2 2" xfId="57186"/>
    <cellStyle name="Обычный 5 8 9 4 2 3" xfId="57187"/>
    <cellStyle name="Обычный 5 8 9 4 3" xfId="27320"/>
    <cellStyle name="Обычный 5 8 9 4 3 2" xfId="57188"/>
    <cellStyle name="Обычный 5 8 9 4 4" xfId="57189"/>
    <cellStyle name="Обычный 5 8 9 5" xfId="27321"/>
    <cellStyle name="Обычный 5 8 9 5 2" xfId="27322"/>
    <cellStyle name="Обычный 5 8 9 5 2 2" xfId="57190"/>
    <cellStyle name="Обычный 5 8 9 5 3" xfId="57191"/>
    <cellStyle name="Обычный 5 8 9 6" xfId="27323"/>
    <cellStyle name="Обычный 5 8 9 6 2" xfId="57192"/>
    <cellStyle name="Обычный 5 8 9 7" xfId="27324"/>
    <cellStyle name="Обычный 5 8 9 7 2" xfId="57193"/>
    <cellStyle name="Обычный 5 8 9 8" xfId="57194"/>
    <cellStyle name="Обычный 5 80" xfId="27325"/>
    <cellStyle name="Обычный 5 80 2" xfId="27326"/>
    <cellStyle name="Обычный 5 80 2 2" xfId="27327"/>
    <cellStyle name="Обычный 5 80 2 2 2" xfId="57195"/>
    <cellStyle name="Обычный 5 80 2 3" xfId="57196"/>
    <cellStyle name="Обычный 5 80 3" xfId="27328"/>
    <cellStyle name="Обычный 5 80 3 2" xfId="57197"/>
    <cellStyle name="Обычный 5 80 4" xfId="57198"/>
    <cellStyle name="Обычный 5 81" xfId="27329"/>
    <cellStyle name="Обычный 5 81 2" xfId="27330"/>
    <cellStyle name="Обычный 5 81 2 2" xfId="27331"/>
    <cellStyle name="Обычный 5 81 2 2 2" xfId="57199"/>
    <cellStyle name="Обычный 5 81 2 3" xfId="57200"/>
    <cellStyle name="Обычный 5 81 3" xfId="27332"/>
    <cellStyle name="Обычный 5 81 3 2" xfId="57201"/>
    <cellStyle name="Обычный 5 81 4" xfId="57202"/>
    <cellStyle name="Обычный 5 82" xfId="27333"/>
    <cellStyle name="Обычный 5 82 2" xfId="27334"/>
    <cellStyle name="Обычный 5 82 2 2" xfId="27335"/>
    <cellStyle name="Обычный 5 82 2 2 2" xfId="57203"/>
    <cellStyle name="Обычный 5 82 2 3" xfId="57204"/>
    <cellStyle name="Обычный 5 82 3" xfId="27336"/>
    <cellStyle name="Обычный 5 82 3 2" xfId="57205"/>
    <cellStyle name="Обычный 5 82 4" xfId="57206"/>
    <cellStyle name="Обычный 5 83" xfId="27337"/>
    <cellStyle name="Обычный 5 83 2" xfId="27338"/>
    <cellStyle name="Обычный 5 83 2 2" xfId="27339"/>
    <cellStyle name="Обычный 5 83 2 2 2" xfId="57207"/>
    <cellStyle name="Обычный 5 83 2 3" xfId="57208"/>
    <cellStyle name="Обычный 5 83 3" xfId="27340"/>
    <cellStyle name="Обычный 5 83 3 2" xfId="57209"/>
    <cellStyle name="Обычный 5 83 4" xfId="57210"/>
    <cellStyle name="Обычный 5 84" xfId="27341"/>
    <cellStyle name="Обычный 5 84 2" xfId="27342"/>
    <cellStyle name="Обычный 5 84 2 2" xfId="27343"/>
    <cellStyle name="Обычный 5 84 2 2 2" xfId="57211"/>
    <cellStyle name="Обычный 5 84 2 3" xfId="57212"/>
    <cellStyle name="Обычный 5 84 3" xfId="27344"/>
    <cellStyle name="Обычный 5 84 3 2" xfId="57213"/>
    <cellStyle name="Обычный 5 84 4" xfId="57214"/>
    <cellStyle name="Обычный 5 85" xfId="27345"/>
    <cellStyle name="Обычный 5 85 2" xfId="27346"/>
    <cellStyle name="Обычный 5 85 2 2" xfId="27347"/>
    <cellStyle name="Обычный 5 85 2 2 2" xfId="57215"/>
    <cellStyle name="Обычный 5 85 2 3" xfId="57216"/>
    <cellStyle name="Обычный 5 85 3" xfId="27348"/>
    <cellStyle name="Обычный 5 85 3 2" xfId="57217"/>
    <cellStyle name="Обычный 5 85 4" xfId="57218"/>
    <cellStyle name="Обычный 5 86" xfId="27349"/>
    <cellStyle name="Обычный 5 86 2" xfId="27350"/>
    <cellStyle name="Обычный 5 86 2 2" xfId="27351"/>
    <cellStyle name="Обычный 5 86 2 2 2" xfId="57219"/>
    <cellStyle name="Обычный 5 86 2 3" xfId="57220"/>
    <cellStyle name="Обычный 5 86 3" xfId="27352"/>
    <cellStyle name="Обычный 5 86 3 2" xfId="57221"/>
    <cellStyle name="Обычный 5 86 4" xfId="57222"/>
    <cellStyle name="Обычный 5 87" xfId="27353"/>
    <cellStyle name="Обычный 5 87 2" xfId="27354"/>
    <cellStyle name="Обычный 5 87 2 2" xfId="27355"/>
    <cellStyle name="Обычный 5 87 2 2 2" xfId="57223"/>
    <cellStyle name="Обычный 5 87 2 3" xfId="57224"/>
    <cellStyle name="Обычный 5 87 3" xfId="27356"/>
    <cellStyle name="Обычный 5 87 3 2" xfId="57225"/>
    <cellStyle name="Обычный 5 87 4" xfId="57226"/>
    <cellStyle name="Обычный 5 88" xfId="27357"/>
    <cellStyle name="Обычный 5 88 2" xfId="27358"/>
    <cellStyle name="Обычный 5 88 2 2" xfId="27359"/>
    <cellStyle name="Обычный 5 88 2 2 2" xfId="57227"/>
    <cellStyle name="Обычный 5 88 2 3" xfId="57228"/>
    <cellStyle name="Обычный 5 88 3" xfId="27360"/>
    <cellStyle name="Обычный 5 88 3 2" xfId="57229"/>
    <cellStyle name="Обычный 5 88 4" xfId="57230"/>
    <cellStyle name="Обычный 5 89" xfId="27361"/>
    <cellStyle name="Обычный 5 89 2" xfId="27362"/>
    <cellStyle name="Обычный 5 89 2 2" xfId="27363"/>
    <cellStyle name="Обычный 5 89 2 2 2" xfId="57231"/>
    <cellStyle name="Обычный 5 89 2 3" xfId="57232"/>
    <cellStyle name="Обычный 5 89 3" xfId="27364"/>
    <cellStyle name="Обычный 5 89 3 2" xfId="57233"/>
    <cellStyle name="Обычный 5 89 4" xfId="57234"/>
    <cellStyle name="Обычный 5 9" xfId="27365"/>
    <cellStyle name="Обычный 5 9 10" xfId="27366"/>
    <cellStyle name="Обычный 5 9 10 2" xfId="27367"/>
    <cellStyle name="Обычный 5 9 10 2 2" xfId="27368"/>
    <cellStyle name="Обычный 5 9 10 2 2 2" xfId="27369"/>
    <cellStyle name="Обычный 5 9 10 2 2 2 2" xfId="57235"/>
    <cellStyle name="Обычный 5 9 10 2 2 3" xfId="57236"/>
    <cellStyle name="Обычный 5 9 10 2 3" xfId="27370"/>
    <cellStyle name="Обычный 5 9 10 2 3 2" xfId="57237"/>
    <cellStyle name="Обычный 5 9 10 2 4" xfId="57238"/>
    <cellStyle name="Обычный 5 9 10 3" xfId="27371"/>
    <cellStyle name="Обычный 5 9 10 3 2" xfId="27372"/>
    <cellStyle name="Обычный 5 9 10 3 2 2" xfId="27373"/>
    <cellStyle name="Обычный 5 9 10 3 2 2 2" xfId="57239"/>
    <cellStyle name="Обычный 5 9 10 3 2 3" xfId="57240"/>
    <cellStyle name="Обычный 5 9 10 3 3" xfId="27374"/>
    <cellStyle name="Обычный 5 9 10 3 3 2" xfId="57241"/>
    <cellStyle name="Обычный 5 9 10 3 4" xfId="57242"/>
    <cellStyle name="Обычный 5 9 10 4" xfId="27375"/>
    <cellStyle name="Обычный 5 9 10 4 2" xfId="27376"/>
    <cellStyle name="Обычный 5 9 10 4 2 2" xfId="27377"/>
    <cellStyle name="Обычный 5 9 10 4 2 2 2" xfId="57243"/>
    <cellStyle name="Обычный 5 9 10 4 2 3" xfId="57244"/>
    <cellStyle name="Обычный 5 9 10 4 3" xfId="27378"/>
    <cellStyle name="Обычный 5 9 10 4 3 2" xfId="57245"/>
    <cellStyle name="Обычный 5 9 10 4 4" xfId="57246"/>
    <cellStyle name="Обычный 5 9 10 5" xfId="27379"/>
    <cellStyle name="Обычный 5 9 10 5 2" xfId="27380"/>
    <cellStyle name="Обычный 5 9 10 5 2 2" xfId="57247"/>
    <cellStyle name="Обычный 5 9 10 5 3" xfId="57248"/>
    <cellStyle name="Обычный 5 9 10 6" xfId="27381"/>
    <cellStyle name="Обычный 5 9 10 6 2" xfId="57249"/>
    <cellStyle name="Обычный 5 9 10 7" xfId="27382"/>
    <cellStyle name="Обычный 5 9 10 7 2" xfId="57250"/>
    <cellStyle name="Обычный 5 9 10 8" xfId="57251"/>
    <cellStyle name="Обычный 5 9 11" xfId="27383"/>
    <cellStyle name="Обычный 5 9 11 2" xfId="27384"/>
    <cellStyle name="Обычный 5 9 11 2 2" xfId="27385"/>
    <cellStyle name="Обычный 5 9 11 2 2 2" xfId="27386"/>
    <cellStyle name="Обычный 5 9 11 2 2 2 2" xfId="57252"/>
    <cellStyle name="Обычный 5 9 11 2 2 3" xfId="57253"/>
    <cellStyle name="Обычный 5 9 11 2 3" xfId="27387"/>
    <cellStyle name="Обычный 5 9 11 2 3 2" xfId="57254"/>
    <cellStyle name="Обычный 5 9 11 2 4" xfId="57255"/>
    <cellStyle name="Обычный 5 9 11 3" xfId="27388"/>
    <cellStyle name="Обычный 5 9 11 3 2" xfId="27389"/>
    <cellStyle name="Обычный 5 9 11 3 2 2" xfId="27390"/>
    <cellStyle name="Обычный 5 9 11 3 2 2 2" xfId="57256"/>
    <cellStyle name="Обычный 5 9 11 3 2 3" xfId="57257"/>
    <cellStyle name="Обычный 5 9 11 3 3" xfId="27391"/>
    <cellStyle name="Обычный 5 9 11 3 3 2" xfId="57258"/>
    <cellStyle name="Обычный 5 9 11 3 4" xfId="57259"/>
    <cellStyle name="Обычный 5 9 11 4" xfId="27392"/>
    <cellStyle name="Обычный 5 9 11 4 2" xfId="27393"/>
    <cellStyle name="Обычный 5 9 11 4 2 2" xfId="27394"/>
    <cellStyle name="Обычный 5 9 11 4 2 2 2" xfId="57260"/>
    <cellStyle name="Обычный 5 9 11 4 2 3" xfId="57261"/>
    <cellStyle name="Обычный 5 9 11 4 3" xfId="27395"/>
    <cellStyle name="Обычный 5 9 11 4 3 2" xfId="57262"/>
    <cellStyle name="Обычный 5 9 11 4 4" xfId="57263"/>
    <cellStyle name="Обычный 5 9 11 5" xfId="27396"/>
    <cellStyle name="Обычный 5 9 11 5 2" xfId="27397"/>
    <cellStyle name="Обычный 5 9 11 5 2 2" xfId="57264"/>
    <cellStyle name="Обычный 5 9 11 5 3" xfId="57265"/>
    <cellStyle name="Обычный 5 9 11 6" xfId="27398"/>
    <cellStyle name="Обычный 5 9 11 6 2" xfId="57266"/>
    <cellStyle name="Обычный 5 9 11 7" xfId="27399"/>
    <cellStyle name="Обычный 5 9 11 7 2" xfId="57267"/>
    <cellStyle name="Обычный 5 9 11 8" xfId="57268"/>
    <cellStyle name="Обычный 5 9 12" xfId="27400"/>
    <cellStyle name="Обычный 5 9 12 2" xfId="27401"/>
    <cellStyle name="Обычный 5 9 12 2 2" xfId="27402"/>
    <cellStyle name="Обычный 5 9 12 2 2 2" xfId="27403"/>
    <cellStyle name="Обычный 5 9 12 2 2 2 2" xfId="57269"/>
    <cellStyle name="Обычный 5 9 12 2 2 3" xfId="57270"/>
    <cellStyle name="Обычный 5 9 12 2 3" xfId="27404"/>
    <cellStyle name="Обычный 5 9 12 2 3 2" xfId="57271"/>
    <cellStyle name="Обычный 5 9 12 2 4" xfId="57272"/>
    <cellStyle name="Обычный 5 9 12 3" xfId="27405"/>
    <cellStyle name="Обычный 5 9 12 3 2" xfId="27406"/>
    <cellStyle name="Обычный 5 9 12 3 2 2" xfId="27407"/>
    <cellStyle name="Обычный 5 9 12 3 2 2 2" xfId="57273"/>
    <cellStyle name="Обычный 5 9 12 3 2 3" xfId="57274"/>
    <cellStyle name="Обычный 5 9 12 3 3" xfId="27408"/>
    <cellStyle name="Обычный 5 9 12 3 3 2" xfId="57275"/>
    <cellStyle name="Обычный 5 9 12 3 4" xfId="57276"/>
    <cellStyle name="Обычный 5 9 12 4" xfId="27409"/>
    <cellStyle name="Обычный 5 9 12 4 2" xfId="27410"/>
    <cellStyle name="Обычный 5 9 12 4 2 2" xfId="27411"/>
    <cellStyle name="Обычный 5 9 12 4 2 2 2" xfId="57277"/>
    <cellStyle name="Обычный 5 9 12 4 2 3" xfId="57278"/>
    <cellStyle name="Обычный 5 9 12 4 3" xfId="27412"/>
    <cellStyle name="Обычный 5 9 12 4 3 2" xfId="57279"/>
    <cellStyle name="Обычный 5 9 12 4 4" xfId="57280"/>
    <cellStyle name="Обычный 5 9 12 5" xfId="27413"/>
    <cellStyle name="Обычный 5 9 12 5 2" xfId="27414"/>
    <cellStyle name="Обычный 5 9 12 5 2 2" xfId="57281"/>
    <cellStyle name="Обычный 5 9 12 5 3" xfId="57282"/>
    <cellStyle name="Обычный 5 9 12 6" xfId="27415"/>
    <cellStyle name="Обычный 5 9 12 6 2" xfId="57283"/>
    <cellStyle name="Обычный 5 9 12 7" xfId="27416"/>
    <cellStyle name="Обычный 5 9 12 7 2" xfId="57284"/>
    <cellStyle name="Обычный 5 9 12 8" xfId="57285"/>
    <cellStyle name="Обычный 5 9 13" xfId="27417"/>
    <cellStyle name="Обычный 5 9 13 2" xfId="27418"/>
    <cellStyle name="Обычный 5 9 13 2 2" xfId="27419"/>
    <cellStyle name="Обычный 5 9 13 2 2 2" xfId="27420"/>
    <cellStyle name="Обычный 5 9 13 2 2 2 2" xfId="57286"/>
    <cellStyle name="Обычный 5 9 13 2 2 3" xfId="57287"/>
    <cellStyle name="Обычный 5 9 13 2 3" xfId="27421"/>
    <cellStyle name="Обычный 5 9 13 2 3 2" xfId="57288"/>
    <cellStyle name="Обычный 5 9 13 2 4" xfId="57289"/>
    <cellStyle name="Обычный 5 9 13 3" xfId="27422"/>
    <cellStyle name="Обычный 5 9 13 3 2" xfId="27423"/>
    <cellStyle name="Обычный 5 9 13 3 2 2" xfId="27424"/>
    <cellStyle name="Обычный 5 9 13 3 2 2 2" xfId="57290"/>
    <cellStyle name="Обычный 5 9 13 3 2 3" xfId="57291"/>
    <cellStyle name="Обычный 5 9 13 3 3" xfId="27425"/>
    <cellStyle name="Обычный 5 9 13 3 3 2" xfId="57292"/>
    <cellStyle name="Обычный 5 9 13 3 4" xfId="57293"/>
    <cellStyle name="Обычный 5 9 13 4" xfId="27426"/>
    <cellStyle name="Обычный 5 9 13 4 2" xfId="27427"/>
    <cellStyle name="Обычный 5 9 13 4 2 2" xfId="27428"/>
    <cellStyle name="Обычный 5 9 13 4 2 2 2" xfId="57294"/>
    <cellStyle name="Обычный 5 9 13 4 2 3" xfId="57295"/>
    <cellStyle name="Обычный 5 9 13 4 3" xfId="27429"/>
    <cellStyle name="Обычный 5 9 13 4 3 2" xfId="57296"/>
    <cellStyle name="Обычный 5 9 13 4 4" xfId="57297"/>
    <cellStyle name="Обычный 5 9 13 5" xfId="27430"/>
    <cellStyle name="Обычный 5 9 13 5 2" xfId="27431"/>
    <cellStyle name="Обычный 5 9 13 5 2 2" xfId="57298"/>
    <cellStyle name="Обычный 5 9 13 5 3" xfId="57299"/>
    <cellStyle name="Обычный 5 9 13 6" xfId="27432"/>
    <cellStyle name="Обычный 5 9 13 6 2" xfId="57300"/>
    <cellStyle name="Обычный 5 9 13 7" xfId="27433"/>
    <cellStyle name="Обычный 5 9 13 7 2" xfId="57301"/>
    <cellStyle name="Обычный 5 9 13 8" xfId="57302"/>
    <cellStyle name="Обычный 5 9 14" xfId="27434"/>
    <cellStyle name="Обычный 5 9 14 2" xfId="27435"/>
    <cellStyle name="Обычный 5 9 14 2 2" xfId="27436"/>
    <cellStyle name="Обычный 5 9 14 2 2 2" xfId="27437"/>
    <cellStyle name="Обычный 5 9 14 2 2 2 2" xfId="57303"/>
    <cellStyle name="Обычный 5 9 14 2 2 3" xfId="57304"/>
    <cellStyle name="Обычный 5 9 14 2 3" xfId="27438"/>
    <cellStyle name="Обычный 5 9 14 2 3 2" xfId="57305"/>
    <cellStyle name="Обычный 5 9 14 2 4" xfId="57306"/>
    <cellStyle name="Обычный 5 9 14 3" xfId="27439"/>
    <cellStyle name="Обычный 5 9 14 3 2" xfId="27440"/>
    <cellStyle name="Обычный 5 9 14 3 2 2" xfId="27441"/>
    <cellStyle name="Обычный 5 9 14 3 2 2 2" xfId="57307"/>
    <cellStyle name="Обычный 5 9 14 3 2 3" xfId="57308"/>
    <cellStyle name="Обычный 5 9 14 3 3" xfId="27442"/>
    <cellStyle name="Обычный 5 9 14 3 3 2" xfId="57309"/>
    <cellStyle name="Обычный 5 9 14 3 4" xfId="57310"/>
    <cellStyle name="Обычный 5 9 14 4" xfId="27443"/>
    <cellStyle name="Обычный 5 9 14 4 2" xfId="27444"/>
    <cellStyle name="Обычный 5 9 14 4 2 2" xfId="27445"/>
    <cellStyle name="Обычный 5 9 14 4 2 2 2" xfId="57311"/>
    <cellStyle name="Обычный 5 9 14 4 2 3" xfId="57312"/>
    <cellStyle name="Обычный 5 9 14 4 3" xfId="27446"/>
    <cellStyle name="Обычный 5 9 14 4 3 2" xfId="57313"/>
    <cellStyle name="Обычный 5 9 14 4 4" xfId="57314"/>
    <cellStyle name="Обычный 5 9 14 5" xfId="27447"/>
    <cellStyle name="Обычный 5 9 14 5 2" xfId="27448"/>
    <cellStyle name="Обычный 5 9 14 5 2 2" xfId="57315"/>
    <cellStyle name="Обычный 5 9 14 5 3" xfId="57316"/>
    <cellStyle name="Обычный 5 9 14 6" xfId="27449"/>
    <cellStyle name="Обычный 5 9 14 6 2" xfId="57317"/>
    <cellStyle name="Обычный 5 9 14 7" xfId="27450"/>
    <cellStyle name="Обычный 5 9 14 7 2" xfId="57318"/>
    <cellStyle name="Обычный 5 9 14 8" xfId="57319"/>
    <cellStyle name="Обычный 5 9 15" xfId="27451"/>
    <cellStyle name="Обычный 5 9 15 2" xfId="27452"/>
    <cellStyle name="Обычный 5 9 15 2 2" xfId="27453"/>
    <cellStyle name="Обычный 5 9 15 2 2 2" xfId="27454"/>
    <cellStyle name="Обычный 5 9 15 2 2 2 2" xfId="57320"/>
    <cellStyle name="Обычный 5 9 15 2 2 3" xfId="57321"/>
    <cellStyle name="Обычный 5 9 15 2 3" xfId="27455"/>
    <cellStyle name="Обычный 5 9 15 2 3 2" xfId="57322"/>
    <cellStyle name="Обычный 5 9 15 2 4" xfId="57323"/>
    <cellStyle name="Обычный 5 9 15 3" xfId="27456"/>
    <cellStyle name="Обычный 5 9 15 3 2" xfId="27457"/>
    <cellStyle name="Обычный 5 9 15 3 2 2" xfId="27458"/>
    <cellStyle name="Обычный 5 9 15 3 2 2 2" xfId="57324"/>
    <cellStyle name="Обычный 5 9 15 3 2 3" xfId="57325"/>
    <cellStyle name="Обычный 5 9 15 3 3" xfId="27459"/>
    <cellStyle name="Обычный 5 9 15 3 3 2" xfId="57326"/>
    <cellStyle name="Обычный 5 9 15 3 4" xfId="57327"/>
    <cellStyle name="Обычный 5 9 15 4" xfId="27460"/>
    <cellStyle name="Обычный 5 9 15 4 2" xfId="27461"/>
    <cellStyle name="Обычный 5 9 15 4 2 2" xfId="27462"/>
    <cellStyle name="Обычный 5 9 15 4 2 2 2" xfId="57328"/>
    <cellStyle name="Обычный 5 9 15 4 2 3" xfId="57329"/>
    <cellStyle name="Обычный 5 9 15 4 3" xfId="27463"/>
    <cellStyle name="Обычный 5 9 15 4 3 2" xfId="57330"/>
    <cellStyle name="Обычный 5 9 15 4 4" xfId="57331"/>
    <cellStyle name="Обычный 5 9 15 5" xfId="27464"/>
    <cellStyle name="Обычный 5 9 15 5 2" xfId="27465"/>
    <cellStyle name="Обычный 5 9 15 5 2 2" xfId="57332"/>
    <cellStyle name="Обычный 5 9 15 5 3" xfId="57333"/>
    <cellStyle name="Обычный 5 9 15 6" xfId="27466"/>
    <cellStyle name="Обычный 5 9 15 6 2" xfId="57334"/>
    <cellStyle name="Обычный 5 9 15 7" xfId="27467"/>
    <cellStyle name="Обычный 5 9 15 7 2" xfId="57335"/>
    <cellStyle name="Обычный 5 9 15 8" xfId="57336"/>
    <cellStyle name="Обычный 5 9 16" xfId="27468"/>
    <cellStyle name="Обычный 5 9 16 2" xfId="27469"/>
    <cellStyle name="Обычный 5 9 16 2 2" xfId="27470"/>
    <cellStyle name="Обычный 5 9 16 2 2 2" xfId="27471"/>
    <cellStyle name="Обычный 5 9 16 2 2 2 2" xfId="57337"/>
    <cellStyle name="Обычный 5 9 16 2 2 3" xfId="57338"/>
    <cellStyle name="Обычный 5 9 16 2 3" xfId="27472"/>
    <cellStyle name="Обычный 5 9 16 2 3 2" xfId="57339"/>
    <cellStyle name="Обычный 5 9 16 2 4" xfId="57340"/>
    <cellStyle name="Обычный 5 9 16 3" xfId="27473"/>
    <cellStyle name="Обычный 5 9 16 3 2" xfId="27474"/>
    <cellStyle name="Обычный 5 9 16 3 2 2" xfId="27475"/>
    <cellStyle name="Обычный 5 9 16 3 2 2 2" xfId="57341"/>
    <cellStyle name="Обычный 5 9 16 3 2 3" xfId="57342"/>
    <cellStyle name="Обычный 5 9 16 3 3" xfId="27476"/>
    <cellStyle name="Обычный 5 9 16 3 3 2" xfId="57343"/>
    <cellStyle name="Обычный 5 9 16 3 4" xfId="57344"/>
    <cellStyle name="Обычный 5 9 16 4" xfId="27477"/>
    <cellStyle name="Обычный 5 9 16 4 2" xfId="27478"/>
    <cellStyle name="Обычный 5 9 16 4 2 2" xfId="27479"/>
    <cellStyle name="Обычный 5 9 16 4 2 2 2" xfId="57345"/>
    <cellStyle name="Обычный 5 9 16 4 2 3" xfId="57346"/>
    <cellStyle name="Обычный 5 9 16 4 3" xfId="27480"/>
    <cellStyle name="Обычный 5 9 16 4 3 2" xfId="57347"/>
    <cellStyle name="Обычный 5 9 16 4 4" xfId="57348"/>
    <cellStyle name="Обычный 5 9 16 5" xfId="27481"/>
    <cellStyle name="Обычный 5 9 16 5 2" xfId="27482"/>
    <cellStyle name="Обычный 5 9 16 5 2 2" xfId="57349"/>
    <cellStyle name="Обычный 5 9 16 5 3" xfId="57350"/>
    <cellStyle name="Обычный 5 9 16 6" xfId="27483"/>
    <cellStyle name="Обычный 5 9 16 6 2" xfId="57351"/>
    <cellStyle name="Обычный 5 9 16 7" xfId="27484"/>
    <cellStyle name="Обычный 5 9 16 7 2" xfId="57352"/>
    <cellStyle name="Обычный 5 9 16 8" xfId="57353"/>
    <cellStyle name="Обычный 5 9 17" xfId="27485"/>
    <cellStyle name="Обычный 5 9 17 2" xfId="27486"/>
    <cellStyle name="Обычный 5 9 17 2 2" xfId="27487"/>
    <cellStyle name="Обычный 5 9 17 2 2 2" xfId="27488"/>
    <cellStyle name="Обычный 5 9 17 2 2 2 2" xfId="57354"/>
    <cellStyle name="Обычный 5 9 17 2 2 3" xfId="57355"/>
    <cellStyle name="Обычный 5 9 17 2 3" xfId="27489"/>
    <cellStyle name="Обычный 5 9 17 2 3 2" xfId="57356"/>
    <cellStyle name="Обычный 5 9 17 2 4" xfId="57357"/>
    <cellStyle name="Обычный 5 9 17 3" xfId="27490"/>
    <cellStyle name="Обычный 5 9 17 3 2" xfId="27491"/>
    <cellStyle name="Обычный 5 9 17 3 2 2" xfId="27492"/>
    <cellStyle name="Обычный 5 9 17 3 2 2 2" xfId="57358"/>
    <cellStyle name="Обычный 5 9 17 3 2 3" xfId="57359"/>
    <cellStyle name="Обычный 5 9 17 3 3" xfId="27493"/>
    <cellStyle name="Обычный 5 9 17 3 3 2" xfId="57360"/>
    <cellStyle name="Обычный 5 9 17 3 4" xfId="57361"/>
    <cellStyle name="Обычный 5 9 17 4" xfId="27494"/>
    <cellStyle name="Обычный 5 9 17 4 2" xfId="27495"/>
    <cellStyle name="Обычный 5 9 17 4 2 2" xfId="27496"/>
    <cellStyle name="Обычный 5 9 17 4 2 2 2" xfId="57362"/>
    <cellStyle name="Обычный 5 9 17 4 2 3" xfId="57363"/>
    <cellStyle name="Обычный 5 9 17 4 3" xfId="27497"/>
    <cellStyle name="Обычный 5 9 17 4 3 2" xfId="57364"/>
    <cellStyle name="Обычный 5 9 17 4 4" xfId="57365"/>
    <cellStyle name="Обычный 5 9 17 5" xfId="27498"/>
    <cellStyle name="Обычный 5 9 17 5 2" xfId="27499"/>
    <cellStyle name="Обычный 5 9 17 5 2 2" xfId="57366"/>
    <cellStyle name="Обычный 5 9 17 5 3" xfId="57367"/>
    <cellStyle name="Обычный 5 9 17 6" xfId="27500"/>
    <cellStyle name="Обычный 5 9 17 6 2" xfId="57368"/>
    <cellStyle name="Обычный 5 9 17 7" xfId="27501"/>
    <cellStyle name="Обычный 5 9 17 7 2" xfId="57369"/>
    <cellStyle name="Обычный 5 9 17 8" xfId="57370"/>
    <cellStyle name="Обычный 5 9 18" xfId="27502"/>
    <cellStyle name="Обычный 5 9 18 2" xfId="27503"/>
    <cellStyle name="Обычный 5 9 18 2 2" xfId="27504"/>
    <cellStyle name="Обычный 5 9 18 2 2 2" xfId="27505"/>
    <cellStyle name="Обычный 5 9 18 2 2 2 2" xfId="57371"/>
    <cellStyle name="Обычный 5 9 18 2 2 3" xfId="57372"/>
    <cellStyle name="Обычный 5 9 18 2 3" xfId="27506"/>
    <cellStyle name="Обычный 5 9 18 2 3 2" xfId="57373"/>
    <cellStyle name="Обычный 5 9 18 2 4" xfId="57374"/>
    <cellStyle name="Обычный 5 9 18 3" xfId="27507"/>
    <cellStyle name="Обычный 5 9 18 3 2" xfId="27508"/>
    <cellStyle name="Обычный 5 9 18 3 2 2" xfId="27509"/>
    <cellStyle name="Обычный 5 9 18 3 2 2 2" xfId="57375"/>
    <cellStyle name="Обычный 5 9 18 3 2 3" xfId="57376"/>
    <cellStyle name="Обычный 5 9 18 3 3" xfId="27510"/>
    <cellStyle name="Обычный 5 9 18 3 3 2" xfId="57377"/>
    <cellStyle name="Обычный 5 9 18 3 4" xfId="57378"/>
    <cellStyle name="Обычный 5 9 18 4" xfId="27511"/>
    <cellStyle name="Обычный 5 9 18 4 2" xfId="27512"/>
    <cellStyle name="Обычный 5 9 18 4 2 2" xfId="27513"/>
    <cellStyle name="Обычный 5 9 18 4 2 2 2" xfId="57379"/>
    <cellStyle name="Обычный 5 9 18 4 2 3" xfId="57380"/>
    <cellStyle name="Обычный 5 9 18 4 3" xfId="27514"/>
    <cellStyle name="Обычный 5 9 18 4 3 2" xfId="57381"/>
    <cellStyle name="Обычный 5 9 18 4 4" xfId="57382"/>
    <cellStyle name="Обычный 5 9 18 5" xfId="27515"/>
    <cellStyle name="Обычный 5 9 18 5 2" xfId="27516"/>
    <cellStyle name="Обычный 5 9 18 5 2 2" xfId="57383"/>
    <cellStyle name="Обычный 5 9 18 5 3" xfId="57384"/>
    <cellStyle name="Обычный 5 9 18 6" xfId="27517"/>
    <cellStyle name="Обычный 5 9 18 6 2" xfId="57385"/>
    <cellStyle name="Обычный 5 9 18 7" xfId="27518"/>
    <cellStyle name="Обычный 5 9 18 7 2" xfId="57386"/>
    <cellStyle name="Обычный 5 9 18 8" xfId="57387"/>
    <cellStyle name="Обычный 5 9 19" xfId="27519"/>
    <cellStyle name="Обычный 5 9 19 2" xfId="27520"/>
    <cellStyle name="Обычный 5 9 19 2 2" xfId="27521"/>
    <cellStyle name="Обычный 5 9 19 2 2 2" xfId="27522"/>
    <cellStyle name="Обычный 5 9 19 2 2 2 2" xfId="57388"/>
    <cellStyle name="Обычный 5 9 19 2 2 3" xfId="57389"/>
    <cellStyle name="Обычный 5 9 19 2 3" xfId="27523"/>
    <cellStyle name="Обычный 5 9 19 2 3 2" xfId="57390"/>
    <cellStyle name="Обычный 5 9 19 2 4" xfId="57391"/>
    <cellStyle name="Обычный 5 9 19 3" xfId="27524"/>
    <cellStyle name="Обычный 5 9 19 3 2" xfId="27525"/>
    <cellStyle name="Обычный 5 9 19 3 2 2" xfId="27526"/>
    <cellStyle name="Обычный 5 9 19 3 2 2 2" xfId="57392"/>
    <cellStyle name="Обычный 5 9 19 3 2 3" xfId="57393"/>
    <cellStyle name="Обычный 5 9 19 3 3" xfId="27527"/>
    <cellStyle name="Обычный 5 9 19 3 3 2" xfId="57394"/>
    <cellStyle name="Обычный 5 9 19 3 4" xfId="57395"/>
    <cellStyle name="Обычный 5 9 19 4" xfId="27528"/>
    <cellStyle name="Обычный 5 9 19 4 2" xfId="27529"/>
    <cellStyle name="Обычный 5 9 19 4 2 2" xfId="27530"/>
    <cellStyle name="Обычный 5 9 19 4 2 2 2" xfId="57396"/>
    <cellStyle name="Обычный 5 9 19 4 2 3" xfId="57397"/>
    <cellStyle name="Обычный 5 9 19 4 3" xfId="27531"/>
    <cellStyle name="Обычный 5 9 19 4 3 2" xfId="57398"/>
    <cellStyle name="Обычный 5 9 19 4 4" xfId="57399"/>
    <cellStyle name="Обычный 5 9 19 5" xfId="27532"/>
    <cellStyle name="Обычный 5 9 19 5 2" xfId="27533"/>
    <cellStyle name="Обычный 5 9 19 5 2 2" xfId="57400"/>
    <cellStyle name="Обычный 5 9 19 5 3" xfId="57401"/>
    <cellStyle name="Обычный 5 9 19 6" xfId="27534"/>
    <cellStyle name="Обычный 5 9 19 6 2" xfId="57402"/>
    <cellStyle name="Обычный 5 9 19 7" xfId="27535"/>
    <cellStyle name="Обычный 5 9 19 7 2" xfId="57403"/>
    <cellStyle name="Обычный 5 9 19 8" xfId="57404"/>
    <cellStyle name="Обычный 5 9 2" xfId="27536"/>
    <cellStyle name="Обычный 5 9 2 2" xfId="27537"/>
    <cellStyle name="Обычный 5 9 2 2 2" xfId="27538"/>
    <cellStyle name="Обычный 5 9 2 2 2 2" xfId="27539"/>
    <cellStyle name="Обычный 5 9 2 2 2 2 2" xfId="57405"/>
    <cellStyle name="Обычный 5 9 2 2 2 3" xfId="57406"/>
    <cellStyle name="Обычный 5 9 2 2 3" xfId="27540"/>
    <cellStyle name="Обычный 5 9 2 2 3 2" xfId="57407"/>
    <cellStyle name="Обычный 5 9 2 2 4" xfId="57408"/>
    <cellStyle name="Обычный 5 9 2 3" xfId="27541"/>
    <cellStyle name="Обычный 5 9 2 3 2" xfId="27542"/>
    <cellStyle name="Обычный 5 9 2 3 2 2" xfId="27543"/>
    <cellStyle name="Обычный 5 9 2 3 2 2 2" xfId="57409"/>
    <cellStyle name="Обычный 5 9 2 3 2 3" xfId="57410"/>
    <cellStyle name="Обычный 5 9 2 3 3" xfId="27544"/>
    <cellStyle name="Обычный 5 9 2 3 3 2" xfId="57411"/>
    <cellStyle name="Обычный 5 9 2 3 4" xfId="57412"/>
    <cellStyle name="Обычный 5 9 2 4" xfId="27545"/>
    <cellStyle name="Обычный 5 9 2 4 2" xfId="27546"/>
    <cellStyle name="Обычный 5 9 2 4 2 2" xfId="27547"/>
    <cellStyle name="Обычный 5 9 2 4 2 2 2" xfId="57413"/>
    <cellStyle name="Обычный 5 9 2 4 2 3" xfId="57414"/>
    <cellStyle name="Обычный 5 9 2 4 3" xfId="27548"/>
    <cellStyle name="Обычный 5 9 2 4 3 2" xfId="57415"/>
    <cellStyle name="Обычный 5 9 2 4 4" xfId="57416"/>
    <cellStyle name="Обычный 5 9 2 5" xfId="27549"/>
    <cellStyle name="Обычный 5 9 2 5 2" xfId="27550"/>
    <cellStyle name="Обычный 5 9 2 5 2 2" xfId="57417"/>
    <cellStyle name="Обычный 5 9 2 5 3" xfId="57418"/>
    <cellStyle name="Обычный 5 9 2 6" xfId="27551"/>
    <cellStyle name="Обычный 5 9 2 6 2" xfId="57419"/>
    <cellStyle name="Обычный 5 9 2 7" xfId="27552"/>
    <cellStyle name="Обычный 5 9 2 7 2" xfId="57420"/>
    <cellStyle name="Обычный 5 9 2 8" xfId="57421"/>
    <cellStyle name="Обычный 5 9 20" xfId="27553"/>
    <cellStyle name="Обычный 5 9 20 2" xfId="27554"/>
    <cellStyle name="Обычный 5 9 20 2 2" xfId="27555"/>
    <cellStyle name="Обычный 5 9 20 2 2 2" xfId="27556"/>
    <cellStyle name="Обычный 5 9 20 2 2 2 2" xfId="57422"/>
    <cellStyle name="Обычный 5 9 20 2 2 3" xfId="57423"/>
    <cellStyle name="Обычный 5 9 20 2 3" xfId="27557"/>
    <cellStyle name="Обычный 5 9 20 2 3 2" xfId="57424"/>
    <cellStyle name="Обычный 5 9 20 2 4" xfId="57425"/>
    <cellStyle name="Обычный 5 9 20 3" xfId="27558"/>
    <cellStyle name="Обычный 5 9 20 3 2" xfId="27559"/>
    <cellStyle name="Обычный 5 9 20 3 2 2" xfId="27560"/>
    <cellStyle name="Обычный 5 9 20 3 2 2 2" xfId="57426"/>
    <cellStyle name="Обычный 5 9 20 3 2 3" xfId="57427"/>
    <cellStyle name="Обычный 5 9 20 3 3" xfId="27561"/>
    <cellStyle name="Обычный 5 9 20 3 3 2" xfId="57428"/>
    <cellStyle name="Обычный 5 9 20 3 4" xfId="57429"/>
    <cellStyle name="Обычный 5 9 20 4" xfId="27562"/>
    <cellStyle name="Обычный 5 9 20 4 2" xfId="27563"/>
    <cellStyle name="Обычный 5 9 20 4 2 2" xfId="27564"/>
    <cellStyle name="Обычный 5 9 20 4 2 2 2" xfId="57430"/>
    <cellStyle name="Обычный 5 9 20 4 2 3" xfId="57431"/>
    <cellStyle name="Обычный 5 9 20 4 3" xfId="27565"/>
    <cellStyle name="Обычный 5 9 20 4 3 2" xfId="57432"/>
    <cellStyle name="Обычный 5 9 20 4 4" xfId="57433"/>
    <cellStyle name="Обычный 5 9 20 5" xfId="27566"/>
    <cellStyle name="Обычный 5 9 20 5 2" xfId="27567"/>
    <cellStyle name="Обычный 5 9 20 5 2 2" xfId="57434"/>
    <cellStyle name="Обычный 5 9 20 5 3" xfId="57435"/>
    <cellStyle name="Обычный 5 9 20 6" xfId="27568"/>
    <cellStyle name="Обычный 5 9 20 6 2" xfId="57436"/>
    <cellStyle name="Обычный 5 9 20 7" xfId="27569"/>
    <cellStyle name="Обычный 5 9 20 7 2" xfId="57437"/>
    <cellStyle name="Обычный 5 9 20 8" xfId="57438"/>
    <cellStyle name="Обычный 5 9 21" xfId="27570"/>
    <cellStyle name="Обычный 5 9 21 2" xfId="27571"/>
    <cellStyle name="Обычный 5 9 21 2 2" xfId="27572"/>
    <cellStyle name="Обычный 5 9 21 2 2 2" xfId="27573"/>
    <cellStyle name="Обычный 5 9 21 2 2 2 2" xfId="57439"/>
    <cellStyle name="Обычный 5 9 21 2 2 3" xfId="57440"/>
    <cellStyle name="Обычный 5 9 21 2 3" xfId="27574"/>
    <cellStyle name="Обычный 5 9 21 2 3 2" xfId="57441"/>
    <cellStyle name="Обычный 5 9 21 2 4" xfId="57442"/>
    <cellStyle name="Обычный 5 9 21 3" xfId="27575"/>
    <cellStyle name="Обычный 5 9 21 3 2" xfId="27576"/>
    <cellStyle name="Обычный 5 9 21 3 2 2" xfId="27577"/>
    <cellStyle name="Обычный 5 9 21 3 2 2 2" xfId="57443"/>
    <cellStyle name="Обычный 5 9 21 3 2 3" xfId="57444"/>
    <cellStyle name="Обычный 5 9 21 3 3" xfId="27578"/>
    <cellStyle name="Обычный 5 9 21 3 3 2" xfId="57445"/>
    <cellStyle name="Обычный 5 9 21 3 4" xfId="57446"/>
    <cellStyle name="Обычный 5 9 21 4" xfId="27579"/>
    <cellStyle name="Обычный 5 9 21 4 2" xfId="27580"/>
    <cellStyle name="Обычный 5 9 21 4 2 2" xfId="27581"/>
    <cellStyle name="Обычный 5 9 21 4 2 2 2" xfId="57447"/>
    <cellStyle name="Обычный 5 9 21 4 2 3" xfId="57448"/>
    <cellStyle name="Обычный 5 9 21 4 3" xfId="27582"/>
    <cellStyle name="Обычный 5 9 21 4 3 2" xfId="57449"/>
    <cellStyle name="Обычный 5 9 21 4 4" xfId="57450"/>
    <cellStyle name="Обычный 5 9 21 5" xfId="27583"/>
    <cellStyle name="Обычный 5 9 21 5 2" xfId="27584"/>
    <cellStyle name="Обычный 5 9 21 5 2 2" xfId="57451"/>
    <cellStyle name="Обычный 5 9 21 5 3" xfId="57452"/>
    <cellStyle name="Обычный 5 9 21 6" xfId="27585"/>
    <cellStyle name="Обычный 5 9 21 6 2" xfId="57453"/>
    <cellStyle name="Обычный 5 9 21 7" xfId="27586"/>
    <cellStyle name="Обычный 5 9 21 7 2" xfId="57454"/>
    <cellStyle name="Обычный 5 9 21 8" xfId="57455"/>
    <cellStyle name="Обычный 5 9 22" xfId="27587"/>
    <cellStyle name="Обычный 5 9 22 2" xfId="27588"/>
    <cellStyle name="Обычный 5 9 22 2 2" xfId="27589"/>
    <cellStyle name="Обычный 5 9 22 2 2 2" xfId="27590"/>
    <cellStyle name="Обычный 5 9 22 2 2 2 2" xfId="57456"/>
    <cellStyle name="Обычный 5 9 22 2 2 3" xfId="57457"/>
    <cellStyle name="Обычный 5 9 22 2 3" xfId="27591"/>
    <cellStyle name="Обычный 5 9 22 2 3 2" xfId="57458"/>
    <cellStyle name="Обычный 5 9 22 2 4" xfId="57459"/>
    <cellStyle name="Обычный 5 9 22 3" xfId="27592"/>
    <cellStyle name="Обычный 5 9 22 3 2" xfId="27593"/>
    <cellStyle name="Обычный 5 9 22 3 2 2" xfId="27594"/>
    <cellStyle name="Обычный 5 9 22 3 2 2 2" xfId="57460"/>
    <cellStyle name="Обычный 5 9 22 3 2 3" xfId="57461"/>
    <cellStyle name="Обычный 5 9 22 3 3" xfId="27595"/>
    <cellStyle name="Обычный 5 9 22 3 3 2" xfId="57462"/>
    <cellStyle name="Обычный 5 9 22 3 4" xfId="57463"/>
    <cellStyle name="Обычный 5 9 22 4" xfId="27596"/>
    <cellStyle name="Обычный 5 9 22 4 2" xfId="27597"/>
    <cellStyle name="Обычный 5 9 22 4 2 2" xfId="27598"/>
    <cellStyle name="Обычный 5 9 22 4 2 2 2" xfId="57464"/>
    <cellStyle name="Обычный 5 9 22 4 2 3" xfId="57465"/>
    <cellStyle name="Обычный 5 9 22 4 3" xfId="27599"/>
    <cellStyle name="Обычный 5 9 22 4 3 2" xfId="57466"/>
    <cellStyle name="Обычный 5 9 22 4 4" xfId="57467"/>
    <cellStyle name="Обычный 5 9 22 5" xfId="27600"/>
    <cellStyle name="Обычный 5 9 22 5 2" xfId="27601"/>
    <cellStyle name="Обычный 5 9 22 5 2 2" xfId="57468"/>
    <cellStyle name="Обычный 5 9 22 5 3" xfId="57469"/>
    <cellStyle name="Обычный 5 9 22 6" xfId="27602"/>
    <cellStyle name="Обычный 5 9 22 6 2" xfId="57470"/>
    <cellStyle name="Обычный 5 9 22 7" xfId="27603"/>
    <cellStyle name="Обычный 5 9 22 7 2" xfId="57471"/>
    <cellStyle name="Обычный 5 9 22 8" xfId="57472"/>
    <cellStyle name="Обычный 5 9 23" xfId="27604"/>
    <cellStyle name="Обычный 5 9 23 2" xfId="27605"/>
    <cellStyle name="Обычный 5 9 23 2 2" xfId="27606"/>
    <cellStyle name="Обычный 5 9 23 2 2 2" xfId="27607"/>
    <cellStyle name="Обычный 5 9 23 2 2 2 2" xfId="57473"/>
    <cellStyle name="Обычный 5 9 23 2 2 3" xfId="57474"/>
    <cellStyle name="Обычный 5 9 23 2 3" xfId="27608"/>
    <cellStyle name="Обычный 5 9 23 2 3 2" xfId="57475"/>
    <cellStyle name="Обычный 5 9 23 2 4" xfId="57476"/>
    <cellStyle name="Обычный 5 9 23 3" xfId="27609"/>
    <cellStyle name="Обычный 5 9 23 3 2" xfId="27610"/>
    <cellStyle name="Обычный 5 9 23 3 2 2" xfId="27611"/>
    <cellStyle name="Обычный 5 9 23 3 2 2 2" xfId="57477"/>
    <cellStyle name="Обычный 5 9 23 3 2 3" xfId="57478"/>
    <cellStyle name="Обычный 5 9 23 3 3" xfId="27612"/>
    <cellStyle name="Обычный 5 9 23 3 3 2" xfId="57479"/>
    <cellStyle name="Обычный 5 9 23 3 4" xfId="57480"/>
    <cellStyle name="Обычный 5 9 23 4" xfId="27613"/>
    <cellStyle name="Обычный 5 9 23 4 2" xfId="27614"/>
    <cellStyle name="Обычный 5 9 23 4 2 2" xfId="27615"/>
    <cellStyle name="Обычный 5 9 23 4 2 2 2" xfId="57481"/>
    <cellStyle name="Обычный 5 9 23 4 2 3" xfId="57482"/>
    <cellStyle name="Обычный 5 9 23 4 3" xfId="27616"/>
    <cellStyle name="Обычный 5 9 23 4 3 2" xfId="57483"/>
    <cellStyle name="Обычный 5 9 23 4 4" xfId="57484"/>
    <cellStyle name="Обычный 5 9 23 5" xfId="27617"/>
    <cellStyle name="Обычный 5 9 23 5 2" xfId="27618"/>
    <cellStyle name="Обычный 5 9 23 5 2 2" xfId="57485"/>
    <cellStyle name="Обычный 5 9 23 5 3" xfId="57486"/>
    <cellStyle name="Обычный 5 9 23 6" xfId="27619"/>
    <cellStyle name="Обычный 5 9 23 6 2" xfId="57487"/>
    <cellStyle name="Обычный 5 9 23 7" xfId="27620"/>
    <cellStyle name="Обычный 5 9 23 7 2" xfId="57488"/>
    <cellStyle name="Обычный 5 9 23 8" xfId="57489"/>
    <cellStyle name="Обычный 5 9 24" xfId="27621"/>
    <cellStyle name="Обычный 5 9 24 2" xfId="27622"/>
    <cellStyle name="Обычный 5 9 24 2 2" xfId="27623"/>
    <cellStyle name="Обычный 5 9 24 2 2 2" xfId="27624"/>
    <cellStyle name="Обычный 5 9 24 2 2 2 2" xfId="57490"/>
    <cellStyle name="Обычный 5 9 24 2 2 3" xfId="57491"/>
    <cellStyle name="Обычный 5 9 24 2 3" xfId="27625"/>
    <cellStyle name="Обычный 5 9 24 2 3 2" xfId="57492"/>
    <cellStyle name="Обычный 5 9 24 2 4" xfId="57493"/>
    <cellStyle name="Обычный 5 9 24 3" xfId="27626"/>
    <cellStyle name="Обычный 5 9 24 3 2" xfId="27627"/>
    <cellStyle name="Обычный 5 9 24 3 2 2" xfId="27628"/>
    <cellStyle name="Обычный 5 9 24 3 2 2 2" xfId="57494"/>
    <cellStyle name="Обычный 5 9 24 3 2 3" xfId="57495"/>
    <cellStyle name="Обычный 5 9 24 3 3" xfId="27629"/>
    <cellStyle name="Обычный 5 9 24 3 3 2" xfId="57496"/>
    <cellStyle name="Обычный 5 9 24 3 4" xfId="57497"/>
    <cellStyle name="Обычный 5 9 24 4" xfId="27630"/>
    <cellStyle name="Обычный 5 9 24 4 2" xfId="27631"/>
    <cellStyle name="Обычный 5 9 24 4 2 2" xfId="27632"/>
    <cellStyle name="Обычный 5 9 24 4 2 2 2" xfId="57498"/>
    <cellStyle name="Обычный 5 9 24 4 2 3" xfId="57499"/>
    <cellStyle name="Обычный 5 9 24 4 3" xfId="27633"/>
    <cellStyle name="Обычный 5 9 24 4 3 2" xfId="57500"/>
    <cellStyle name="Обычный 5 9 24 4 4" xfId="57501"/>
    <cellStyle name="Обычный 5 9 24 5" xfId="27634"/>
    <cellStyle name="Обычный 5 9 24 5 2" xfId="27635"/>
    <cellStyle name="Обычный 5 9 24 5 2 2" xfId="57502"/>
    <cellStyle name="Обычный 5 9 24 5 3" xfId="57503"/>
    <cellStyle name="Обычный 5 9 24 6" xfId="27636"/>
    <cellStyle name="Обычный 5 9 24 6 2" xfId="57504"/>
    <cellStyle name="Обычный 5 9 24 7" xfId="27637"/>
    <cellStyle name="Обычный 5 9 24 7 2" xfId="57505"/>
    <cellStyle name="Обычный 5 9 24 8" xfId="57506"/>
    <cellStyle name="Обычный 5 9 25" xfId="27638"/>
    <cellStyle name="Обычный 5 9 25 2" xfId="27639"/>
    <cellStyle name="Обычный 5 9 25 2 2" xfId="27640"/>
    <cellStyle name="Обычный 5 9 25 2 2 2" xfId="27641"/>
    <cellStyle name="Обычный 5 9 25 2 2 2 2" xfId="57507"/>
    <cellStyle name="Обычный 5 9 25 2 2 3" xfId="57508"/>
    <cellStyle name="Обычный 5 9 25 2 3" xfId="27642"/>
    <cellStyle name="Обычный 5 9 25 2 3 2" xfId="57509"/>
    <cellStyle name="Обычный 5 9 25 2 4" xfId="57510"/>
    <cellStyle name="Обычный 5 9 25 3" xfId="27643"/>
    <cellStyle name="Обычный 5 9 25 3 2" xfId="27644"/>
    <cellStyle name="Обычный 5 9 25 3 2 2" xfId="27645"/>
    <cellStyle name="Обычный 5 9 25 3 2 2 2" xfId="57511"/>
    <cellStyle name="Обычный 5 9 25 3 2 3" xfId="57512"/>
    <cellStyle name="Обычный 5 9 25 3 3" xfId="27646"/>
    <cellStyle name="Обычный 5 9 25 3 3 2" xfId="57513"/>
    <cellStyle name="Обычный 5 9 25 3 4" xfId="57514"/>
    <cellStyle name="Обычный 5 9 25 4" xfId="27647"/>
    <cellStyle name="Обычный 5 9 25 4 2" xfId="27648"/>
    <cellStyle name="Обычный 5 9 25 4 2 2" xfId="27649"/>
    <cellStyle name="Обычный 5 9 25 4 2 2 2" xfId="57515"/>
    <cellStyle name="Обычный 5 9 25 4 2 3" xfId="57516"/>
    <cellStyle name="Обычный 5 9 25 4 3" xfId="27650"/>
    <cellStyle name="Обычный 5 9 25 4 3 2" xfId="57517"/>
    <cellStyle name="Обычный 5 9 25 4 4" xfId="57518"/>
    <cellStyle name="Обычный 5 9 25 5" xfId="27651"/>
    <cellStyle name="Обычный 5 9 25 5 2" xfId="27652"/>
    <cellStyle name="Обычный 5 9 25 5 2 2" xfId="57519"/>
    <cellStyle name="Обычный 5 9 25 5 3" xfId="57520"/>
    <cellStyle name="Обычный 5 9 25 6" xfId="27653"/>
    <cellStyle name="Обычный 5 9 25 6 2" xfId="57521"/>
    <cellStyle name="Обычный 5 9 25 7" xfId="27654"/>
    <cellStyle name="Обычный 5 9 25 7 2" xfId="57522"/>
    <cellStyle name="Обычный 5 9 25 8" xfId="57523"/>
    <cellStyle name="Обычный 5 9 26" xfId="27655"/>
    <cellStyle name="Обычный 5 9 26 2" xfId="27656"/>
    <cellStyle name="Обычный 5 9 26 2 2" xfId="27657"/>
    <cellStyle name="Обычный 5 9 26 2 2 2" xfId="27658"/>
    <cellStyle name="Обычный 5 9 26 2 2 2 2" xfId="57524"/>
    <cellStyle name="Обычный 5 9 26 2 2 3" xfId="57525"/>
    <cellStyle name="Обычный 5 9 26 2 3" xfId="27659"/>
    <cellStyle name="Обычный 5 9 26 2 3 2" xfId="57526"/>
    <cellStyle name="Обычный 5 9 26 2 4" xfId="57527"/>
    <cellStyle name="Обычный 5 9 26 3" xfId="27660"/>
    <cellStyle name="Обычный 5 9 26 3 2" xfId="27661"/>
    <cellStyle name="Обычный 5 9 26 3 2 2" xfId="27662"/>
    <cellStyle name="Обычный 5 9 26 3 2 2 2" xfId="57528"/>
    <cellStyle name="Обычный 5 9 26 3 2 3" xfId="57529"/>
    <cellStyle name="Обычный 5 9 26 3 3" xfId="27663"/>
    <cellStyle name="Обычный 5 9 26 3 3 2" xfId="57530"/>
    <cellStyle name="Обычный 5 9 26 3 4" xfId="57531"/>
    <cellStyle name="Обычный 5 9 26 4" xfId="27664"/>
    <cellStyle name="Обычный 5 9 26 4 2" xfId="27665"/>
    <cellStyle name="Обычный 5 9 26 4 2 2" xfId="27666"/>
    <cellStyle name="Обычный 5 9 26 4 2 2 2" xfId="57532"/>
    <cellStyle name="Обычный 5 9 26 4 2 3" xfId="57533"/>
    <cellStyle name="Обычный 5 9 26 4 3" xfId="27667"/>
    <cellStyle name="Обычный 5 9 26 4 3 2" xfId="57534"/>
    <cellStyle name="Обычный 5 9 26 4 4" xfId="57535"/>
    <cellStyle name="Обычный 5 9 26 5" xfId="27668"/>
    <cellStyle name="Обычный 5 9 26 5 2" xfId="27669"/>
    <cellStyle name="Обычный 5 9 26 5 2 2" xfId="57536"/>
    <cellStyle name="Обычный 5 9 26 5 3" xfId="57537"/>
    <cellStyle name="Обычный 5 9 26 6" xfId="27670"/>
    <cellStyle name="Обычный 5 9 26 6 2" xfId="57538"/>
    <cellStyle name="Обычный 5 9 26 7" xfId="27671"/>
    <cellStyle name="Обычный 5 9 26 7 2" xfId="57539"/>
    <cellStyle name="Обычный 5 9 26 8" xfId="57540"/>
    <cellStyle name="Обычный 5 9 27" xfId="27672"/>
    <cellStyle name="Обычный 5 9 27 2" xfId="27673"/>
    <cellStyle name="Обычный 5 9 27 2 2" xfId="27674"/>
    <cellStyle name="Обычный 5 9 27 2 2 2" xfId="27675"/>
    <cellStyle name="Обычный 5 9 27 2 2 2 2" xfId="57541"/>
    <cellStyle name="Обычный 5 9 27 2 2 3" xfId="57542"/>
    <cellStyle name="Обычный 5 9 27 2 3" xfId="27676"/>
    <cellStyle name="Обычный 5 9 27 2 3 2" xfId="57543"/>
    <cellStyle name="Обычный 5 9 27 2 4" xfId="57544"/>
    <cellStyle name="Обычный 5 9 27 3" xfId="27677"/>
    <cellStyle name="Обычный 5 9 27 3 2" xfId="27678"/>
    <cellStyle name="Обычный 5 9 27 3 2 2" xfId="27679"/>
    <cellStyle name="Обычный 5 9 27 3 2 2 2" xfId="57545"/>
    <cellStyle name="Обычный 5 9 27 3 2 3" xfId="57546"/>
    <cellStyle name="Обычный 5 9 27 3 3" xfId="27680"/>
    <cellStyle name="Обычный 5 9 27 3 3 2" xfId="57547"/>
    <cellStyle name="Обычный 5 9 27 3 4" xfId="57548"/>
    <cellStyle name="Обычный 5 9 27 4" xfId="27681"/>
    <cellStyle name="Обычный 5 9 27 4 2" xfId="27682"/>
    <cellStyle name="Обычный 5 9 27 4 2 2" xfId="27683"/>
    <cellStyle name="Обычный 5 9 27 4 2 2 2" xfId="57549"/>
    <cellStyle name="Обычный 5 9 27 4 2 3" xfId="57550"/>
    <cellStyle name="Обычный 5 9 27 4 3" xfId="27684"/>
    <cellStyle name="Обычный 5 9 27 4 3 2" xfId="57551"/>
    <cellStyle name="Обычный 5 9 27 4 4" xfId="57552"/>
    <cellStyle name="Обычный 5 9 27 5" xfId="27685"/>
    <cellStyle name="Обычный 5 9 27 5 2" xfId="27686"/>
    <cellStyle name="Обычный 5 9 27 5 2 2" xfId="57553"/>
    <cellStyle name="Обычный 5 9 27 5 3" xfId="57554"/>
    <cellStyle name="Обычный 5 9 27 6" xfId="27687"/>
    <cellStyle name="Обычный 5 9 27 6 2" xfId="57555"/>
    <cellStyle name="Обычный 5 9 27 7" xfId="27688"/>
    <cellStyle name="Обычный 5 9 27 7 2" xfId="57556"/>
    <cellStyle name="Обычный 5 9 27 8" xfId="57557"/>
    <cellStyle name="Обычный 5 9 28" xfId="27689"/>
    <cellStyle name="Обычный 5 9 28 2" xfId="27690"/>
    <cellStyle name="Обычный 5 9 28 2 2" xfId="27691"/>
    <cellStyle name="Обычный 5 9 28 2 2 2" xfId="27692"/>
    <cellStyle name="Обычный 5 9 28 2 2 2 2" xfId="57558"/>
    <cellStyle name="Обычный 5 9 28 2 2 3" xfId="57559"/>
    <cellStyle name="Обычный 5 9 28 2 3" xfId="27693"/>
    <cellStyle name="Обычный 5 9 28 2 3 2" xfId="57560"/>
    <cellStyle name="Обычный 5 9 28 2 4" xfId="57561"/>
    <cellStyle name="Обычный 5 9 28 3" xfId="27694"/>
    <cellStyle name="Обычный 5 9 28 3 2" xfId="27695"/>
    <cellStyle name="Обычный 5 9 28 3 2 2" xfId="27696"/>
    <cellStyle name="Обычный 5 9 28 3 2 2 2" xfId="57562"/>
    <cellStyle name="Обычный 5 9 28 3 2 3" xfId="57563"/>
    <cellStyle name="Обычный 5 9 28 3 3" xfId="27697"/>
    <cellStyle name="Обычный 5 9 28 3 3 2" xfId="57564"/>
    <cellStyle name="Обычный 5 9 28 3 4" xfId="57565"/>
    <cellStyle name="Обычный 5 9 28 4" xfId="27698"/>
    <cellStyle name="Обычный 5 9 28 4 2" xfId="27699"/>
    <cellStyle name="Обычный 5 9 28 4 2 2" xfId="27700"/>
    <cellStyle name="Обычный 5 9 28 4 2 2 2" xfId="57566"/>
    <cellStyle name="Обычный 5 9 28 4 2 3" xfId="57567"/>
    <cellStyle name="Обычный 5 9 28 4 3" xfId="27701"/>
    <cellStyle name="Обычный 5 9 28 4 3 2" xfId="57568"/>
    <cellStyle name="Обычный 5 9 28 4 4" xfId="57569"/>
    <cellStyle name="Обычный 5 9 28 5" xfId="27702"/>
    <cellStyle name="Обычный 5 9 28 5 2" xfId="27703"/>
    <cellStyle name="Обычный 5 9 28 5 2 2" xfId="57570"/>
    <cellStyle name="Обычный 5 9 28 5 3" xfId="57571"/>
    <cellStyle name="Обычный 5 9 28 6" xfId="27704"/>
    <cellStyle name="Обычный 5 9 28 6 2" xfId="57572"/>
    <cellStyle name="Обычный 5 9 28 7" xfId="27705"/>
    <cellStyle name="Обычный 5 9 28 7 2" xfId="57573"/>
    <cellStyle name="Обычный 5 9 28 8" xfId="57574"/>
    <cellStyle name="Обычный 5 9 29" xfId="27706"/>
    <cellStyle name="Обычный 5 9 29 2" xfId="27707"/>
    <cellStyle name="Обычный 5 9 29 2 2" xfId="27708"/>
    <cellStyle name="Обычный 5 9 29 2 2 2" xfId="27709"/>
    <cellStyle name="Обычный 5 9 29 2 2 2 2" xfId="57575"/>
    <cellStyle name="Обычный 5 9 29 2 2 3" xfId="57576"/>
    <cellStyle name="Обычный 5 9 29 2 3" xfId="27710"/>
    <cellStyle name="Обычный 5 9 29 2 3 2" xfId="57577"/>
    <cellStyle name="Обычный 5 9 29 2 4" xfId="57578"/>
    <cellStyle name="Обычный 5 9 29 3" xfId="27711"/>
    <cellStyle name="Обычный 5 9 29 3 2" xfId="27712"/>
    <cellStyle name="Обычный 5 9 29 3 2 2" xfId="27713"/>
    <cellStyle name="Обычный 5 9 29 3 2 2 2" xfId="57579"/>
    <cellStyle name="Обычный 5 9 29 3 2 3" xfId="57580"/>
    <cellStyle name="Обычный 5 9 29 3 3" xfId="27714"/>
    <cellStyle name="Обычный 5 9 29 3 3 2" xfId="57581"/>
    <cellStyle name="Обычный 5 9 29 3 4" xfId="57582"/>
    <cellStyle name="Обычный 5 9 29 4" xfId="27715"/>
    <cellStyle name="Обычный 5 9 29 4 2" xfId="27716"/>
    <cellStyle name="Обычный 5 9 29 4 2 2" xfId="27717"/>
    <cellStyle name="Обычный 5 9 29 4 2 2 2" xfId="57583"/>
    <cellStyle name="Обычный 5 9 29 4 2 3" xfId="57584"/>
    <cellStyle name="Обычный 5 9 29 4 3" xfId="27718"/>
    <cellStyle name="Обычный 5 9 29 4 3 2" xfId="57585"/>
    <cellStyle name="Обычный 5 9 29 4 4" xfId="57586"/>
    <cellStyle name="Обычный 5 9 29 5" xfId="27719"/>
    <cellStyle name="Обычный 5 9 29 5 2" xfId="27720"/>
    <cellStyle name="Обычный 5 9 29 5 2 2" xfId="57587"/>
    <cellStyle name="Обычный 5 9 29 5 3" xfId="57588"/>
    <cellStyle name="Обычный 5 9 29 6" xfId="27721"/>
    <cellStyle name="Обычный 5 9 29 6 2" xfId="57589"/>
    <cellStyle name="Обычный 5 9 29 7" xfId="27722"/>
    <cellStyle name="Обычный 5 9 29 7 2" xfId="57590"/>
    <cellStyle name="Обычный 5 9 29 8" xfId="57591"/>
    <cellStyle name="Обычный 5 9 3" xfId="27723"/>
    <cellStyle name="Обычный 5 9 3 2" xfId="27724"/>
    <cellStyle name="Обычный 5 9 3 2 2" xfId="27725"/>
    <cellStyle name="Обычный 5 9 3 2 2 2" xfId="27726"/>
    <cellStyle name="Обычный 5 9 3 2 2 2 2" xfId="57592"/>
    <cellStyle name="Обычный 5 9 3 2 2 3" xfId="57593"/>
    <cellStyle name="Обычный 5 9 3 2 3" xfId="27727"/>
    <cellStyle name="Обычный 5 9 3 2 3 2" xfId="57594"/>
    <cellStyle name="Обычный 5 9 3 2 4" xfId="57595"/>
    <cellStyle name="Обычный 5 9 3 3" xfId="27728"/>
    <cellStyle name="Обычный 5 9 3 3 2" xfId="27729"/>
    <cellStyle name="Обычный 5 9 3 3 2 2" xfId="27730"/>
    <cellStyle name="Обычный 5 9 3 3 2 2 2" xfId="57596"/>
    <cellStyle name="Обычный 5 9 3 3 2 3" xfId="57597"/>
    <cellStyle name="Обычный 5 9 3 3 3" xfId="27731"/>
    <cellStyle name="Обычный 5 9 3 3 3 2" xfId="57598"/>
    <cellStyle name="Обычный 5 9 3 3 4" xfId="57599"/>
    <cellStyle name="Обычный 5 9 3 4" xfId="27732"/>
    <cellStyle name="Обычный 5 9 3 4 2" xfId="27733"/>
    <cellStyle name="Обычный 5 9 3 4 2 2" xfId="27734"/>
    <cellStyle name="Обычный 5 9 3 4 2 2 2" xfId="57600"/>
    <cellStyle name="Обычный 5 9 3 4 2 3" xfId="57601"/>
    <cellStyle name="Обычный 5 9 3 4 3" xfId="27735"/>
    <cellStyle name="Обычный 5 9 3 4 3 2" xfId="57602"/>
    <cellStyle name="Обычный 5 9 3 4 4" xfId="57603"/>
    <cellStyle name="Обычный 5 9 3 5" xfId="27736"/>
    <cellStyle name="Обычный 5 9 3 5 2" xfId="27737"/>
    <cellStyle name="Обычный 5 9 3 5 2 2" xfId="57604"/>
    <cellStyle name="Обычный 5 9 3 5 3" xfId="57605"/>
    <cellStyle name="Обычный 5 9 3 6" xfId="27738"/>
    <cellStyle name="Обычный 5 9 3 6 2" xfId="57606"/>
    <cellStyle name="Обычный 5 9 3 7" xfId="27739"/>
    <cellStyle name="Обычный 5 9 3 7 2" xfId="57607"/>
    <cellStyle name="Обычный 5 9 3 8" xfId="57608"/>
    <cellStyle name="Обычный 5 9 30" xfId="27740"/>
    <cellStyle name="Обычный 5 9 30 2" xfId="27741"/>
    <cellStyle name="Обычный 5 9 30 2 2" xfId="27742"/>
    <cellStyle name="Обычный 5 9 30 2 2 2" xfId="57609"/>
    <cellStyle name="Обычный 5 9 30 2 3" xfId="57610"/>
    <cellStyle name="Обычный 5 9 30 3" xfId="27743"/>
    <cellStyle name="Обычный 5 9 30 3 2" xfId="57611"/>
    <cellStyle name="Обычный 5 9 30 4" xfId="57612"/>
    <cellStyle name="Обычный 5 9 31" xfId="27744"/>
    <cellStyle name="Обычный 5 9 31 2" xfId="27745"/>
    <cellStyle name="Обычный 5 9 31 2 2" xfId="27746"/>
    <cellStyle name="Обычный 5 9 31 2 2 2" xfId="57613"/>
    <cellStyle name="Обычный 5 9 31 2 3" xfId="57614"/>
    <cellStyle name="Обычный 5 9 31 3" xfId="27747"/>
    <cellStyle name="Обычный 5 9 31 3 2" xfId="57615"/>
    <cellStyle name="Обычный 5 9 31 4" xfId="57616"/>
    <cellStyle name="Обычный 5 9 32" xfId="27748"/>
    <cellStyle name="Обычный 5 9 32 2" xfId="27749"/>
    <cellStyle name="Обычный 5 9 32 2 2" xfId="27750"/>
    <cellStyle name="Обычный 5 9 32 2 2 2" xfId="57617"/>
    <cellStyle name="Обычный 5 9 32 2 3" xfId="57618"/>
    <cellStyle name="Обычный 5 9 32 3" xfId="27751"/>
    <cellStyle name="Обычный 5 9 32 3 2" xfId="57619"/>
    <cellStyle name="Обычный 5 9 32 4" xfId="57620"/>
    <cellStyle name="Обычный 5 9 33" xfId="27752"/>
    <cellStyle name="Обычный 5 9 33 2" xfId="27753"/>
    <cellStyle name="Обычный 5 9 33 2 2" xfId="57621"/>
    <cellStyle name="Обычный 5 9 33 3" xfId="57622"/>
    <cellStyle name="Обычный 5 9 34" xfId="27754"/>
    <cellStyle name="Обычный 5 9 34 2" xfId="57623"/>
    <cellStyle name="Обычный 5 9 35" xfId="27755"/>
    <cellStyle name="Обычный 5 9 35 2" xfId="57624"/>
    <cellStyle name="Обычный 5 9 36" xfId="57625"/>
    <cellStyle name="Обычный 5 9 37" xfId="61516"/>
    <cellStyle name="Обычный 5 9 4" xfId="27756"/>
    <cellStyle name="Обычный 5 9 4 2" xfId="27757"/>
    <cellStyle name="Обычный 5 9 4 2 2" xfId="27758"/>
    <cellStyle name="Обычный 5 9 4 2 2 2" xfId="27759"/>
    <cellStyle name="Обычный 5 9 4 2 2 2 2" xfId="57626"/>
    <cellStyle name="Обычный 5 9 4 2 2 3" xfId="57627"/>
    <cellStyle name="Обычный 5 9 4 2 3" xfId="27760"/>
    <cellStyle name="Обычный 5 9 4 2 3 2" xfId="57628"/>
    <cellStyle name="Обычный 5 9 4 2 4" xfId="57629"/>
    <cellStyle name="Обычный 5 9 4 3" xfId="27761"/>
    <cellStyle name="Обычный 5 9 4 3 2" xfId="27762"/>
    <cellStyle name="Обычный 5 9 4 3 2 2" xfId="27763"/>
    <cellStyle name="Обычный 5 9 4 3 2 2 2" xfId="57630"/>
    <cellStyle name="Обычный 5 9 4 3 2 3" xfId="57631"/>
    <cellStyle name="Обычный 5 9 4 3 3" xfId="27764"/>
    <cellStyle name="Обычный 5 9 4 3 3 2" xfId="57632"/>
    <cellStyle name="Обычный 5 9 4 3 4" xfId="57633"/>
    <cellStyle name="Обычный 5 9 4 4" xfId="27765"/>
    <cellStyle name="Обычный 5 9 4 4 2" xfId="27766"/>
    <cellStyle name="Обычный 5 9 4 4 2 2" xfId="27767"/>
    <cellStyle name="Обычный 5 9 4 4 2 2 2" xfId="57634"/>
    <cellStyle name="Обычный 5 9 4 4 2 3" xfId="57635"/>
    <cellStyle name="Обычный 5 9 4 4 3" xfId="27768"/>
    <cellStyle name="Обычный 5 9 4 4 3 2" xfId="57636"/>
    <cellStyle name="Обычный 5 9 4 4 4" xfId="57637"/>
    <cellStyle name="Обычный 5 9 4 5" xfId="27769"/>
    <cellStyle name="Обычный 5 9 4 5 2" xfId="27770"/>
    <cellStyle name="Обычный 5 9 4 5 2 2" xfId="57638"/>
    <cellStyle name="Обычный 5 9 4 5 3" xfId="57639"/>
    <cellStyle name="Обычный 5 9 4 6" xfId="27771"/>
    <cellStyle name="Обычный 5 9 4 6 2" xfId="57640"/>
    <cellStyle name="Обычный 5 9 4 7" xfId="27772"/>
    <cellStyle name="Обычный 5 9 4 7 2" xfId="57641"/>
    <cellStyle name="Обычный 5 9 4 8" xfId="57642"/>
    <cellStyle name="Обычный 5 9 5" xfId="27773"/>
    <cellStyle name="Обычный 5 9 5 2" xfId="27774"/>
    <cellStyle name="Обычный 5 9 5 2 2" xfId="27775"/>
    <cellStyle name="Обычный 5 9 5 2 2 2" xfId="27776"/>
    <cellStyle name="Обычный 5 9 5 2 2 2 2" xfId="57643"/>
    <cellStyle name="Обычный 5 9 5 2 2 3" xfId="57644"/>
    <cellStyle name="Обычный 5 9 5 2 3" xfId="27777"/>
    <cellStyle name="Обычный 5 9 5 2 3 2" xfId="57645"/>
    <cellStyle name="Обычный 5 9 5 2 4" xfId="57646"/>
    <cellStyle name="Обычный 5 9 5 3" xfId="27778"/>
    <cellStyle name="Обычный 5 9 5 3 2" xfId="27779"/>
    <cellStyle name="Обычный 5 9 5 3 2 2" xfId="27780"/>
    <cellStyle name="Обычный 5 9 5 3 2 2 2" xfId="57647"/>
    <cellStyle name="Обычный 5 9 5 3 2 3" xfId="57648"/>
    <cellStyle name="Обычный 5 9 5 3 3" xfId="27781"/>
    <cellStyle name="Обычный 5 9 5 3 3 2" xfId="57649"/>
    <cellStyle name="Обычный 5 9 5 3 4" xfId="57650"/>
    <cellStyle name="Обычный 5 9 5 4" xfId="27782"/>
    <cellStyle name="Обычный 5 9 5 4 2" xfId="27783"/>
    <cellStyle name="Обычный 5 9 5 4 2 2" xfId="27784"/>
    <cellStyle name="Обычный 5 9 5 4 2 2 2" xfId="57651"/>
    <cellStyle name="Обычный 5 9 5 4 2 3" xfId="57652"/>
    <cellStyle name="Обычный 5 9 5 4 3" xfId="27785"/>
    <cellStyle name="Обычный 5 9 5 4 3 2" xfId="57653"/>
    <cellStyle name="Обычный 5 9 5 4 4" xfId="57654"/>
    <cellStyle name="Обычный 5 9 5 5" xfId="27786"/>
    <cellStyle name="Обычный 5 9 5 5 2" xfId="27787"/>
    <cellStyle name="Обычный 5 9 5 5 2 2" xfId="57655"/>
    <cellStyle name="Обычный 5 9 5 5 3" xfId="57656"/>
    <cellStyle name="Обычный 5 9 5 6" xfId="27788"/>
    <cellStyle name="Обычный 5 9 5 6 2" xfId="57657"/>
    <cellStyle name="Обычный 5 9 5 7" xfId="27789"/>
    <cellStyle name="Обычный 5 9 5 7 2" xfId="57658"/>
    <cellStyle name="Обычный 5 9 5 8" xfId="57659"/>
    <cellStyle name="Обычный 5 9 6" xfId="27790"/>
    <cellStyle name="Обычный 5 9 6 2" xfId="27791"/>
    <cellStyle name="Обычный 5 9 6 2 2" xfId="27792"/>
    <cellStyle name="Обычный 5 9 6 2 2 2" xfId="27793"/>
    <cellStyle name="Обычный 5 9 6 2 2 2 2" xfId="57660"/>
    <cellStyle name="Обычный 5 9 6 2 2 3" xfId="57661"/>
    <cellStyle name="Обычный 5 9 6 2 3" xfId="27794"/>
    <cellStyle name="Обычный 5 9 6 2 3 2" xfId="57662"/>
    <cellStyle name="Обычный 5 9 6 2 4" xfId="57663"/>
    <cellStyle name="Обычный 5 9 6 3" xfId="27795"/>
    <cellStyle name="Обычный 5 9 6 3 2" xfId="27796"/>
    <cellStyle name="Обычный 5 9 6 3 2 2" xfId="27797"/>
    <cellStyle name="Обычный 5 9 6 3 2 2 2" xfId="57664"/>
    <cellStyle name="Обычный 5 9 6 3 2 3" xfId="57665"/>
    <cellStyle name="Обычный 5 9 6 3 3" xfId="27798"/>
    <cellStyle name="Обычный 5 9 6 3 3 2" xfId="57666"/>
    <cellStyle name="Обычный 5 9 6 3 4" xfId="57667"/>
    <cellStyle name="Обычный 5 9 6 4" xfId="27799"/>
    <cellStyle name="Обычный 5 9 6 4 2" xfId="27800"/>
    <cellStyle name="Обычный 5 9 6 4 2 2" xfId="27801"/>
    <cellStyle name="Обычный 5 9 6 4 2 2 2" xfId="57668"/>
    <cellStyle name="Обычный 5 9 6 4 2 3" xfId="57669"/>
    <cellStyle name="Обычный 5 9 6 4 3" xfId="27802"/>
    <cellStyle name="Обычный 5 9 6 4 3 2" xfId="57670"/>
    <cellStyle name="Обычный 5 9 6 4 4" xfId="57671"/>
    <cellStyle name="Обычный 5 9 6 5" xfId="27803"/>
    <cellStyle name="Обычный 5 9 6 5 2" xfId="27804"/>
    <cellStyle name="Обычный 5 9 6 5 2 2" xfId="57672"/>
    <cellStyle name="Обычный 5 9 6 5 3" xfId="57673"/>
    <cellStyle name="Обычный 5 9 6 6" xfId="27805"/>
    <cellStyle name="Обычный 5 9 6 6 2" xfId="57674"/>
    <cellStyle name="Обычный 5 9 6 7" xfId="27806"/>
    <cellStyle name="Обычный 5 9 6 7 2" xfId="57675"/>
    <cellStyle name="Обычный 5 9 6 8" xfId="57676"/>
    <cellStyle name="Обычный 5 9 7" xfId="27807"/>
    <cellStyle name="Обычный 5 9 7 2" xfId="27808"/>
    <cellStyle name="Обычный 5 9 7 2 2" xfId="27809"/>
    <cellStyle name="Обычный 5 9 7 2 2 2" xfId="27810"/>
    <cellStyle name="Обычный 5 9 7 2 2 2 2" xfId="57677"/>
    <cellStyle name="Обычный 5 9 7 2 2 3" xfId="57678"/>
    <cellStyle name="Обычный 5 9 7 2 3" xfId="27811"/>
    <cellStyle name="Обычный 5 9 7 2 3 2" xfId="57679"/>
    <cellStyle name="Обычный 5 9 7 2 4" xfId="57680"/>
    <cellStyle name="Обычный 5 9 7 3" xfId="27812"/>
    <cellStyle name="Обычный 5 9 7 3 2" xfId="27813"/>
    <cellStyle name="Обычный 5 9 7 3 2 2" xfId="27814"/>
    <cellStyle name="Обычный 5 9 7 3 2 2 2" xfId="57681"/>
    <cellStyle name="Обычный 5 9 7 3 2 3" xfId="57682"/>
    <cellStyle name="Обычный 5 9 7 3 3" xfId="27815"/>
    <cellStyle name="Обычный 5 9 7 3 3 2" xfId="57683"/>
    <cellStyle name="Обычный 5 9 7 3 4" xfId="57684"/>
    <cellStyle name="Обычный 5 9 7 4" xfId="27816"/>
    <cellStyle name="Обычный 5 9 7 4 2" xfId="27817"/>
    <cellStyle name="Обычный 5 9 7 4 2 2" xfId="27818"/>
    <cellStyle name="Обычный 5 9 7 4 2 2 2" xfId="57685"/>
    <cellStyle name="Обычный 5 9 7 4 2 3" xfId="57686"/>
    <cellStyle name="Обычный 5 9 7 4 3" xfId="27819"/>
    <cellStyle name="Обычный 5 9 7 4 3 2" xfId="57687"/>
    <cellStyle name="Обычный 5 9 7 4 4" xfId="57688"/>
    <cellStyle name="Обычный 5 9 7 5" xfId="27820"/>
    <cellStyle name="Обычный 5 9 7 5 2" xfId="27821"/>
    <cellStyle name="Обычный 5 9 7 5 2 2" xfId="57689"/>
    <cellStyle name="Обычный 5 9 7 5 3" xfId="57690"/>
    <cellStyle name="Обычный 5 9 7 6" xfId="27822"/>
    <cellStyle name="Обычный 5 9 7 6 2" xfId="57691"/>
    <cellStyle name="Обычный 5 9 7 7" xfId="27823"/>
    <cellStyle name="Обычный 5 9 7 7 2" xfId="57692"/>
    <cellStyle name="Обычный 5 9 7 8" xfId="57693"/>
    <cellStyle name="Обычный 5 9 8" xfId="27824"/>
    <cellStyle name="Обычный 5 9 8 2" xfId="27825"/>
    <cellStyle name="Обычный 5 9 8 2 2" xfId="27826"/>
    <cellStyle name="Обычный 5 9 8 2 2 2" xfId="27827"/>
    <cellStyle name="Обычный 5 9 8 2 2 2 2" xfId="57694"/>
    <cellStyle name="Обычный 5 9 8 2 2 3" xfId="57695"/>
    <cellStyle name="Обычный 5 9 8 2 3" xfId="27828"/>
    <cellStyle name="Обычный 5 9 8 2 3 2" xfId="57696"/>
    <cellStyle name="Обычный 5 9 8 2 4" xfId="57697"/>
    <cellStyle name="Обычный 5 9 8 3" xfId="27829"/>
    <cellStyle name="Обычный 5 9 8 3 2" xfId="27830"/>
    <cellStyle name="Обычный 5 9 8 3 2 2" xfId="27831"/>
    <cellStyle name="Обычный 5 9 8 3 2 2 2" xfId="57698"/>
    <cellStyle name="Обычный 5 9 8 3 2 3" xfId="57699"/>
    <cellStyle name="Обычный 5 9 8 3 3" xfId="27832"/>
    <cellStyle name="Обычный 5 9 8 3 3 2" xfId="57700"/>
    <cellStyle name="Обычный 5 9 8 3 4" xfId="57701"/>
    <cellStyle name="Обычный 5 9 8 4" xfId="27833"/>
    <cellStyle name="Обычный 5 9 8 4 2" xfId="27834"/>
    <cellStyle name="Обычный 5 9 8 4 2 2" xfId="27835"/>
    <cellStyle name="Обычный 5 9 8 4 2 2 2" xfId="57702"/>
    <cellStyle name="Обычный 5 9 8 4 2 3" xfId="57703"/>
    <cellStyle name="Обычный 5 9 8 4 3" xfId="27836"/>
    <cellStyle name="Обычный 5 9 8 4 3 2" xfId="57704"/>
    <cellStyle name="Обычный 5 9 8 4 4" xfId="57705"/>
    <cellStyle name="Обычный 5 9 8 5" xfId="27837"/>
    <cellStyle name="Обычный 5 9 8 5 2" xfId="27838"/>
    <cellStyle name="Обычный 5 9 8 5 2 2" xfId="57706"/>
    <cellStyle name="Обычный 5 9 8 5 3" xfId="57707"/>
    <cellStyle name="Обычный 5 9 8 6" xfId="27839"/>
    <cellStyle name="Обычный 5 9 8 6 2" xfId="57708"/>
    <cellStyle name="Обычный 5 9 8 7" xfId="27840"/>
    <cellStyle name="Обычный 5 9 8 7 2" xfId="57709"/>
    <cellStyle name="Обычный 5 9 8 8" xfId="57710"/>
    <cellStyle name="Обычный 5 9 9" xfId="27841"/>
    <cellStyle name="Обычный 5 9 9 2" xfId="27842"/>
    <cellStyle name="Обычный 5 9 9 2 2" xfId="27843"/>
    <cellStyle name="Обычный 5 9 9 2 2 2" xfId="27844"/>
    <cellStyle name="Обычный 5 9 9 2 2 2 2" xfId="57711"/>
    <cellStyle name="Обычный 5 9 9 2 2 3" xfId="57712"/>
    <cellStyle name="Обычный 5 9 9 2 3" xfId="27845"/>
    <cellStyle name="Обычный 5 9 9 2 3 2" xfId="57713"/>
    <cellStyle name="Обычный 5 9 9 2 4" xfId="57714"/>
    <cellStyle name="Обычный 5 9 9 3" xfId="27846"/>
    <cellStyle name="Обычный 5 9 9 3 2" xfId="27847"/>
    <cellStyle name="Обычный 5 9 9 3 2 2" xfId="27848"/>
    <cellStyle name="Обычный 5 9 9 3 2 2 2" xfId="57715"/>
    <cellStyle name="Обычный 5 9 9 3 2 3" xfId="57716"/>
    <cellStyle name="Обычный 5 9 9 3 3" xfId="27849"/>
    <cellStyle name="Обычный 5 9 9 3 3 2" xfId="57717"/>
    <cellStyle name="Обычный 5 9 9 3 4" xfId="57718"/>
    <cellStyle name="Обычный 5 9 9 4" xfId="27850"/>
    <cellStyle name="Обычный 5 9 9 4 2" xfId="27851"/>
    <cellStyle name="Обычный 5 9 9 4 2 2" xfId="27852"/>
    <cellStyle name="Обычный 5 9 9 4 2 2 2" xfId="57719"/>
    <cellStyle name="Обычный 5 9 9 4 2 3" xfId="57720"/>
    <cellStyle name="Обычный 5 9 9 4 3" xfId="27853"/>
    <cellStyle name="Обычный 5 9 9 4 3 2" xfId="57721"/>
    <cellStyle name="Обычный 5 9 9 4 4" xfId="57722"/>
    <cellStyle name="Обычный 5 9 9 5" xfId="27854"/>
    <cellStyle name="Обычный 5 9 9 5 2" xfId="27855"/>
    <cellStyle name="Обычный 5 9 9 5 2 2" xfId="57723"/>
    <cellStyle name="Обычный 5 9 9 5 3" xfId="57724"/>
    <cellStyle name="Обычный 5 9 9 6" xfId="27856"/>
    <cellStyle name="Обычный 5 9 9 6 2" xfId="57725"/>
    <cellStyle name="Обычный 5 9 9 7" xfId="27857"/>
    <cellStyle name="Обычный 5 9 9 7 2" xfId="57726"/>
    <cellStyle name="Обычный 5 9 9 8" xfId="57727"/>
    <cellStyle name="Обычный 5 90" xfId="27858"/>
    <cellStyle name="Обычный 5 90 2" xfId="27859"/>
    <cellStyle name="Обычный 5 90 2 2" xfId="27860"/>
    <cellStyle name="Обычный 5 90 2 2 2" xfId="57728"/>
    <cellStyle name="Обычный 5 90 2 3" xfId="57729"/>
    <cellStyle name="Обычный 5 90 3" xfId="27861"/>
    <cellStyle name="Обычный 5 90 3 2" xfId="57730"/>
    <cellStyle name="Обычный 5 90 4" xfId="57731"/>
    <cellStyle name="Обычный 5 91" xfId="27862"/>
    <cellStyle name="Обычный 5 91 2" xfId="27863"/>
    <cellStyle name="Обычный 5 91 2 2" xfId="27864"/>
    <cellStyle name="Обычный 5 91 2 2 2" xfId="57732"/>
    <cellStyle name="Обычный 5 91 2 3" xfId="57733"/>
    <cellStyle name="Обычный 5 91 3" xfId="27865"/>
    <cellStyle name="Обычный 5 91 3 2" xfId="57734"/>
    <cellStyle name="Обычный 5 91 4" xfId="57735"/>
    <cellStyle name="Обычный 5 92" xfId="27866"/>
    <cellStyle name="Обычный 5 92 2" xfId="27867"/>
    <cellStyle name="Обычный 5 92 2 2" xfId="27868"/>
    <cellStyle name="Обычный 5 92 2 2 2" xfId="57736"/>
    <cellStyle name="Обычный 5 92 2 3" xfId="57737"/>
    <cellStyle name="Обычный 5 92 3" xfId="27869"/>
    <cellStyle name="Обычный 5 92 3 2" xfId="57738"/>
    <cellStyle name="Обычный 5 92 4" xfId="57739"/>
    <cellStyle name="Обычный 5 93" xfId="27870"/>
    <cellStyle name="Обычный 5 93 2" xfId="27871"/>
    <cellStyle name="Обычный 5 93 2 2" xfId="27872"/>
    <cellStyle name="Обычный 5 93 2 2 2" xfId="57740"/>
    <cellStyle name="Обычный 5 93 2 3" xfId="57741"/>
    <cellStyle name="Обычный 5 93 3" xfId="27873"/>
    <cellStyle name="Обычный 5 93 3 2" xfId="57742"/>
    <cellStyle name="Обычный 5 93 4" xfId="57743"/>
    <cellStyle name="Обычный 5 94" xfId="27874"/>
    <cellStyle name="Обычный 5 94 2" xfId="27875"/>
    <cellStyle name="Обычный 5 94 2 2" xfId="27876"/>
    <cellStyle name="Обычный 5 94 2 2 2" xfId="57744"/>
    <cellStyle name="Обычный 5 94 2 3" xfId="57745"/>
    <cellStyle name="Обычный 5 94 3" xfId="27877"/>
    <cellStyle name="Обычный 5 94 3 2" xfId="57746"/>
    <cellStyle name="Обычный 5 94 4" xfId="57747"/>
    <cellStyle name="Обычный 5 95" xfId="27878"/>
    <cellStyle name="Обычный 5 95 2" xfId="27879"/>
    <cellStyle name="Обычный 5 95 2 2" xfId="27880"/>
    <cellStyle name="Обычный 5 95 2 2 2" xfId="57748"/>
    <cellStyle name="Обычный 5 95 2 3" xfId="57749"/>
    <cellStyle name="Обычный 5 95 3" xfId="27881"/>
    <cellStyle name="Обычный 5 95 3 2" xfId="57750"/>
    <cellStyle name="Обычный 5 95 4" xfId="57751"/>
    <cellStyle name="Обычный 5 96" xfId="27882"/>
    <cellStyle name="Обычный 5 96 2" xfId="27883"/>
    <cellStyle name="Обычный 5 96 2 2" xfId="27884"/>
    <cellStyle name="Обычный 5 96 2 2 2" xfId="57752"/>
    <cellStyle name="Обычный 5 96 2 3" xfId="57753"/>
    <cellStyle name="Обычный 5 96 3" xfId="27885"/>
    <cellStyle name="Обычный 5 96 3 2" xfId="57754"/>
    <cellStyle name="Обычный 5 96 4" xfId="57755"/>
    <cellStyle name="Обычный 5 97" xfId="27886"/>
    <cellStyle name="Обычный 5 97 2" xfId="27887"/>
    <cellStyle name="Обычный 5 97 2 2" xfId="27888"/>
    <cellStyle name="Обычный 5 97 2 2 2" xfId="57756"/>
    <cellStyle name="Обычный 5 97 2 3" xfId="57757"/>
    <cellStyle name="Обычный 5 97 3" xfId="27889"/>
    <cellStyle name="Обычный 5 97 3 2" xfId="57758"/>
    <cellStyle name="Обычный 5 97 4" xfId="57759"/>
    <cellStyle name="Обычный 5 98" xfId="27890"/>
    <cellStyle name="Обычный 5 98 2" xfId="27891"/>
    <cellStyle name="Обычный 5 98 2 2" xfId="27892"/>
    <cellStyle name="Обычный 5 98 2 2 2" xfId="57760"/>
    <cellStyle name="Обычный 5 98 2 3" xfId="57761"/>
    <cellStyle name="Обычный 5 98 3" xfId="27893"/>
    <cellStyle name="Обычный 5 98 3 2" xfId="57762"/>
    <cellStyle name="Обычный 5 98 4" xfId="57763"/>
    <cellStyle name="Обычный 5 99" xfId="27894"/>
    <cellStyle name="Обычный 5 99 2" xfId="27895"/>
    <cellStyle name="Обычный 5 99 2 2" xfId="27896"/>
    <cellStyle name="Обычный 5 99 2 2 2" xfId="57764"/>
    <cellStyle name="Обычный 5 99 2 3" xfId="57765"/>
    <cellStyle name="Обычный 5 99 3" xfId="27897"/>
    <cellStyle name="Обычный 5 99 3 2" xfId="57766"/>
    <cellStyle name="Обычный 5 99 4" xfId="57767"/>
    <cellStyle name="Обычный 5_СВЕРТКА" xfId="59128"/>
    <cellStyle name="Обычный 50" xfId="27898"/>
    <cellStyle name="Обычный 50 2" xfId="27899"/>
    <cellStyle name="Обычный 50 2 2" xfId="27900"/>
    <cellStyle name="Обычный 50 2 2 2" xfId="27901"/>
    <cellStyle name="Обычный 50 2 2 2 2" xfId="57768"/>
    <cellStyle name="Обычный 50 2 2 3" xfId="57769"/>
    <cellStyle name="Обычный 50 2 3" xfId="27902"/>
    <cellStyle name="Обычный 50 2 3 2" xfId="57770"/>
    <cellStyle name="Обычный 50 2 4" xfId="57771"/>
    <cellStyle name="Обычный 50 3" xfId="27903"/>
    <cellStyle name="Обычный 50 3 2" xfId="27904"/>
    <cellStyle name="Обычный 50 3 2 2" xfId="27905"/>
    <cellStyle name="Обычный 50 3 2 2 2" xfId="57772"/>
    <cellStyle name="Обычный 50 3 2 3" xfId="57773"/>
    <cellStyle name="Обычный 50 3 3" xfId="27906"/>
    <cellStyle name="Обычный 50 3 3 2" xfId="57774"/>
    <cellStyle name="Обычный 50 3 4" xfId="57775"/>
    <cellStyle name="Обычный 50 4" xfId="27907"/>
    <cellStyle name="Обычный 50 4 2" xfId="27908"/>
    <cellStyle name="Обычный 50 4 2 2" xfId="27909"/>
    <cellStyle name="Обычный 50 4 2 2 2" xfId="57776"/>
    <cellStyle name="Обычный 50 4 2 3" xfId="57777"/>
    <cellStyle name="Обычный 50 4 3" xfId="27910"/>
    <cellStyle name="Обычный 50 4 3 2" xfId="57778"/>
    <cellStyle name="Обычный 50 4 4" xfId="57779"/>
    <cellStyle name="Обычный 50 5" xfId="27911"/>
    <cellStyle name="Обычный 50 5 2" xfId="27912"/>
    <cellStyle name="Обычный 50 5 2 2" xfId="57780"/>
    <cellStyle name="Обычный 50 5 3" xfId="57781"/>
    <cellStyle name="Обычный 50 6" xfId="27913"/>
    <cellStyle name="Обычный 50 6 2" xfId="57782"/>
    <cellStyle name="Обычный 50 7" xfId="27914"/>
    <cellStyle name="Обычный 50 7 2" xfId="57783"/>
    <cellStyle name="Обычный 50 8" xfId="57784"/>
    <cellStyle name="Обычный 51" xfId="27915"/>
    <cellStyle name="Обычный 51 2" xfId="27916"/>
    <cellStyle name="Обычный 51 2 2" xfId="27917"/>
    <cellStyle name="Обычный 51 2 2 2" xfId="27918"/>
    <cellStyle name="Обычный 51 2 2 2 2" xfId="57785"/>
    <cellStyle name="Обычный 51 2 2 3" xfId="57786"/>
    <cellStyle name="Обычный 51 2 3" xfId="27919"/>
    <cellStyle name="Обычный 51 2 3 2" xfId="57787"/>
    <cellStyle name="Обычный 51 2 4" xfId="57788"/>
    <cellStyle name="Обычный 51 3" xfId="27920"/>
    <cellStyle name="Обычный 51 3 2" xfId="27921"/>
    <cellStyle name="Обычный 51 3 2 2" xfId="27922"/>
    <cellStyle name="Обычный 51 3 2 2 2" xfId="57789"/>
    <cellStyle name="Обычный 51 3 2 3" xfId="57790"/>
    <cellStyle name="Обычный 51 3 3" xfId="27923"/>
    <cellStyle name="Обычный 51 3 3 2" xfId="57791"/>
    <cellStyle name="Обычный 51 3 4" xfId="57792"/>
    <cellStyle name="Обычный 51 4" xfId="27924"/>
    <cellStyle name="Обычный 51 4 2" xfId="27925"/>
    <cellStyle name="Обычный 51 4 2 2" xfId="27926"/>
    <cellStyle name="Обычный 51 4 2 2 2" xfId="57793"/>
    <cellStyle name="Обычный 51 4 2 3" xfId="57794"/>
    <cellStyle name="Обычный 51 4 3" xfId="27927"/>
    <cellStyle name="Обычный 51 4 3 2" xfId="57795"/>
    <cellStyle name="Обычный 51 4 4" xfId="57796"/>
    <cellStyle name="Обычный 51 5" xfId="27928"/>
    <cellStyle name="Обычный 51 5 2" xfId="27929"/>
    <cellStyle name="Обычный 51 5 2 2" xfId="57797"/>
    <cellStyle name="Обычный 51 5 3" xfId="57798"/>
    <cellStyle name="Обычный 51 6" xfId="27930"/>
    <cellStyle name="Обычный 51 6 2" xfId="57799"/>
    <cellStyle name="Обычный 51 7" xfId="27931"/>
    <cellStyle name="Обычный 51 7 2" xfId="57800"/>
    <cellStyle name="Обычный 51 8" xfId="57801"/>
    <cellStyle name="Обычный 52" xfId="27932"/>
    <cellStyle name="Обычный 52 2" xfId="27933"/>
    <cellStyle name="Обычный 52 2 2" xfId="27934"/>
    <cellStyle name="Обычный 52 2 2 2" xfId="27935"/>
    <cellStyle name="Обычный 52 2 2 2 2" xfId="57802"/>
    <cellStyle name="Обычный 52 2 2 3" xfId="57803"/>
    <cellStyle name="Обычный 52 2 3" xfId="27936"/>
    <cellStyle name="Обычный 52 2 3 2" xfId="57804"/>
    <cellStyle name="Обычный 52 2 4" xfId="57805"/>
    <cellStyle name="Обычный 52 3" xfId="27937"/>
    <cellStyle name="Обычный 52 3 2" xfId="27938"/>
    <cellStyle name="Обычный 52 3 2 2" xfId="27939"/>
    <cellStyle name="Обычный 52 3 2 2 2" xfId="57806"/>
    <cellStyle name="Обычный 52 3 2 3" xfId="57807"/>
    <cellStyle name="Обычный 52 3 3" xfId="27940"/>
    <cellStyle name="Обычный 52 3 3 2" xfId="57808"/>
    <cellStyle name="Обычный 52 3 4" xfId="57809"/>
    <cellStyle name="Обычный 52 4" xfId="27941"/>
    <cellStyle name="Обычный 52 4 2" xfId="27942"/>
    <cellStyle name="Обычный 52 4 2 2" xfId="27943"/>
    <cellStyle name="Обычный 52 4 2 2 2" xfId="57810"/>
    <cellStyle name="Обычный 52 4 2 3" xfId="57811"/>
    <cellStyle name="Обычный 52 4 3" xfId="27944"/>
    <cellStyle name="Обычный 52 4 3 2" xfId="57812"/>
    <cellStyle name="Обычный 52 4 4" xfId="57813"/>
    <cellStyle name="Обычный 52 5" xfId="27945"/>
    <cellStyle name="Обычный 52 5 2" xfId="27946"/>
    <cellStyle name="Обычный 52 5 2 2" xfId="57814"/>
    <cellStyle name="Обычный 52 5 3" xfId="57815"/>
    <cellStyle name="Обычный 52 6" xfId="27947"/>
    <cellStyle name="Обычный 52 6 2" xfId="57816"/>
    <cellStyle name="Обычный 52 7" xfId="27948"/>
    <cellStyle name="Обычный 52 7 2" xfId="57817"/>
    <cellStyle name="Обычный 52 8" xfId="27949"/>
    <cellStyle name="Обычный 52 8 2" xfId="57818"/>
    <cellStyle name="Обычный 52 9" xfId="57819"/>
    <cellStyle name="Обычный 53" xfId="27950"/>
    <cellStyle name="Обычный 53 2" xfId="27951"/>
    <cellStyle name="Обычный 53 2 2" xfId="27952"/>
    <cellStyle name="Обычный 53 2 2 2" xfId="27953"/>
    <cellStyle name="Обычный 53 2 2 2 2" xfId="57820"/>
    <cellStyle name="Обычный 53 2 2 3" xfId="57821"/>
    <cellStyle name="Обычный 53 2 3" xfId="27954"/>
    <cellStyle name="Обычный 53 2 3 2" xfId="57822"/>
    <cellStyle name="Обычный 53 2 4" xfId="57823"/>
    <cellStyle name="Обычный 53 3" xfId="27955"/>
    <cellStyle name="Обычный 53 3 2" xfId="27956"/>
    <cellStyle name="Обычный 53 3 2 2" xfId="27957"/>
    <cellStyle name="Обычный 53 3 2 2 2" xfId="57824"/>
    <cellStyle name="Обычный 53 3 2 3" xfId="57825"/>
    <cellStyle name="Обычный 53 3 3" xfId="27958"/>
    <cellStyle name="Обычный 53 3 3 2" xfId="57826"/>
    <cellStyle name="Обычный 53 3 4" xfId="57827"/>
    <cellStyle name="Обычный 53 4" xfId="27959"/>
    <cellStyle name="Обычный 53 4 2" xfId="27960"/>
    <cellStyle name="Обычный 53 4 2 2" xfId="27961"/>
    <cellStyle name="Обычный 53 4 2 2 2" xfId="57828"/>
    <cellStyle name="Обычный 53 4 2 3" xfId="57829"/>
    <cellStyle name="Обычный 53 4 3" xfId="27962"/>
    <cellStyle name="Обычный 53 4 3 2" xfId="57830"/>
    <cellStyle name="Обычный 53 4 4" xfId="57831"/>
    <cellStyle name="Обычный 53 5" xfId="27963"/>
    <cellStyle name="Обычный 53 5 2" xfId="27964"/>
    <cellStyle name="Обычный 53 5 2 2" xfId="57832"/>
    <cellStyle name="Обычный 53 5 3" xfId="57833"/>
    <cellStyle name="Обычный 53 6" xfId="27965"/>
    <cellStyle name="Обычный 53 6 2" xfId="57834"/>
    <cellStyle name="Обычный 53 7" xfId="27966"/>
    <cellStyle name="Обычный 53 7 2" xfId="57835"/>
    <cellStyle name="Обычный 53 8" xfId="57836"/>
    <cellStyle name="Обычный 54" xfId="27967"/>
    <cellStyle name="Обычный 54 2" xfId="27968"/>
    <cellStyle name="Обычный 54 2 2" xfId="27969"/>
    <cellStyle name="Обычный 54 2 2 2" xfId="27970"/>
    <cellStyle name="Обычный 54 2 2 2 2" xfId="57837"/>
    <cellStyle name="Обычный 54 2 2 3" xfId="57838"/>
    <cellStyle name="Обычный 54 2 3" xfId="27971"/>
    <cellStyle name="Обычный 54 2 3 2" xfId="57839"/>
    <cellStyle name="Обычный 54 2 4" xfId="57840"/>
    <cellStyle name="Обычный 54 3" xfId="27972"/>
    <cellStyle name="Обычный 54 3 2" xfId="27973"/>
    <cellStyle name="Обычный 54 3 2 2" xfId="27974"/>
    <cellStyle name="Обычный 54 3 2 2 2" xfId="57841"/>
    <cellStyle name="Обычный 54 3 2 3" xfId="57842"/>
    <cellStyle name="Обычный 54 3 3" xfId="27975"/>
    <cellStyle name="Обычный 54 3 3 2" xfId="57843"/>
    <cellStyle name="Обычный 54 3 4" xfId="57844"/>
    <cellStyle name="Обычный 54 4" xfId="27976"/>
    <cellStyle name="Обычный 54 4 2" xfId="27977"/>
    <cellStyle name="Обычный 54 4 2 2" xfId="27978"/>
    <cellStyle name="Обычный 54 4 2 2 2" xfId="57845"/>
    <cellStyle name="Обычный 54 4 2 3" xfId="57846"/>
    <cellStyle name="Обычный 54 4 3" xfId="27979"/>
    <cellStyle name="Обычный 54 4 3 2" xfId="57847"/>
    <cellStyle name="Обычный 54 4 4" xfId="57848"/>
    <cellStyle name="Обычный 54 5" xfId="27980"/>
    <cellStyle name="Обычный 54 5 2" xfId="27981"/>
    <cellStyle name="Обычный 54 5 2 2" xfId="57849"/>
    <cellStyle name="Обычный 54 5 3" xfId="57850"/>
    <cellStyle name="Обычный 54 6" xfId="27982"/>
    <cellStyle name="Обычный 54 6 2" xfId="57851"/>
    <cellStyle name="Обычный 54 7" xfId="27983"/>
    <cellStyle name="Обычный 54 7 2" xfId="57852"/>
    <cellStyle name="Обычный 54 8" xfId="57853"/>
    <cellStyle name="Обычный 55" xfId="27984"/>
    <cellStyle name="Обычный 55 2" xfId="27985"/>
    <cellStyle name="Обычный 55 2 2" xfId="27986"/>
    <cellStyle name="Обычный 55 2 2 2" xfId="27987"/>
    <cellStyle name="Обычный 55 2 2 2 2" xfId="57854"/>
    <cellStyle name="Обычный 55 2 2 3" xfId="57855"/>
    <cellStyle name="Обычный 55 2 3" xfId="27988"/>
    <cellStyle name="Обычный 55 2 3 2" xfId="57856"/>
    <cellStyle name="Обычный 55 2 4" xfId="57857"/>
    <cellStyle name="Обычный 55 3" xfId="27989"/>
    <cellStyle name="Обычный 55 3 2" xfId="27990"/>
    <cellStyle name="Обычный 55 3 2 2" xfId="27991"/>
    <cellStyle name="Обычный 55 3 2 2 2" xfId="57858"/>
    <cellStyle name="Обычный 55 3 2 3" xfId="57859"/>
    <cellStyle name="Обычный 55 3 3" xfId="27992"/>
    <cellStyle name="Обычный 55 3 3 2" xfId="57860"/>
    <cellStyle name="Обычный 55 3 4" xfId="57861"/>
    <cellStyle name="Обычный 55 4" xfId="27993"/>
    <cellStyle name="Обычный 55 4 2" xfId="27994"/>
    <cellStyle name="Обычный 55 4 2 2" xfId="27995"/>
    <cellStyle name="Обычный 55 4 2 2 2" xfId="57862"/>
    <cellStyle name="Обычный 55 4 2 3" xfId="57863"/>
    <cellStyle name="Обычный 55 4 3" xfId="27996"/>
    <cellStyle name="Обычный 55 4 3 2" xfId="57864"/>
    <cellStyle name="Обычный 55 4 4" xfId="57865"/>
    <cellStyle name="Обычный 55 5" xfId="27997"/>
    <cellStyle name="Обычный 55 5 2" xfId="27998"/>
    <cellStyle name="Обычный 55 5 2 2" xfId="57866"/>
    <cellStyle name="Обычный 55 5 3" xfId="57867"/>
    <cellStyle name="Обычный 55 6" xfId="27999"/>
    <cellStyle name="Обычный 55 6 2" xfId="57868"/>
    <cellStyle name="Обычный 55 7" xfId="28000"/>
    <cellStyle name="Обычный 55 7 2" xfId="57869"/>
    <cellStyle name="Обычный 55 8" xfId="57870"/>
    <cellStyle name="Обычный 56" xfId="28001"/>
    <cellStyle name="Обычный 56 2" xfId="28002"/>
    <cellStyle name="Обычный 56 2 2" xfId="28003"/>
    <cellStyle name="Обычный 56 2 2 2" xfId="28004"/>
    <cellStyle name="Обычный 56 2 2 2 2" xfId="57871"/>
    <cellStyle name="Обычный 56 2 2 3" xfId="57872"/>
    <cellStyle name="Обычный 56 2 3" xfId="28005"/>
    <cellStyle name="Обычный 56 2 3 2" xfId="57873"/>
    <cellStyle name="Обычный 56 2 4" xfId="57874"/>
    <cellStyle name="Обычный 56 3" xfId="28006"/>
    <cellStyle name="Обычный 56 3 2" xfId="28007"/>
    <cellStyle name="Обычный 56 3 2 2" xfId="28008"/>
    <cellStyle name="Обычный 56 3 2 2 2" xfId="57875"/>
    <cellStyle name="Обычный 56 3 2 3" xfId="57876"/>
    <cellStyle name="Обычный 56 3 3" xfId="28009"/>
    <cellStyle name="Обычный 56 3 3 2" xfId="57877"/>
    <cellStyle name="Обычный 56 3 4" xfId="57878"/>
    <cellStyle name="Обычный 56 4" xfId="28010"/>
    <cellStyle name="Обычный 56 4 2" xfId="28011"/>
    <cellStyle name="Обычный 56 4 2 2" xfId="28012"/>
    <cellStyle name="Обычный 56 4 2 2 2" xfId="57879"/>
    <cellStyle name="Обычный 56 4 2 3" xfId="57880"/>
    <cellStyle name="Обычный 56 4 3" xfId="28013"/>
    <cellStyle name="Обычный 56 4 3 2" xfId="57881"/>
    <cellStyle name="Обычный 56 4 4" xfId="57882"/>
    <cellStyle name="Обычный 56 5" xfId="28014"/>
    <cellStyle name="Обычный 56 5 2" xfId="28015"/>
    <cellStyle name="Обычный 56 5 2 2" xfId="57883"/>
    <cellStyle name="Обычный 56 5 3" xfId="57884"/>
    <cellStyle name="Обычный 56 6" xfId="28016"/>
    <cellStyle name="Обычный 56 6 2" xfId="57885"/>
    <cellStyle name="Обычный 56 7" xfId="28017"/>
    <cellStyle name="Обычный 56 7 2" xfId="57886"/>
    <cellStyle name="Обычный 56 8" xfId="57887"/>
    <cellStyle name="Обычный 57" xfId="28018"/>
    <cellStyle name="Обычный 57 2" xfId="28019"/>
    <cellStyle name="Обычный 57 2 2" xfId="28020"/>
    <cellStyle name="Обычный 57 2 2 2" xfId="28021"/>
    <cellStyle name="Обычный 57 2 2 2 2" xfId="57888"/>
    <cellStyle name="Обычный 57 2 2 3" xfId="57889"/>
    <cellStyle name="Обычный 57 2 3" xfId="28022"/>
    <cellStyle name="Обычный 57 2 3 2" xfId="57890"/>
    <cellStyle name="Обычный 57 2 4" xfId="57891"/>
    <cellStyle name="Обычный 57 3" xfId="28023"/>
    <cellStyle name="Обычный 57 3 2" xfId="28024"/>
    <cellStyle name="Обычный 57 3 2 2" xfId="28025"/>
    <cellStyle name="Обычный 57 3 2 2 2" xfId="57892"/>
    <cellStyle name="Обычный 57 3 2 3" xfId="57893"/>
    <cellStyle name="Обычный 57 3 3" xfId="28026"/>
    <cellStyle name="Обычный 57 3 3 2" xfId="57894"/>
    <cellStyle name="Обычный 57 3 4" xfId="57895"/>
    <cellStyle name="Обычный 57 4" xfId="28027"/>
    <cellStyle name="Обычный 57 4 2" xfId="28028"/>
    <cellStyle name="Обычный 57 4 2 2" xfId="28029"/>
    <cellStyle name="Обычный 57 4 2 2 2" xfId="57896"/>
    <cellStyle name="Обычный 57 4 2 3" xfId="57897"/>
    <cellStyle name="Обычный 57 4 3" xfId="28030"/>
    <cellStyle name="Обычный 57 4 3 2" xfId="57898"/>
    <cellStyle name="Обычный 57 4 4" xfId="57899"/>
    <cellStyle name="Обычный 57 5" xfId="28031"/>
    <cellStyle name="Обычный 57 5 2" xfId="28032"/>
    <cellStyle name="Обычный 57 5 2 2" xfId="57900"/>
    <cellStyle name="Обычный 57 5 3" xfId="57901"/>
    <cellStyle name="Обычный 57 6" xfId="28033"/>
    <cellStyle name="Обычный 57 6 2" xfId="57902"/>
    <cellStyle name="Обычный 57 7" xfId="28034"/>
    <cellStyle name="Обычный 57 7 2" xfId="57903"/>
    <cellStyle name="Обычный 57 8" xfId="57904"/>
    <cellStyle name="Обычный 58" xfId="28035"/>
    <cellStyle name="Обычный 58 2" xfId="28036"/>
    <cellStyle name="Обычный 58 2 2" xfId="28037"/>
    <cellStyle name="Обычный 58 2 2 2" xfId="28038"/>
    <cellStyle name="Обычный 58 2 2 2 2" xfId="57905"/>
    <cellStyle name="Обычный 58 2 2 3" xfId="57906"/>
    <cellStyle name="Обычный 58 2 3" xfId="28039"/>
    <cellStyle name="Обычный 58 2 3 2" xfId="57907"/>
    <cellStyle name="Обычный 58 2 4" xfId="57908"/>
    <cellStyle name="Обычный 58 3" xfId="28040"/>
    <cellStyle name="Обычный 58 3 2" xfId="28041"/>
    <cellStyle name="Обычный 58 3 2 2" xfId="28042"/>
    <cellStyle name="Обычный 58 3 2 2 2" xfId="57909"/>
    <cellStyle name="Обычный 58 3 2 3" xfId="57910"/>
    <cellStyle name="Обычный 58 3 3" xfId="28043"/>
    <cellStyle name="Обычный 58 3 3 2" xfId="57911"/>
    <cellStyle name="Обычный 58 3 4" xfId="57912"/>
    <cellStyle name="Обычный 58 4" xfId="28044"/>
    <cellStyle name="Обычный 58 4 2" xfId="28045"/>
    <cellStyle name="Обычный 58 4 2 2" xfId="28046"/>
    <cellStyle name="Обычный 58 4 2 2 2" xfId="57913"/>
    <cellStyle name="Обычный 58 4 2 3" xfId="57914"/>
    <cellStyle name="Обычный 58 4 3" xfId="28047"/>
    <cellStyle name="Обычный 58 4 3 2" xfId="57915"/>
    <cellStyle name="Обычный 58 4 4" xfId="57916"/>
    <cellStyle name="Обычный 58 5" xfId="28048"/>
    <cellStyle name="Обычный 58 5 2" xfId="28049"/>
    <cellStyle name="Обычный 58 5 2 2" xfId="57917"/>
    <cellStyle name="Обычный 58 5 3" xfId="57918"/>
    <cellStyle name="Обычный 58 6" xfId="28050"/>
    <cellStyle name="Обычный 58 6 2" xfId="57919"/>
    <cellStyle name="Обычный 58 7" xfId="28051"/>
    <cellStyle name="Обычный 58 7 2" xfId="57920"/>
    <cellStyle name="Обычный 58 8" xfId="57921"/>
    <cellStyle name="Обычный 59" xfId="28052"/>
    <cellStyle name="Обычный 59 2" xfId="28053"/>
    <cellStyle name="Обычный 59 2 2" xfId="28054"/>
    <cellStyle name="Обычный 59 2 2 2" xfId="28055"/>
    <cellStyle name="Обычный 59 2 2 2 2" xfId="57922"/>
    <cellStyle name="Обычный 59 2 2 3" xfId="57923"/>
    <cellStyle name="Обычный 59 2 3" xfId="28056"/>
    <cellStyle name="Обычный 59 2 3 2" xfId="57924"/>
    <cellStyle name="Обычный 59 2 4" xfId="57925"/>
    <cellStyle name="Обычный 59 3" xfId="28057"/>
    <cellStyle name="Обычный 59 3 2" xfId="28058"/>
    <cellStyle name="Обычный 59 3 2 2" xfId="28059"/>
    <cellStyle name="Обычный 59 3 2 2 2" xfId="57926"/>
    <cellStyle name="Обычный 59 3 2 3" xfId="57927"/>
    <cellStyle name="Обычный 59 3 3" xfId="28060"/>
    <cellStyle name="Обычный 59 3 3 2" xfId="57928"/>
    <cellStyle name="Обычный 59 3 4" xfId="57929"/>
    <cellStyle name="Обычный 59 4" xfId="28061"/>
    <cellStyle name="Обычный 59 4 2" xfId="28062"/>
    <cellStyle name="Обычный 59 4 2 2" xfId="28063"/>
    <cellStyle name="Обычный 59 4 2 2 2" xfId="57930"/>
    <cellStyle name="Обычный 59 4 2 3" xfId="57931"/>
    <cellStyle name="Обычный 59 4 3" xfId="28064"/>
    <cellStyle name="Обычный 59 4 3 2" xfId="57932"/>
    <cellStyle name="Обычный 59 4 4" xfId="57933"/>
    <cellStyle name="Обычный 59 5" xfId="28065"/>
    <cellStyle name="Обычный 59 5 2" xfId="28066"/>
    <cellStyle name="Обычный 59 5 2 2" xfId="57934"/>
    <cellStyle name="Обычный 59 5 3" xfId="57935"/>
    <cellStyle name="Обычный 59 6" xfId="28067"/>
    <cellStyle name="Обычный 59 6 2" xfId="57936"/>
    <cellStyle name="Обычный 59 7" xfId="28068"/>
    <cellStyle name="Обычный 59 7 2" xfId="57937"/>
    <cellStyle name="Обычный 59 8" xfId="57938"/>
    <cellStyle name="Обычный 6" xfId="23"/>
    <cellStyle name="Обычный 6 2" xfId="24"/>
    <cellStyle name="Обычный 6 2 2" xfId="28069"/>
    <cellStyle name="Обычный 6 2 2 2" xfId="61517"/>
    <cellStyle name="Обычный 6 2 3" xfId="28070"/>
    <cellStyle name="Обычный 6 3" xfId="37"/>
    <cellStyle name="Обычный 6 3 2" xfId="28071"/>
    <cellStyle name="Обычный 6 3 2 2" xfId="57939"/>
    <cellStyle name="Обычный 6 3 2 3" xfId="61518"/>
    <cellStyle name="Обычный 6 3 3" xfId="57940"/>
    <cellStyle name="Обычный 6 3 4" xfId="59129"/>
    <cellStyle name="Обычный 6 4" xfId="28072"/>
    <cellStyle name="Обычный 6 4 2" xfId="57941"/>
    <cellStyle name="Обычный 6 4 3" xfId="61519"/>
    <cellStyle name="Обычный 6 5" xfId="28073"/>
    <cellStyle name="Обычный 6 5 2" xfId="57942"/>
    <cellStyle name="Обычный 6 6" xfId="28074"/>
    <cellStyle name="Обычный 6 6 2" xfId="57943"/>
    <cellStyle name="Обычный 6 7" xfId="57944"/>
    <cellStyle name="Обычный 6 8" xfId="59130"/>
    <cellStyle name="Обычный 6 9" xfId="61035"/>
    <cellStyle name="Обычный 60" xfId="28075"/>
    <cellStyle name="Обычный 60 2" xfId="28076"/>
    <cellStyle name="Обычный 60 2 2" xfId="28077"/>
    <cellStyle name="Обычный 60 2 2 2" xfId="28078"/>
    <cellStyle name="Обычный 60 2 2 2 2" xfId="57945"/>
    <cellStyle name="Обычный 60 2 2 3" xfId="57946"/>
    <cellStyle name="Обычный 60 2 3" xfId="28079"/>
    <cellStyle name="Обычный 60 2 3 2" xfId="57947"/>
    <cellStyle name="Обычный 60 2 4" xfId="57948"/>
    <cellStyle name="Обычный 60 3" xfId="28080"/>
    <cellStyle name="Обычный 60 3 2" xfId="28081"/>
    <cellStyle name="Обычный 60 3 2 2" xfId="28082"/>
    <cellStyle name="Обычный 60 3 2 2 2" xfId="57949"/>
    <cellStyle name="Обычный 60 3 2 3" xfId="57950"/>
    <cellStyle name="Обычный 60 3 3" xfId="28083"/>
    <cellStyle name="Обычный 60 3 3 2" xfId="57951"/>
    <cellStyle name="Обычный 60 3 4" xfId="57952"/>
    <cellStyle name="Обычный 60 4" xfId="28084"/>
    <cellStyle name="Обычный 60 4 2" xfId="28085"/>
    <cellStyle name="Обычный 60 4 2 2" xfId="28086"/>
    <cellStyle name="Обычный 60 4 2 2 2" xfId="57953"/>
    <cellStyle name="Обычный 60 4 2 3" xfId="57954"/>
    <cellStyle name="Обычный 60 4 3" xfId="28087"/>
    <cellStyle name="Обычный 60 4 3 2" xfId="57955"/>
    <cellStyle name="Обычный 60 4 4" xfId="57956"/>
    <cellStyle name="Обычный 60 5" xfId="28088"/>
    <cellStyle name="Обычный 60 5 2" xfId="28089"/>
    <cellStyle name="Обычный 60 5 2 2" xfId="57957"/>
    <cellStyle name="Обычный 60 5 3" xfId="57958"/>
    <cellStyle name="Обычный 60 6" xfId="28090"/>
    <cellStyle name="Обычный 60 6 2" xfId="57959"/>
    <cellStyle name="Обычный 60 7" xfId="28091"/>
    <cellStyle name="Обычный 60 7 2" xfId="57960"/>
    <cellStyle name="Обычный 60 8" xfId="57961"/>
    <cellStyle name="Обычный 61" xfId="28092"/>
    <cellStyle name="Обычный 61 2" xfId="28093"/>
    <cellStyle name="Обычный 61 2 2" xfId="28094"/>
    <cellStyle name="Обычный 61 2 2 2" xfId="28095"/>
    <cellStyle name="Обычный 61 2 2 2 2" xfId="57962"/>
    <cellStyle name="Обычный 61 2 2 3" xfId="57963"/>
    <cellStyle name="Обычный 61 2 3" xfId="28096"/>
    <cellStyle name="Обычный 61 2 3 2" xfId="57964"/>
    <cellStyle name="Обычный 61 2 4" xfId="57965"/>
    <cellStyle name="Обычный 61 3" xfId="28097"/>
    <cellStyle name="Обычный 61 3 2" xfId="28098"/>
    <cellStyle name="Обычный 61 3 2 2" xfId="28099"/>
    <cellStyle name="Обычный 61 3 2 2 2" xfId="57966"/>
    <cellStyle name="Обычный 61 3 2 3" xfId="57967"/>
    <cellStyle name="Обычный 61 3 3" xfId="28100"/>
    <cellStyle name="Обычный 61 3 3 2" xfId="57968"/>
    <cellStyle name="Обычный 61 3 4" xfId="57969"/>
    <cellStyle name="Обычный 61 4" xfId="28101"/>
    <cellStyle name="Обычный 61 4 2" xfId="28102"/>
    <cellStyle name="Обычный 61 4 2 2" xfId="28103"/>
    <cellStyle name="Обычный 61 4 2 2 2" xfId="57970"/>
    <cellStyle name="Обычный 61 4 2 3" xfId="57971"/>
    <cellStyle name="Обычный 61 4 3" xfId="28104"/>
    <cellStyle name="Обычный 61 4 3 2" xfId="57972"/>
    <cellStyle name="Обычный 61 4 4" xfId="57973"/>
    <cellStyle name="Обычный 61 5" xfId="28105"/>
    <cellStyle name="Обычный 61 5 2" xfId="28106"/>
    <cellStyle name="Обычный 61 5 2 2" xfId="57974"/>
    <cellStyle name="Обычный 61 5 3" xfId="57975"/>
    <cellStyle name="Обычный 61 6" xfId="28107"/>
    <cellStyle name="Обычный 61 6 2" xfId="57976"/>
    <cellStyle name="Обычный 61 7" xfId="28108"/>
    <cellStyle name="Обычный 61 7 2" xfId="57977"/>
    <cellStyle name="Обычный 61 8" xfId="57978"/>
    <cellStyle name="Обычный 62" xfId="28109"/>
    <cellStyle name="Обычный 62 2" xfId="28110"/>
    <cellStyle name="Обычный 62 2 2" xfId="28111"/>
    <cellStyle name="Обычный 62 2 2 2" xfId="28112"/>
    <cellStyle name="Обычный 62 2 2 2 2" xfId="57979"/>
    <cellStyle name="Обычный 62 2 2 3" xfId="57980"/>
    <cellStyle name="Обычный 62 2 3" xfId="28113"/>
    <cellStyle name="Обычный 62 2 3 2" xfId="57981"/>
    <cellStyle name="Обычный 62 2 4" xfId="57982"/>
    <cellStyle name="Обычный 62 3" xfId="28114"/>
    <cellStyle name="Обычный 62 3 2" xfId="28115"/>
    <cellStyle name="Обычный 62 3 2 2" xfId="28116"/>
    <cellStyle name="Обычный 62 3 2 2 2" xfId="57983"/>
    <cellStyle name="Обычный 62 3 2 3" xfId="57984"/>
    <cellStyle name="Обычный 62 3 3" xfId="28117"/>
    <cellStyle name="Обычный 62 3 3 2" xfId="57985"/>
    <cellStyle name="Обычный 62 3 4" xfId="57986"/>
    <cellStyle name="Обычный 62 4" xfId="28118"/>
    <cellStyle name="Обычный 62 4 2" xfId="28119"/>
    <cellStyle name="Обычный 62 4 2 2" xfId="28120"/>
    <cellStyle name="Обычный 62 4 2 2 2" xfId="57987"/>
    <cellStyle name="Обычный 62 4 2 3" xfId="57988"/>
    <cellStyle name="Обычный 62 4 3" xfId="28121"/>
    <cellStyle name="Обычный 62 4 3 2" xfId="57989"/>
    <cellStyle name="Обычный 62 4 4" xfId="57990"/>
    <cellStyle name="Обычный 62 5" xfId="28122"/>
    <cellStyle name="Обычный 62 5 2" xfId="28123"/>
    <cellStyle name="Обычный 62 5 2 2" xfId="57991"/>
    <cellStyle name="Обычный 62 5 3" xfId="57992"/>
    <cellStyle name="Обычный 62 6" xfId="28124"/>
    <cellStyle name="Обычный 62 6 2" xfId="57993"/>
    <cellStyle name="Обычный 62 7" xfId="28125"/>
    <cellStyle name="Обычный 62 7 2" xfId="57994"/>
    <cellStyle name="Обычный 62 8" xfId="57995"/>
    <cellStyle name="Обычный 63" xfId="28126"/>
    <cellStyle name="Обычный 63 2" xfId="28127"/>
    <cellStyle name="Обычный 63 2 2" xfId="28128"/>
    <cellStyle name="Обычный 63 2 2 2" xfId="28129"/>
    <cellStyle name="Обычный 63 2 2 2 2" xfId="57996"/>
    <cellStyle name="Обычный 63 2 2 3" xfId="57997"/>
    <cellStyle name="Обычный 63 2 3" xfId="28130"/>
    <cellStyle name="Обычный 63 2 3 2" xfId="57998"/>
    <cellStyle name="Обычный 63 2 4" xfId="57999"/>
    <cellStyle name="Обычный 63 3" xfId="28131"/>
    <cellStyle name="Обычный 63 3 2" xfId="28132"/>
    <cellStyle name="Обычный 63 3 2 2" xfId="28133"/>
    <cellStyle name="Обычный 63 3 2 2 2" xfId="58000"/>
    <cellStyle name="Обычный 63 3 2 3" xfId="58001"/>
    <cellStyle name="Обычный 63 3 3" xfId="28134"/>
    <cellStyle name="Обычный 63 3 3 2" xfId="58002"/>
    <cellStyle name="Обычный 63 3 4" xfId="58003"/>
    <cellStyle name="Обычный 63 4" xfId="28135"/>
    <cellStyle name="Обычный 63 4 2" xfId="28136"/>
    <cellStyle name="Обычный 63 4 2 2" xfId="28137"/>
    <cellStyle name="Обычный 63 4 2 2 2" xfId="58004"/>
    <cellStyle name="Обычный 63 4 2 3" xfId="58005"/>
    <cellStyle name="Обычный 63 4 3" xfId="28138"/>
    <cellStyle name="Обычный 63 4 3 2" xfId="58006"/>
    <cellStyle name="Обычный 63 4 4" xfId="58007"/>
    <cellStyle name="Обычный 63 5" xfId="28139"/>
    <cellStyle name="Обычный 63 5 2" xfId="28140"/>
    <cellStyle name="Обычный 63 5 2 2" xfId="58008"/>
    <cellStyle name="Обычный 63 5 3" xfId="58009"/>
    <cellStyle name="Обычный 63 6" xfId="28141"/>
    <cellStyle name="Обычный 63 6 2" xfId="58010"/>
    <cellStyle name="Обычный 63 7" xfId="28142"/>
    <cellStyle name="Обычный 63 7 2" xfId="58011"/>
    <cellStyle name="Обычный 63 8" xfId="58012"/>
    <cellStyle name="Обычный 64" xfId="28143"/>
    <cellStyle name="Обычный 64 2" xfId="28144"/>
    <cellStyle name="Обычный 64 2 2" xfId="28145"/>
    <cellStyle name="Обычный 64 2 2 2" xfId="28146"/>
    <cellStyle name="Обычный 64 2 2 2 2" xfId="58013"/>
    <cellStyle name="Обычный 64 2 2 3" xfId="58014"/>
    <cellStyle name="Обычный 64 2 3" xfId="28147"/>
    <cellStyle name="Обычный 64 2 3 2" xfId="58015"/>
    <cellStyle name="Обычный 64 2 4" xfId="58016"/>
    <cellStyle name="Обычный 64 3" xfId="28148"/>
    <cellStyle name="Обычный 64 3 2" xfId="28149"/>
    <cellStyle name="Обычный 64 3 2 2" xfId="28150"/>
    <cellStyle name="Обычный 64 3 2 2 2" xfId="58017"/>
    <cellStyle name="Обычный 64 3 2 3" xfId="58018"/>
    <cellStyle name="Обычный 64 3 3" xfId="28151"/>
    <cellStyle name="Обычный 64 3 3 2" xfId="58019"/>
    <cellStyle name="Обычный 64 3 4" xfId="58020"/>
    <cellStyle name="Обычный 64 4" xfId="28152"/>
    <cellStyle name="Обычный 64 4 2" xfId="28153"/>
    <cellStyle name="Обычный 64 4 2 2" xfId="28154"/>
    <cellStyle name="Обычный 64 4 2 2 2" xfId="58021"/>
    <cellStyle name="Обычный 64 4 2 3" xfId="58022"/>
    <cellStyle name="Обычный 64 4 3" xfId="28155"/>
    <cellStyle name="Обычный 64 4 3 2" xfId="58023"/>
    <cellStyle name="Обычный 64 4 4" xfId="58024"/>
    <cellStyle name="Обычный 64 5" xfId="28156"/>
    <cellStyle name="Обычный 64 5 2" xfId="28157"/>
    <cellStyle name="Обычный 64 5 2 2" xfId="58025"/>
    <cellStyle name="Обычный 64 5 3" xfId="58026"/>
    <cellStyle name="Обычный 64 6" xfId="28158"/>
    <cellStyle name="Обычный 64 6 2" xfId="58027"/>
    <cellStyle name="Обычный 64 7" xfId="28159"/>
    <cellStyle name="Обычный 64 7 2" xfId="58028"/>
    <cellStyle name="Обычный 64 8" xfId="58029"/>
    <cellStyle name="Обычный 65" xfId="28160"/>
    <cellStyle name="Обычный 65 2" xfId="28161"/>
    <cellStyle name="Обычный 65 2 2" xfId="28162"/>
    <cellStyle name="Обычный 65 2 2 2" xfId="28163"/>
    <cellStyle name="Обычный 65 2 2 2 2" xfId="58030"/>
    <cellStyle name="Обычный 65 2 2 3" xfId="58031"/>
    <cellStyle name="Обычный 65 2 3" xfId="28164"/>
    <cellStyle name="Обычный 65 2 3 2" xfId="58032"/>
    <cellStyle name="Обычный 65 2 4" xfId="58033"/>
    <cellStyle name="Обычный 65 3" xfId="28165"/>
    <cellStyle name="Обычный 65 3 2" xfId="28166"/>
    <cellStyle name="Обычный 65 3 2 2" xfId="28167"/>
    <cellStyle name="Обычный 65 3 2 2 2" xfId="58034"/>
    <cellStyle name="Обычный 65 3 2 3" xfId="58035"/>
    <cellStyle name="Обычный 65 3 3" xfId="28168"/>
    <cellStyle name="Обычный 65 3 3 2" xfId="58036"/>
    <cellStyle name="Обычный 65 3 4" xfId="58037"/>
    <cellStyle name="Обычный 65 4" xfId="28169"/>
    <cellStyle name="Обычный 65 4 2" xfId="28170"/>
    <cellStyle name="Обычный 65 4 2 2" xfId="28171"/>
    <cellStyle name="Обычный 65 4 2 2 2" xfId="58038"/>
    <cellStyle name="Обычный 65 4 2 3" xfId="58039"/>
    <cellStyle name="Обычный 65 4 3" xfId="28172"/>
    <cellStyle name="Обычный 65 4 3 2" xfId="58040"/>
    <cellStyle name="Обычный 65 4 4" xfId="58041"/>
    <cellStyle name="Обычный 65 5" xfId="28173"/>
    <cellStyle name="Обычный 65 5 2" xfId="28174"/>
    <cellStyle name="Обычный 65 5 2 2" xfId="58042"/>
    <cellStyle name="Обычный 65 5 3" xfId="58043"/>
    <cellStyle name="Обычный 65 6" xfId="28175"/>
    <cellStyle name="Обычный 65 6 2" xfId="58044"/>
    <cellStyle name="Обычный 65 7" xfId="28176"/>
    <cellStyle name="Обычный 65 7 2" xfId="58045"/>
    <cellStyle name="Обычный 65 8" xfId="58046"/>
    <cellStyle name="Обычный 66" xfId="28177"/>
    <cellStyle name="Обычный 66 2" xfId="28178"/>
    <cellStyle name="Обычный 66 2 2" xfId="28179"/>
    <cellStyle name="Обычный 66 2 2 2" xfId="28180"/>
    <cellStyle name="Обычный 66 2 2 2 2" xfId="58047"/>
    <cellStyle name="Обычный 66 2 2 3" xfId="58048"/>
    <cellStyle name="Обычный 66 2 3" xfId="28181"/>
    <cellStyle name="Обычный 66 2 3 2" xfId="58049"/>
    <cellStyle name="Обычный 66 2 4" xfId="58050"/>
    <cellStyle name="Обычный 66 3" xfId="28182"/>
    <cellStyle name="Обычный 66 3 2" xfId="28183"/>
    <cellStyle name="Обычный 66 3 2 2" xfId="28184"/>
    <cellStyle name="Обычный 66 3 2 2 2" xfId="58051"/>
    <cellStyle name="Обычный 66 3 2 3" xfId="58052"/>
    <cellStyle name="Обычный 66 3 3" xfId="28185"/>
    <cellStyle name="Обычный 66 3 3 2" xfId="58053"/>
    <cellStyle name="Обычный 66 3 4" xfId="58054"/>
    <cellStyle name="Обычный 66 4" xfId="28186"/>
    <cellStyle name="Обычный 66 4 2" xfId="28187"/>
    <cellStyle name="Обычный 66 4 2 2" xfId="28188"/>
    <cellStyle name="Обычный 66 4 2 2 2" xfId="58055"/>
    <cellStyle name="Обычный 66 4 2 3" xfId="58056"/>
    <cellStyle name="Обычный 66 4 3" xfId="28189"/>
    <cellStyle name="Обычный 66 4 3 2" xfId="58057"/>
    <cellStyle name="Обычный 66 4 4" xfId="58058"/>
    <cellStyle name="Обычный 66 5" xfId="28190"/>
    <cellStyle name="Обычный 66 5 2" xfId="28191"/>
    <cellStyle name="Обычный 66 5 2 2" xfId="58059"/>
    <cellStyle name="Обычный 66 5 3" xfId="58060"/>
    <cellStyle name="Обычный 66 6" xfId="28192"/>
    <cellStyle name="Обычный 66 6 2" xfId="58061"/>
    <cellStyle name="Обычный 66 7" xfId="28193"/>
    <cellStyle name="Обычный 66 7 2" xfId="58062"/>
    <cellStyle name="Обычный 66 8" xfId="58063"/>
    <cellStyle name="Обычный 67" xfId="28194"/>
    <cellStyle name="Обычный 67 2" xfId="28195"/>
    <cellStyle name="Обычный 67 2 2" xfId="28196"/>
    <cellStyle name="Обычный 67 2 2 2" xfId="28197"/>
    <cellStyle name="Обычный 67 2 2 2 2" xfId="58064"/>
    <cellStyle name="Обычный 67 2 2 3" xfId="58065"/>
    <cellStyle name="Обычный 67 2 3" xfId="28198"/>
    <cellStyle name="Обычный 67 2 3 2" xfId="58066"/>
    <cellStyle name="Обычный 67 2 4" xfId="58067"/>
    <cellStyle name="Обычный 67 3" xfId="28199"/>
    <cellStyle name="Обычный 67 3 2" xfId="28200"/>
    <cellStyle name="Обычный 67 3 2 2" xfId="28201"/>
    <cellStyle name="Обычный 67 3 2 2 2" xfId="58068"/>
    <cellStyle name="Обычный 67 3 2 3" xfId="58069"/>
    <cellStyle name="Обычный 67 3 3" xfId="28202"/>
    <cellStyle name="Обычный 67 3 3 2" xfId="58070"/>
    <cellStyle name="Обычный 67 3 4" xfId="58071"/>
    <cellStyle name="Обычный 67 4" xfId="28203"/>
    <cellStyle name="Обычный 67 4 2" xfId="28204"/>
    <cellStyle name="Обычный 67 4 2 2" xfId="28205"/>
    <cellStyle name="Обычный 67 4 2 2 2" xfId="58072"/>
    <cellStyle name="Обычный 67 4 2 3" xfId="58073"/>
    <cellStyle name="Обычный 67 4 3" xfId="28206"/>
    <cellStyle name="Обычный 67 4 3 2" xfId="58074"/>
    <cellStyle name="Обычный 67 4 4" xfId="58075"/>
    <cellStyle name="Обычный 67 5" xfId="28207"/>
    <cellStyle name="Обычный 67 5 2" xfId="28208"/>
    <cellStyle name="Обычный 67 5 2 2" xfId="58076"/>
    <cellStyle name="Обычный 67 5 3" xfId="58077"/>
    <cellStyle name="Обычный 67 6" xfId="28209"/>
    <cellStyle name="Обычный 67 6 2" xfId="58078"/>
    <cellStyle name="Обычный 67 7" xfId="28210"/>
    <cellStyle name="Обычный 67 7 2" xfId="58079"/>
    <cellStyle name="Обычный 67 8" xfId="58080"/>
    <cellStyle name="Обычный 68" xfId="28211"/>
    <cellStyle name="Обычный 68 2" xfId="28212"/>
    <cellStyle name="Обычный 68 2 2" xfId="28213"/>
    <cellStyle name="Обычный 68 2 2 2" xfId="28214"/>
    <cellStyle name="Обычный 68 2 2 2 2" xfId="58081"/>
    <cellStyle name="Обычный 68 2 2 3" xfId="58082"/>
    <cellStyle name="Обычный 68 2 3" xfId="28215"/>
    <cellStyle name="Обычный 68 2 3 2" xfId="58083"/>
    <cellStyle name="Обычный 68 2 4" xfId="58084"/>
    <cellStyle name="Обычный 68 3" xfId="28216"/>
    <cellStyle name="Обычный 68 3 2" xfId="28217"/>
    <cellStyle name="Обычный 68 3 2 2" xfId="28218"/>
    <cellStyle name="Обычный 68 3 2 2 2" xfId="58085"/>
    <cellStyle name="Обычный 68 3 2 3" xfId="58086"/>
    <cellStyle name="Обычный 68 3 3" xfId="28219"/>
    <cellStyle name="Обычный 68 3 3 2" xfId="58087"/>
    <cellStyle name="Обычный 68 3 4" xfId="58088"/>
    <cellStyle name="Обычный 68 4" xfId="28220"/>
    <cellStyle name="Обычный 68 4 2" xfId="28221"/>
    <cellStyle name="Обычный 68 4 2 2" xfId="28222"/>
    <cellStyle name="Обычный 68 4 2 2 2" xfId="58089"/>
    <cellStyle name="Обычный 68 4 2 3" xfId="58090"/>
    <cellStyle name="Обычный 68 4 3" xfId="28223"/>
    <cellStyle name="Обычный 68 4 3 2" xfId="58091"/>
    <cellStyle name="Обычный 68 4 4" xfId="58092"/>
    <cellStyle name="Обычный 68 5" xfId="28224"/>
    <cellStyle name="Обычный 68 5 2" xfId="28225"/>
    <cellStyle name="Обычный 68 5 2 2" xfId="58093"/>
    <cellStyle name="Обычный 68 5 3" xfId="58094"/>
    <cellStyle name="Обычный 68 6" xfId="28226"/>
    <cellStyle name="Обычный 68 6 2" xfId="58095"/>
    <cellStyle name="Обычный 68 7" xfId="28227"/>
    <cellStyle name="Обычный 68 7 2" xfId="58096"/>
    <cellStyle name="Обычный 68 8" xfId="58097"/>
    <cellStyle name="Обычный 69" xfId="28228"/>
    <cellStyle name="Обычный 69 2" xfId="28229"/>
    <cellStyle name="Обычный 69 2 2" xfId="28230"/>
    <cellStyle name="Обычный 69 2 2 2" xfId="28231"/>
    <cellStyle name="Обычный 69 2 2 2 2" xfId="58098"/>
    <cellStyle name="Обычный 69 2 2 3" xfId="58099"/>
    <cellStyle name="Обычный 69 2 3" xfId="28232"/>
    <cellStyle name="Обычный 69 2 3 2" xfId="58100"/>
    <cellStyle name="Обычный 69 2 4" xfId="58101"/>
    <cellStyle name="Обычный 69 3" xfId="28233"/>
    <cellStyle name="Обычный 69 3 2" xfId="28234"/>
    <cellStyle name="Обычный 69 3 2 2" xfId="28235"/>
    <cellStyle name="Обычный 69 3 2 2 2" xfId="58102"/>
    <cellStyle name="Обычный 69 3 2 3" xfId="58103"/>
    <cellStyle name="Обычный 69 3 3" xfId="28236"/>
    <cellStyle name="Обычный 69 3 3 2" xfId="58104"/>
    <cellStyle name="Обычный 69 3 4" xfId="58105"/>
    <cellStyle name="Обычный 69 4" xfId="28237"/>
    <cellStyle name="Обычный 69 4 2" xfId="28238"/>
    <cellStyle name="Обычный 69 4 2 2" xfId="28239"/>
    <cellStyle name="Обычный 69 4 2 2 2" xfId="58106"/>
    <cellStyle name="Обычный 69 4 2 3" xfId="58107"/>
    <cellStyle name="Обычный 69 4 3" xfId="28240"/>
    <cellStyle name="Обычный 69 4 3 2" xfId="58108"/>
    <cellStyle name="Обычный 69 4 4" xfId="58109"/>
    <cellStyle name="Обычный 69 5" xfId="28241"/>
    <cellStyle name="Обычный 69 5 2" xfId="28242"/>
    <cellStyle name="Обычный 69 5 2 2" xfId="58110"/>
    <cellStyle name="Обычный 69 5 3" xfId="58111"/>
    <cellStyle name="Обычный 69 6" xfId="28243"/>
    <cellStyle name="Обычный 69 6 2" xfId="58112"/>
    <cellStyle name="Обычный 69 7" xfId="28244"/>
    <cellStyle name="Обычный 69 7 2" xfId="58113"/>
    <cellStyle name="Обычный 69 8" xfId="58114"/>
    <cellStyle name="Обычный 7" xfId="25"/>
    <cellStyle name="Обычный 7 2" xfId="26"/>
    <cellStyle name="Обычный 7 2 2" xfId="28245"/>
    <cellStyle name="Обычный 7 2 3" xfId="28246"/>
    <cellStyle name="Обычный 7 2 4" xfId="61036"/>
    <cellStyle name="Обычный 7 3" xfId="28247"/>
    <cellStyle name="Обычный 7 3 2" xfId="58115"/>
    <cellStyle name="Обычный 7 3 3" xfId="61520"/>
    <cellStyle name="Обычный 7 4" xfId="28248"/>
    <cellStyle name="Обычный 7 5" xfId="59131"/>
    <cellStyle name="Обычный 7 5 16" xfId="3"/>
    <cellStyle name="Обычный 7 6" xfId="61037"/>
    <cellStyle name="Обычный 7_Корректировка 2 квартал ДПН ОМТС Июнь (02 06 09)" xfId="28249"/>
    <cellStyle name="Обычный 70" xfId="28250"/>
    <cellStyle name="Обычный 70 2" xfId="28251"/>
    <cellStyle name="Обычный 70 2 2" xfId="28252"/>
    <cellStyle name="Обычный 70 2 2 2" xfId="28253"/>
    <cellStyle name="Обычный 70 2 2 2 2" xfId="58116"/>
    <cellStyle name="Обычный 70 2 2 3" xfId="58117"/>
    <cellStyle name="Обычный 70 2 3" xfId="28254"/>
    <cellStyle name="Обычный 70 2 3 2" xfId="58118"/>
    <cellStyle name="Обычный 70 2 4" xfId="58119"/>
    <cellStyle name="Обычный 70 3" xfId="28255"/>
    <cellStyle name="Обычный 70 3 2" xfId="28256"/>
    <cellStyle name="Обычный 70 3 2 2" xfId="28257"/>
    <cellStyle name="Обычный 70 3 2 2 2" xfId="58120"/>
    <cellStyle name="Обычный 70 3 2 3" xfId="58121"/>
    <cellStyle name="Обычный 70 3 3" xfId="28258"/>
    <cellStyle name="Обычный 70 3 3 2" xfId="58122"/>
    <cellStyle name="Обычный 70 3 4" xfId="58123"/>
    <cellStyle name="Обычный 70 4" xfId="28259"/>
    <cellStyle name="Обычный 70 4 2" xfId="28260"/>
    <cellStyle name="Обычный 70 4 2 2" xfId="28261"/>
    <cellStyle name="Обычный 70 4 2 2 2" xfId="58124"/>
    <cellStyle name="Обычный 70 4 2 3" xfId="58125"/>
    <cellStyle name="Обычный 70 4 3" xfId="28262"/>
    <cellStyle name="Обычный 70 4 3 2" xfId="58126"/>
    <cellStyle name="Обычный 70 4 4" xfId="58127"/>
    <cellStyle name="Обычный 70 5" xfId="28263"/>
    <cellStyle name="Обычный 70 5 2" xfId="28264"/>
    <cellStyle name="Обычный 70 5 2 2" xfId="58128"/>
    <cellStyle name="Обычный 70 5 3" xfId="58129"/>
    <cellStyle name="Обычный 70 6" xfId="28265"/>
    <cellStyle name="Обычный 70 6 2" xfId="58130"/>
    <cellStyle name="Обычный 70 7" xfId="28266"/>
    <cellStyle name="Обычный 70 7 2" xfId="58131"/>
    <cellStyle name="Обычный 70 8" xfId="58132"/>
    <cellStyle name="Обычный 71" xfId="28267"/>
    <cellStyle name="Обычный 71 2" xfId="28268"/>
    <cellStyle name="Обычный 71 2 2" xfId="28269"/>
    <cellStyle name="Обычный 71 2 2 2" xfId="28270"/>
    <cellStyle name="Обычный 71 2 2 2 2" xfId="58133"/>
    <cellStyle name="Обычный 71 2 2 3" xfId="58134"/>
    <cellStyle name="Обычный 71 2 3" xfId="28271"/>
    <cellStyle name="Обычный 71 2 3 2" xfId="58135"/>
    <cellStyle name="Обычный 71 2 4" xfId="58136"/>
    <cellStyle name="Обычный 71 3" xfId="28272"/>
    <cellStyle name="Обычный 71 3 2" xfId="28273"/>
    <cellStyle name="Обычный 71 3 2 2" xfId="28274"/>
    <cellStyle name="Обычный 71 3 2 2 2" xfId="58137"/>
    <cellStyle name="Обычный 71 3 2 3" xfId="58138"/>
    <cellStyle name="Обычный 71 3 3" xfId="28275"/>
    <cellStyle name="Обычный 71 3 3 2" xfId="58139"/>
    <cellStyle name="Обычный 71 3 4" xfId="58140"/>
    <cellStyle name="Обычный 71 4" xfId="28276"/>
    <cellStyle name="Обычный 71 4 2" xfId="28277"/>
    <cellStyle name="Обычный 71 4 2 2" xfId="28278"/>
    <cellStyle name="Обычный 71 4 2 2 2" xfId="58141"/>
    <cellStyle name="Обычный 71 4 2 3" xfId="58142"/>
    <cellStyle name="Обычный 71 4 3" xfId="28279"/>
    <cellStyle name="Обычный 71 4 3 2" xfId="58143"/>
    <cellStyle name="Обычный 71 4 4" xfId="58144"/>
    <cellStyle name="Обычный 71 5" xfId="28280"/>
    <cellStyle name="Обычный 71 5 2" xfId="28281"/>
    <cellStyle name="Обычный 71 5 2 2" xfId="58145"/>
    <cellStyle name="Обычный 71 5 3" xfId="58146"/>
    <cellStyle name="Обычный 71 6" xfId="28282"/>
    <cellStyle name="Обычный 71 6 2" xfId="58147"/>
    <cellStyle name="Обычный 71 7" xfId="28283"/>
    <cellStyle name="Обычный 71 7 2" xfId="58148"/>
    <cellStyle name="Обычный 71 8" xfId="58149"/>
    <cellStyle name="Обычный 72" xfId="28284"/>
    <cellStyle name="Обычный 72 2" xfId="28285"/>
    <cellStyle name="Обычный 72 2 2" xfId="28286"/>
    <cellStyle name="Обычный 72 2 2 2" xfId="28287"/>
    <cellStyle name="Обычный 72 2 2 2 2" xfId="58150"/>
    <cellStyle name="Обычный 72 2 2 3" xfId="58151"/>
    <cellStyle name="Обычный 72 2 3" xfId="28288"/>
    <cellStyle name="Обычный 72 2 3 2" xfId="58152"/>
    <cellStyle name="Обычный 72 2 4" xfId="58153"/>
    <cellStyle name="Обычный 72 3" xfId="28289"/>
    <cellStyle name="Обычный 72 3 2" xfId="28290"/>
    <cellStyle name="Обычный 72 3 2 2" xfId="28291"/>
    <cellStyle name="Обычный 72 3 2 2 2" xfId="58154"/>
    <cellStyle name="Обычный 72 3 2 3" xfId="58155"/>
    <cellStyle name="Обычный 72 3 3" xfId="28292"/>
    <cellStyle name="Обычный 72 3 3 2" xfId="58156"/>
    <cellStyle name="Обычный 72 3 4" xfId="58157"/>
    <cellStyle name="Обычный 72 4" xfId="28293"/>
    <cellStyle name="Обычный 72 4 2" xfId="28294"/>
    <cellStyle name="Обычный 72 4 2 2" xfId="28295"/>
    <cellStyle name="Обычный 72 4 2 2 2" xfId="58158"/>
    <cellStyle name="Обычный 72 4 2 3" xfId="58159"/>
    <cellStyle name="Обычный 72 4 3" xfId="28296"/>
    <cellStyle name="Обычный 72 4 3 2" xfId="58160"/>
    <cellStyle name="Обычный 72 4 4" xfId="58161"/>
    <cellStyle name="Обычный 72 5" xfId="28297"/>
    <cellStyle name="Обычный 72 5 2" xfId="28298"/>
    <cellStyle name="Обычный 72 5 2 2" xfId="58162"/>
    <cellStyle name="Обычный 72 5 3" xfId="58163"/>
    <cellStyle name="Обычный 72 6" xfId="28299"/>
    <cellStyle name="Обычный 72 6 2" xfId="58164"/>
    <cellStyle name="Обычный 72 7" xfId="28300"/>
    <cellStyle name="Обычный 72 7 2" xfId="58165"/>
    <cellStyle name="Обычный 72 8" xfId="58166"/>
    <cellStyle name="Обычный 73" xfId="28301"/>
    <cellStyle name="Обычный 73 2" xfId="28302"/>
    <cellStyle name="Обычный 73 2 2" xfId="28303"/>
    <cellStyle name="Обычный 73 2 2 2" xfId="28304"/>
    <cellStyle name="Обычный 73 2 2 2 2" xfId="58167"/>
    <cellStyle name="Обычный 73 2 2 3" xfId="58168"/>
    <cellStyle name="Обычный 73 2 3" xfId="28305"/>
    <cellStyle name="Обычный 73 2 3 2" xfId="58169"/>
    <cellStyle name="Обычный 73 2 4" xfId="58170"/>
    <cellStyle name="Обычный 73 3" xfId="28306"/>
    <cellStyle name="Обычный 73 3 2" xfId="28307"/>
    <cellStyle name="Обычный 73 3 2 2" xfId="28308"/>
    <cellStyle name="Обычный 73 3 2 2 2" xfId="58171"/>
    <cellStyle name="Обычный 73 3 2 3" xfId="58172"/>
    <cellStyle name="Обычный 73 3 3" xfId="28309"/>
    <cellStyle name="Обычный 73 3 3 2" xfId="58173"/>
    <cellStyle name="Обычный 73 3 4" xfId="58174"/>
    <cellStyle name="Обычный 73 4" xfId="28310"/>
    <cellStyle name="Обычный 73 4 2" xfId="28311"/>
    <cellStyle name="Обычный 73 4 2 2" xfId="28312"/>
    <cellStyle name="Обычный 73 4 2 2 2" xfId="58175"/>
    <cellStyle name="Обычный 73 4 2 3" xfId="58176"/>
    <cellStyle name="Обычный 73 4 3" xfId="28313"/>
    <cellStyle name="Обычный 73 4 3 2" xfId="58177"/>
    <cellStyle name="Обычный 73 4 4" xfId="58178"/>
    <cellStyle name="Обычный 73 5" xfId="28314"/>
    <cellStyle name="Обычный 73 5 2" xfId="28315"/>
    <cellStyle name="Обычный 73 5 2 2" xfId="58179"/>
    <cellStyle name="Обычный 73 5 3" xfId="58180"/>
    <cellStyle name="Обычный 73 6" xfId="28316"/>
    <cellStyle name="Обычный 73 6 2" xfId="58181"/>
    <cellStyle name="Обычный 73 7" xfId="28317"/>
    <cellStyle name="Обычный 73 7 2" xfId="58182"/>
    <cellStyle name="Обычный 73 8" xfId="58183"/>
    <cellStyle name="Обычный 74" xfId="28318"/>
    <cellStyle name="Обычный 74 2" xfId="28319"/>
    <cellStyle name="Обычный 74 2 2" xfId="28320"/>
    <cellStyle name="Обычный 74 2 2 2" xfId="28321"/>
    <cellStyle name="Обычный 74 2 2 2 2" xfId="58184"/>
    <cellStyle name="Обычный 74 2 2 3" xfId="58185"/>
    <cellStyle name="Обычный 74 2 3" xfId="28322"/>
    <cellStyle name="Обычный 74 2 3 2" xfId="58186"/>
    <cellStyle name="Обычный 74 2 4" xfId="58187"/>
    <cellStyle name="Обычный 74 3" xfId="28323"/>
    <cellStyle name="Обычный 74 3 2" xfId="28324"/>
    <cellStyle name="Обычный 74 3 2 2" xfId="28325"/>
    <cellStyle name="Обычный 74 3 2 2 2" xfId="58188"/>
    <cellStyle name="Обычный 74 3 2 3" xfId="58189"/>
    <cellStyle name="Обычный 74 3 3" xfId="28326"/>
    <cellStyle name="Обычный 74 3 3 2" xfId="58190"/>
    <cellStyle name="Обычный 74 3 4" xfId="58191"/>
    <cellStyle name="Обычный 74 4" xfId="28327"/>
    <cellStyle name="Обычный 74 4 2" xfId="28328"/>
    <cellStyle name="Обычный 74 4 2 2" xfId="28329"/>
    <cellStyle name="Обычный 74 4 2 2 2" xfId="58192"/>
    <cellStyle name="Обычный 74 4 2 3" xfId="58193"/>
    <cellStyle name="Обычный 74 4 3" xfId="28330"/>
    <cellStyle name="Обычный 74 4 3 2" xfId="58194"/>
    <cellStyle name="Обычный 74 4 4" xfId="58195"/>
    <cellStyle name="Обычный 74 5" xfId="28331"/>
    <cellStyle name="Обычный 74 5 2" xfId="28332"/>
    <cellStyle name="Обычный 74 5 2 2" xfId="58196"/>
    <cellStyle name="Обычный 74 5 3" xfId="58197"/>
    <cellStyle name="Обычный 74 6" xfId="28333"/>
    <cellStyle name="Обычный 74 6 2" xfId="58198"/>
    <cellStyle name="Обычный 74 7" xfId="28334"/>
    <cellStyle name="Обычный 74 7 2" xfId="58199"/>
    <cellStyle name="Обычный 74 8" xfId="58200"/>
    <cellStyle name="Обычный 75" xfId="28335"/>
    <cellStyle name="Обычный 75 2" xfId="28336"/>
    <cellStyle name="Обычный 75 2 2" xfId="28337"/>
    <cellStyle name="Обычный 75 2 2 2" xfId="28338"/>
    <cellStyle name="Обычный 75 2 2 2 2" xfId="58201"/>
    <cellStyle name="Обычный 75 2 2 3" xfId="58202"/>
    <cellStyle name="Обычный 75 2 3" xfId="28339"/>
    <cellStyle name="Обычный 75 2 3 2" xfId="58203"/>
    <cellStyle name="Обычный 75 2 4" xfId="58204"/>
    <cellStyle name="Обычный 75 3" xfId="28340"/>
    <cellStyle name="Обычный 75 3 2" xfId="28341"/>
    <cellStyle name="Обычный 75 3 2 2" xfId="28342"/>
    <cellStyle name="Обычный 75 3 2 2 2" xfId="58205"/>
    <cellStyle name="Обычный 75 3 2 3" xfId="58206"/>
    <cellStyle name="Обычный 75 3 3" xfId="28343"/>
    <cellStyle name="Обычный 75 3 3 2" xfId="58207"/>
    <cellStyle name="Обычный 75 3 4" xfId="58208"/>
    <cellStyle name="Обычный 75 4" xfId="28344"/>
    <cellStyle name="Обычный 75 4 2" xfId="28345"/>
    <cellStyle name="Обычный 75 4 2 2" xfId="28346"/>
    <cellStyle name="Обычный 75 4 2 2 2" xfId="58209"/>
    <cellStyle name="Обычный 75 4 2 3" xfId="58210"/>
    <cellStyle name="Обычный 75 4 3" xfId="28347"/>
    <cellStyle name="Обычный 75 4 3 2" xfId="58211"/>
    <cellStyle name="Обычный 75 4 4" xfId="58212"/>
    <cellStyle name="Обычный 75 5" xfId="28348"/>
    <cellStyle name="Обычный 75 5 2" xfId="28349"/>
    <cellStyle name="Обычный 75 5 2 2" xfId="58213"/>
    <cellStyle name="Обычный 75 5 3" xfId="58214"/>
    <cellStyle name="Обычный 75 6" xfId="28350"/>
    <cellStyle name="Обычный 75 6 2" xfId="58215"/>
    <cellStyle name="Обычный 75 7" xfId="28351"/>
    <cellStyle name="Обычный 75 7 2" xfId="58216"/>
    <cellStyle name="Обычный 75 8" xfId="58217"/>
    <cellStyle name="Обычный 76" xfId="28352"/>
    <cellStyle name="Обычный 76 2" xfId="28353"/>
    <cellStyle name="Обычный 76 2 2" xfId="28354"/>
    <cellStyle name="Обычный 76 2 2 2" xfId="28355"/>
    <cellStyle name="Обычный 76 2 2 2 2" xfId="58218"/>
    <cellStyle name="Обычный 76 2 2 3" xfId="58219"/>
    <cellStyle name="Обычный 76 2 3" xfId="28356"/>
    <cellStyle name="Обычный 76 2 3 2" xfId="58220"/>
    <cellStyle name="Обычный 76 2 4" xfId="58221"/>
    <cellStyle name="Обычный 76 3" xfId="28357"/>
    <cellStyle name="Обычный 76 3 2" xfId="28358"/>
    <cellStyle name="Обычный 76 3 2 2" xfId="28359"/>
    <cellStyle name="Обычный 76 3 2 2 2" xfId="58222"/>
    <cellStyle name="Обычный 76 3 2 3" xfId="58223"/>
    <cellStyle name="Обычный 76 3 3" xfId="28360"/>
    <cellStyle name="Обычный 76 3 3 2" xfId="58224"/>
    <cellStyle name="Обычный 76 3 4" xfId="58225"/>
    <cellStyle name="Обычный 76 4" xfId="28361"/>
    <cellStyle name="Обычный 76 4 2" xfId="28362"/>
    <cellStyle name="Обычный 76 4 2 2" xfId="28363"/>
    <cellStyle name="Обычный 76 4 2 2 2" xfId="58226"/>
    <cellStyle name="Обычный 76 4 2 3" xfId="58227"/>
    <cellStyle name="Обычный 76 4 3" xfId="28364"/>
    <cellStyle name="Обычный 76 4 3 2" xfId="58228"/>
    <cellStyle name="Обычный 76 4 4" xfId="58229"/>
    <cellStyle name="Обычный 76 5" xfId="28365"/>
    <cellStyle name="Обычный 76 5 2" xfId="28366"/>
    <cellStyle name="Обычный 76 5 2 2" xfId="58230"/>
    <cellStyle name="Обычный 76 5 3" xfId="58231"/>
    <cellStyle name="Обычный 76 6" xfId="28367"/>
    <cellStyle name="Обычный 76 6 2" xfId="58232"/>
    <cellStyle name="Обычный 76 7" xfId="28368"/>
    <cellStyle name="Обычный 76 7 2" xfId="58233"/>
    <cellStyle name="Обычный 76 8" xfId="58234"/>
    <cellStyle name="Обычный 77" xfId="28369"/>
    <cellStyle name="Обычный 77 2" xfId="28370"/>
    <cellStyle name="Обычный 77 2 2" xfId="28371"/>
    <cellStyle name="Обычный 77 2 2 2" xfId="28372"/>
    <cellStyle name="Обычный 77 2 2 2 2" xfId="58235"/>
    <cellStyle name="Обычный 77 2 2 3" xfId="58236"/>
    <cellStyle name="Обычный 77 2 3" xfId="28373"/>
    <cellStyle name="Обычный 77 2 3 2" xfId="58237"/>
    <cellStyle name="Обычный 77 2 4" xfId="58238"/>
    <cellStyle name="Обычный 77 3" xfId="28374"/>
    <cellStyle name="Обычный 77 3 2" xfId="28375"/>
    <cellStyle name="Обычный 77 3 2 2" xfId="28376"/>
    <cellStyle name="Обычный 77 3 2 2 2" xfId="58239"/>
    <cellStyle name="Обычный 77 3 2 3" xfId="58240"/>
    <cellStyle name="Обычный 77 3 3" xfId="28377"/>
    <cellStyle name="Обычный 77 3 3 2" xfId="58241"/>
    <cellStyle name="Обычный 77 3 4" xfId="58242"/>
    <cellStyle name="Обычный 77 4" xfId="28378"/>
    <cellStyle name="Обычный 77 4 2" xfId="28379"/>
    <cellStyle name="Обычный 77 4 2 2" xfId="28380"/>
    <cellStyle name="Обычный 77 4 2 2 2" xfId="58243"/>
    <cellStyle name="Обычный 77 4 2 3" xfId="58244"/>
    <cellStyle name="Обычный 77 4 3" xfId="28381"/>
    <cellStyle name="Обычный 77 4 3 2" xfId="58245"/>
    <cellStyle name="Обычный 77 4 4" xfId="58246"/>
    <cellStyle name="Обычный 77 5" xfId="28382"/>
    <cellStyle name="Обычный 77 5 2" xfId="28383"/>
    <cellStyle name="Обычный 77 5 2 2" xfId="58247"/>
    <cellStyle name="Обычный 77 5 3" xfId="58248"/>
    <cellStyle name="Обычный 77 6" xfId="28384"/>
    <cellStyle name="Обычный 77 6 2" xfId="58249"/>
    <cellStyle name="Обычный 77 7" xfId="28385"/>
    <cellStyle name="Обычный 77 7 2" xfId="58250"/>
    <cellStyle name="Обычный 77 8" xfId="58251"/>
    <cellStyle name="Обычный 78" xfId="28386"/>
    <cellStyle name="Обычный 78 2" xfId="28387"/>
    <cellStyle name="Обычный 78 2 2" xfId="28388"/>
    <cellStyle name="Обычный 78 2 2 2" xfId="28389"/>
    <cellStyle name="Обычный 78 2 2 2 2" xfId="58252"/>
    <cellStyle name="Обычный 78 2 2 3" xfId="58253"/>
    <cellStyle name="Обычный 78 2 3" xfId="28390"/>
    <cellStyle name="Обычный 78 2 3 2" xfId="58254"/>
    <cellStyle name="Обычный 78 2 4" xfId="58255"/>
    <cellStyle name="Обычный 78 3" xfId="28391"/>
    <cellStyle name="Обычный 78 3 2" xfId="28392"/>
    <cellStyle name="Обычный 78 3 2 2" xfId="28393"/>
    <cellStyle name="Обычный 78 3 2 2 2" xfId="58256"/>
    <cellStyle name="Обычный 78 3 2 3" xfId="58257"/>
    <cellStyle name="Обычный 78 3 3" xfId="28394"/>
    <cellStyle name="Обычный 78 3 3 2" xfId="58258"/>
    <cellStyle name="Обычный 78 3 4" xfId="58259"/>
    <cellStyle name="Обычный 78 4" xfId="28395"/>
    <cellStyle name="Обычный 78 4 2" xfId="28396"/>
    <cellStyle name="Обычный 78 4 2 2" xfId="28397"/>
    <cellStyle name="Обычный 78 4 2 2 2" xfId="58260"/>
    <cellStyle name="Обычный 78 4 2 3" xfId="58261"/>
    <cellStyle name="Обычный 78 4 3" xfId="28398"/>
    <cellStyle name="Обычный 78 4 3 2" xfId="58262"/>
    <cellStyle name="Обычный 78 4 4" xfId="58263"/>
    <cellStyle name="Обычный 78 5" xfId="28399"/>
    <cellStyle name="Обычный 78 5 2" xfId="28400"/>
    <cellStyle name="Обычный 78 5 2 2" xfId="58264"/>
    <cellStyle name="Обычный 78 5 3" xfId="58265"/>
    <cellStyle name="Обычный 78 6" xfId="28401"/>
    <cellStyle name="Обычный 78 6 2" xfId="58266"/>
    <cellStyle name="Обычный 78 7" xfId="28402"/>
    <cellStyle name="Обычный 78 7 2" xfId="58267"/>
    <cellStyle name="Обычный 78 8" xfId="58268"/>
    <cellStyle name="Обычный 79" xfId="28403"/>
    <cellStyle name="Обычный 79 2" xfId="28404"/>
    <cellStyle name="Обычный 79 2 2" xfId="28405"/>
    <cellStyle name="Обычный 79 2 2 2" xfId="28406"/>
    <cellStyle name="Обычный 79 2 2 2 2" xfId="58269"/>
    <cellStyle name="Обычный 79 2 2 3" xfId="58270"/>
    <cellStyle name="Обычный 79 2 3" xfId="28407"/>
    <cellStyle name="Обычный 79 2 3 2" xfId="58271"/>
    <cellStyle name="Обычный 79 2 4" xfId="58272"/>
    <cellStyle name="Обычный 79 3" xfId="28408"/>
    <cellStyle name="Обычный 79 3 2" xfId="28409"/>
    <cellStyle name="Обычный 79 3 2 2" xfId="28410"/>
    <cellStyle name="Обычный 79 3 2 2 2" xfId="58273"/>
    <cellStyle name="Обычный 79 3 2 3" xfId="58274"/>
    <cellStyle name="Обычный 79 3 3" xfId="28411"/>
    <cellStyle name="Обычный 79 3 3 2" xfId="58275"/>
    <cellStyle name="Обычный 79 3 4" xfId="58276"/>
    <cellStyle name="Обычный 79 4" xfId="28412"/>
    <cellStyle name="Обычный 79 4 2" xfId="28413"/>
    <cellStyle name="Обычный 79 4 2 2" xfId="28414"/>
    <cellStyle name="Обычный 79 4 2 2 2" xfId="58277"/>
    <cellStyle name="Обычный 79 4 2 3" xfId="58278"/>
    <cellStyle name="Обычный 79 4 3" xfId="28415"/>
    <cellStyle name="Обычный 79 4 3 2" xfId="58279"/>
    <cellStyle name="Обычный 79 4 4" xfId="58280"/>
    <cellStyle name="Обычный 79 5" xfId="28416"/>
    <cellStyle name="Обычный 79 5 2" xfId="28417"/>
    <cellStyle name="Обычный 79 5 2 2" xfId="58281"/>
    <cellStyle name="Обычный 79 5 3" xfId="58282"/>
    <cellStyle name="Обычный 79 6" xfId="28418"/>
    <cellStyle name="Обычный 79 6 2" xfId="58283"/>
    <cellStyle name="Обычный 79 7" xfId="28419"/>
    <cellStyle name="Обычный 79 7 2" xfId="58284"/>
    <cellStyle name="Обычный 79 8" xfId="58285"/>
    <cellStyle name="Обычный 8" xfId="27"/>
    <cellStyle name="Обычный 8 2" xfId="28420"/>
    <cellStyle name="Обычный 8 2 2" xfId="58286"/>
    <cellStyle name="Обычный 8 2 3" xfId="61038"/>
    <cellStyle name="Обычный 8 3" xfId="28421"/>
    <cellStyle name="Обычный 8 3 2" xfId="58287"/>
    <cellStyle name="Обычный 8 3 3" xfId="61521"/>
    <cellStyle name="Обычный 8 4" xfId="28422"/>
    <cellStyle name="Обычный 8 4 2" xfId="58288"/>
    <cellStyle name="Обычный 8 5" xfId="28423"/>
    <cellStyle name="Обычный 8 6" xfId="28424"/>
    <cellStyle name="Обычный 8 7" xfId="59132"/>
    <cellStyle name="Обычный 8 8" xfId="61039"/>
    <cellStyle name="Обычный 80" xfId="28425"/>
    <cellStyle name="Обычный 80 2" xfId="28426"/>
    <cellStyle name="Обычный 80 2 2" xfId="28427"/>
    <cellStyle name="Обычный 80 2 2 2" xfId="28428"/>
    <cellStyle name="Обычный 80 2 2 2 2" xfId="58289"/>
    <cellStyle name="Обычный 80 2 2 3" xfId="58290"/>
    <cellStyle name="Обычный 80 2 3" xfId="28429"/>
    <cellStyle name="Обычный 80 2 3 2" xfId="58291"/>
    <cellStyle name="Обычный 80 2 4" xfId="58292"/>
    <cellStyle name="Обычный 80 3" xfId="28430"/>
    <cellStyle name="Обычный 80 3 2" xfId="28431"/>
    <cellStyle name="Обычный 80 3 2 2" xfId="28432"/>
    <cellStyle name="Обычный 80 3 2 2 2" xfId="58293"/>
    <cellStyle name="Обычный 80 3 2 3" xfId="58294"/>
    <cellStyle name="Обычный 80 3 3" xfId="28433"/>
    <cellStyle name="Обычный 80 3 3 2" xfId="58295"/>
    <cellStyle name="Обычный 80 3 4" xfId="58296"/>
    <cellStyle name="Обычный 80 4" xfId="28434"/>
    <cellStyle name="Обычный 80 4 2" xfId="28435"/>
    <cellStyle name="Обычный 80 4 2 2" xfId="28436"/>
    <cellStyle name="Обычный 80 4 2 2 2" xfId="58297"/>
    <cellStyle name="Обычный 80 4 2 3" xfId="58298"/>
    <cellStyle name="Обычный 80 4 3" xfId="28437"/>
    <cellStyle name="Обычный 80 4 3 2" xfId="58299"/>
    <cellStyle name="Обычный 80 4 4" xfId="58300"/>
    <cellStyle name="Обычный 80 5" xfId="28438"/>
    <cellStyle name="Обычный 80 5 2" xfId="28439"/>
    <cellStyle name="Обычный 80 5 2 2" xfId="58301"/>
    <cellStyle name="Обычный 80 5 3" xfId="58302"/>
    <cellStyle name="Обычный 80 6" xfId="28440"/>
    <cellStyle name="Обычный 80 6 2" xfId="58303"/>
    <cellStyle name="Обычный 80 7" xfId="28441"/>
    <cellStyle name="Обычный 80 7 2" xfId="58304"/>
    <cellStyle name="Обычный 80 8" xfId="58305"/>
    <cellStyle name="Обычный 81" xfId="28442"/>
    <cellStyle name="Обычный 81 2" xfId="28443"/>
    <cellStyle name="Обычный 81 2 2" xfId="28444"/>
    <cellStyle name="Обычный 81 2 2 2" xfId="28445"/>
    <cellStyle name="Обычный 81 2 2 2 2" xfId="58306"/>
    <cellStyle name="Обычный 81 2 2 3" xfId="58307"/>
    <cellStyle name="Обычный 81 2 3" xfId="28446"/>
    <cellStyle name="Обычный 81 2 3 2" xfId="58308"/>
    <cellStyle name="Обычный 81 2 4" xfId="58309"/>
    <cellStyle name="Обычный 81 3" xfId="28447"/>
    <cellStyle name="Обычный 81 3 2" xfId="28448"/>
    <cellStyle name="Обычный 81 3 2 2" xfId="28449"/>
    <cellStyle name="Обычный 81 3 2 2 2" xfId="58310"/>
    <cellStyle name="Обычный 81 3 2 3" xfId="58311"/>
    <cellStyle name="Обычный 81 3 3" xfId="28450"/>
    <cellStyle name="Обычный 81 3 3 2" xfId="58312"/>
    <cellStyle name="Обычный 81 3 4" xfId="58313"/>
    <cellStyle name="Обычный 81 4" xfId="28451"/>
    <cellStyle name="Обычный 81 4 2" xfId="28452"/>
    <cellStyle name="Обычный 81 4 2 2" xfId="28453"/>
    <cellStyle name="Обычный 81 4 2 2 2" xfId="58314"/>
    <cellStyle name="Обычный 81 4 2 3" xfId="58315"/>
    <cellStyle name="Обычный 81 4 3" xfId="28454"/>
    <cellStyle name="Обычный 81 4 3 2" xfId="58316"/>
    <cellStyle name="Обычный 81 4 4" xfId="58317"/>
    <cellStyle name="Обычный 81 5" xfId="28455"/>
    <cellStyle name="Обычный 81 5 2" xfId="28456"/>
    <cellStyle name="Обычный 81 5 2 2" xfId="58318"/>
    <cellStyle name="Обычный 81 5 3" xfId="58319"/>
    <cellStyle name="Обычный 81 6" xfId="28457"/>
    <cellStyle name="Обычный 81 6 2" xfId="58320"/>
    <cellStyle name="Обычный 81 7" xfId="28458"/>
    <cellStyle name="Обычный 81 7 2" xfId="58321"/>
    <cellStyle name="Обычный 81 8" xfId="58322"/>
    <cellStyle name="Обычный 82" xfId="28459"/>
    <cellStyle name="Обычный 82 2" xfId="28460"/>
    <cellStyle name="Обычный 82 2 2" xfId="28461"/>
    <cellStyle name="Обычный 82 2 2 2" xfId="28462"/>
    <cellStyle name="Обычный 82 2 2 2 2" xfId="58323"/>
    <cellStyle name="Обычный 82 2 2 3" xfId="58324"/>
    <cellStyle name="Обычный 82 2 3" xfId="28463"/>
    <cellStyle name="Обычный 82 2 3 2" xfId="58325"/>
    <cellStyle name="Обычный 82 2 4" xfId="58326"/>
    <cellStyle name="Обычный 82 3" xfId="28464"/>
    <cellStyle name="Обычный 82 3 2" xfId="28465"/>
    <cellStyle name="Обычный 82 3 2 2" xfId="28466"/>
    <cellStyle name="Обычный 82 3 2 2 2" xfId="58327"/>
    <cellStyle name="Обычный 82 3 2 3" xfId="58328"/>
    <cellStyle name="Обычный 82 3 3" xfId="28467"/>
    <cellStyle name="Обычный 82 3 3 2" xfId="58329"/>
    <cellStyle name="Обычный 82 3 4" xfId="58330"/>
    <cellStyle name="Обычный 82 4" xfId="28468"/>
    <cellStyle name="Обычный 82 4 2" xfId="28469"/>
    <cellStyle name="Обычный 82 4 2 2" xfId="28470"/>
    <cellStyle name="Обычный 82 4 2 2 2" xfId="58331"/>
    <cellStyle name="Обычный 82 4 2 3" xfId="58332"/>
    <cellStyle name="Обычный 82 4 3" xfId="28471"/>
    <cellStyle name="Обычный 82 4 3 2" xfId="58333"/>
    <cellStyle name="Обычный 82 4 4" xfId="58334"/>
    <cellStyle name="Обычный 82 5" xfId="28472"/>
    <cellStyle name="Обычный 82 5 2" xfId="28473"/>
    <cellStyle name="Обычный 82 5 2 2" xfId="58335"/>
    <cellStyle name="Обычный 82 5 3" xfId="58336"/>
    <cellStyle name="Обычный 82 6" xfId="28474"/>
    <cellStyle name="Обычный 82 6 2" xfId="58337"/>
    <cellStyle name="Обычный 82 7" xfId="28475"/>
    <cellStyle name="Обычный 82 7 2" xfId="58338"/>
    <cellStyle name="Обычный 82 8" xfId="58339"/>
    <cellStyle name="Обычный 83" xfId="28476"/>
    <cellStyle name="Обычный 83 2" xfId="28477"/>
    <cellStyle name="Обычный 83 2 2" xfId="28478"/>
    <cellStyle name="Обычный 83 2 2 2" xfId="28479"/>
    <cellStyle name="Обычный 83 2 2 2 2" xfId="58340"/>
    <cellStyle name="Обычный 83 2 2 3" xfId="58341"/>
    <cellStyle name="Обычный 83 2 3" xfId="28480"/>
    <cellStyle name="Обычный 83 2 3 2" xfId="58342"/>
    <cellStyle name="Обычный 83 2 4" xfId="58343"/>
    <cellStyle name="Обычный 83 3" xfId="28481"/>
    <cellStyle name="Обычный 83 3 2" xfId="28482"/>
    <cellStyle name="Обычный 83 3 2 2" xfId="28483"/>
    <cellStyle name="Обычный 83 3 2 2 2" xfId="58344"/>
    <cellStyle name="Обычный 83 3 2 3" xfId="58345"/>
    <cellStyle name="Обычный 83 3 3" xfId="28484"/>
    <cellStyle name="Обычный 83 3 3 2" xfId="58346"/>
    <cellStyle name="Обычный 83 3 4" xfId="58347"/>
    <cellStyle name="Обычный 83 4" xfId="28485"/>
    <cellStyle name="Обычный 83 4 2" xfId="28486"/>
    <cellStyle name="Обычный 83 4 2 2" xfId="28487"/>
    <cellStyle name="Обычный 83 4 2 2 2" xfId="58348"/>
    <cellStyle name="Обычный 83 4 2 3" xfId="58349"/>
    <cellStyle name="Обычный 83 4 3" xfId="28488"/>
    <cellStyle name="Обычный 83 4 3 2" xfId="58350"/>
    <cellStyle name="Обычный 83 4 4" xfId="58351"/>
    <cellStyle name="Обычный 83 5" xfId="28489"/>
    <cellStyle name="Обычный 83 5 2" xfId="28490"/>
    <cellStyle name="Обычный 83 5 2 2" xfId="58352"/>
    <cellStyle name="Обычный 83 5 3" xfId="58353"/>
    <cellStyle name="Обычный 83 6" xfId="28491"/>
    <cellStyle name="Обычный 83 6 2" xfId="58354"/>
    <cellStyle name="Обычный 83 7" xfId="28492"/>
    <cellStyle name="Обычный 83 7 2" xfId="58355"/>
    <cellStyle name="Обычный 83 8" xfId="58356"/>
    <cellStyle name="Обычный 84" xfId="28493"/>
    <cellStyle name="Обычный 84 2" xfId="28494"/>
    <cellStyle name="Обычный 84 2 2" xfId="28495"/>
    <cellStyle name="Обычный 84 2 2 2" xfId="28496"/>
    <cellStyle name="Обычный 84 2 2 2 2" xfId="58357"/>
    <cellStyle name="Обычный 84 2 2 3" xfId="58358"/>
    <cellStyle name="Обычный 84 2 3" xfId="28497"/>
    <cellStyle name="Обычный 84 2 3 2" xfId="58359"/>
    <cellStyle name="Обычный 84 2 4" xfId="58360"/>
    <cellStyle name="Обычный 84 3" xfId="28498"/>
    <cellStyle name="Обычный 84 3 2" xfId="28499"/>
    <cellStyle name="Обычный 84 3 2 2" xfId="28500"/>
    <cellStyle name="Обычный 84 3 2 2 2" xfId="58361"/>
    <cellStyle name="Обычный 84 3 2 3" xfId="58362"/>
    <cellStyle name="Обычный 84 3 3" xfId="28501"/>
    <cellStyle name="Обычный 84 3 3 2" xfId="58363"/>
    <cellStyle name="Обычный 84 3 4" xfId="58364"/>
    <cellStyle name="Обычный 84 4" xfId="28502"/>
    <cellStyle name="Обычный 84 4 2" xfId="28503"/>
    <cellStyle name="Обычный 84 4 2 2" xfId="28504"/>
    <cellStyle name="Обычный 84 4 2 2 2" xfId="58365"/>
    <cellStyle name="Обычный 84 4 2 3" xfId="58366"/>
    <cellStyle name="Обычный 84 4 3" xfId="28505"/>
    <cellStyle name="Обычный 84 4 3 2" xfId="58367"/>
    <cellStyle name="Обычный 84 4 4" xfId="58368"/>
    <cellStyle name="Обычный 84 5" xfId="28506"/>
    <cellStyle name="Обычный 84 5 2" xfId="28507"/>
    <cellStyle name="Обычный 84 5 2 2" xfId="58369"/>
    <cellStyle name="Обычный 84 5 3" xfId="58370"/>
    <cellStyle name="Обычный 84 6" xfId="28508"/>
    <cellStyle name="Обычный 84 6 2" xfId="58371"/>
    <cellStyle name="Обычный 84 7" xfId="28509"/>
    <cellStyle name="Обычный 84 7 2" xfId="58372"/>
    <cellStyle name="Обычный 84 8" xfId="58373"/>
    <cellStyle name="Обычный 85" xfId="28510"/>
    <cellStyle name="Обычный 85 2" xfId="28511"/>
    <cellStyle name="Обычный 85 2 2" xfId="28512"/>
    <cellStyle name="Обычный 85 2 2 2" xfId="28513"/>
    <cellStyle name="Обычный 85 2 2 2 2" xfId="58374"/>
    <cellStyle name="Обычный 85 2 2 3" xfId="58375"/>
    <cellStyle name="Обычный 85 2 3" xfId="28514"/>
    <cellStyle name="Обычный 85 2 3 2" xfId="58376"/>
    <cellStyle name="Обычный 85 2 4" xfId="58377"/>
    <cellStyle name="Обычный 85 3" xfId="28515"/>
    <cellStyle name="Обычный 85 3 2" xfId="28516"/>
    <cellStyle name="Обычный 85 3 2 2" xfId="28517"/>
    <cellStyle name="Обычный 85 3 2 2 2" xfId="58378"/>
    <cellStyle name="Обычный 85 3 2 3" xfId="58379"/>
    <cellStyle name="Обычный 85 3 3" xfId="28518"/>
    <cellStyle name="Обычный 85 3 3 2" xfId="58380"/>
    <cellStyle name="Обычный 85 3 4" xfId="58381"/>
    <cellStyle name="Обычный 85 4" xfId="28519"/>
    <cellStyle name="Обычный 85 4 2" xfId="28520"/>
    <cellStyle name="Обычный 85 4 2 2" xfId="28521"/>
    <cellStyle name="Обычный 85 4 2 2 2" xfId="58382"/>
    <cellStyle name="Обычный 85 4 2 3" xfId="58383"/>
    <cellStyle name="Обычный 85 4 3" xfId="28522"/>
    <cellStyle name="Обычный 85 4 3 2" xfId="58384"/>
    <cellStyle name="Обычный 85 4 4" xfId="58385"/>
    <cellStyle name="Обычный 85 5" xfId="28523"/>
    <cellStyle name="Обычный 85 5 2" xfId="28524"/>
    <cellStyle name="Обычный 85 5 2 2" xfId="58386"/>
    <cellStyle name="Обычный 85 5 3" xfId="58387"/>
    <cellStyle name="Обычный 85 6" xfId="28525"/>
    <cellStyle name="Обычный 85 6 2" xfId="58388"/>
    <cellStyle name="Обычный 85 7" xfId="28526"/>
    <cellStyle name="Обычный 85 7 2" xfId="58389"/>
    <cellStyle name="Обычный 85 8" xfId="58390"/>
    <cellStyle name="Обычный 86" xfId="28527"/>
    <cellStyle name="Обычный 86 2" xfId="28528"/>
    <cellStyle name="Обычный 86 2 2" xfId="28529"/>
    <cellStyle name="Обычный 86 2 2 2" xfId="28530"/>
    <cellStyle name="Обычный 86 2 2 2 2" xfId="58391"/>
    <cellStyle name="Обычный 86 2 2 3" xfId="58392"/>
    <cellStyle name="Обычный 86 2 3" xfId="28531"/>
    <cellStyle name="Обычный 86 2 3 2" xfId="58393"/>
    <cellStyle name="Обычный 86 2 4" xfId="58394"/>
    <cellStyle name="Обычный 86 3" xfId="28532"/>
    <cellStyle name="Обычный 86 3 2" xfId="28533"/>
    <cellStyle name="Обычный 86 3 2 2" xfId="28534"/>
    <cellStyle name="Обычный 86 3 2 2 2" xfId="58395"/>
    <cellStyle name="Обычный 86 3 2 3" xfId="58396"/>
    <cellStyle name="Обычный 86 3 3" xfId="28535"/>
    <cellStyle name="Обычный 86 3 3 2" xfId="58397"/>
    <cellStyle name="Обычный 86 3 4" xfId="58398"/>
    <cellStyle name="Обычный 86 4" xfId="28536"/>
    <cellStyle name="Обычный 86 4 2" xfId="28537"/>
    <cellStyle name="Обычный 86 4 2 2" xfId="28538"/>
    <cellStyle name="Обычный 86 4 2 2 2" xfId="58399"/>
    <cellStyle name="Обычный 86 4 2 3" xfId="58400"/>
    <cellStyle name="Обычный 86 4 3" xfId="28539"/>
    <cellStyle name="Обычный 86 4 3 2" xfId="58401"/>
    <cellStyle name="Обычный 86 4 4" xfId="58402"/>
    <cellStyle name="Обычный 86 5" xfId="28540"/>
    <cellStyle name="Обычный 86 5 2" xfId="28541"/>
    <cellStyle name="Обычный 86 5 2 2" xfId="58403"/>
    <cellStyle name="Обычный 86 5 3" xfId="58404"/>
    <cellStyle name="Обычный 86 6" xfId="28542"/>
    <cellStyle name="Обычный 86 6 2" xfId="58405"/>
    <cellStyle name="Обычный 86 7" xfId="28543"/>
    <cellStyle name="Обычный 86 7 2" xfId="58406"/>
    <cellStyle name="Обычный 86 8" xfId="58407"/>
    <cellStyle name="Обычный 87" xfId="28544"/>
    <cellStyle name="Обычный 87 2" xfId="28545"/>
    <cellStyle name="Обычный 87 2 2" xfId="28546"/>
    <cellStyle name="Обычный 87 2 2 2" xfId="28547"/>
    <cellStyle name="Обычный 87 2 2 2 2" xfId="58408"/>
    <cellStyle name="Обычный 87 2 2 3" xfId="58409"/>
    <cellStyle name="Обычный 87 2 3" xfId="28548"/>
    <cellStyle name="Обычный 87 2 3 2" xfId="58410"/>
    <cellStyle name="Обычный 87 2 4" xfId="58411"/>
    <cellStyle name="Обычный 87 3" xfId="28549"/>
    <cellStyle name="Обычный 87 3 2" xfId="28550"/>
    <cellStyle name="Обычный 87 3 2 2" xfId="28551"/>
    <cellStyle name="Обычный 87 3 2 2 2" xfId="58412"/>
    <cellStyle name="Обычный 87 3 2 3" xfId="58413"/>
    <cellStyle name="Обычный 87 3 3" xfId="28552"/>
    <cellStyle name="Обычный 87 3 3 2" xfId="58414"/>
    <cellStyle name="Обычный 87 3 4" xfId="58415"/>
    <cellStyle name="Обычный 87 4" xfId="28553"/>
    <cellStyle name="Обычный 87 4 2" xfId="28554"/>
    <cellStyle name="Обычный 87 4 2 2" xfId="28555"/>
    <cellStyle name="Обычный 87 4 2 2 2" xfId="58416"/>
    <cellStyle name="Обычный 87 4 2 3" xfId="58417"/>
    <cellStyle name="Обычный 87 4 3" xfId="28556"/>
    <cellStyle name="Обычный 87 4 3 2" xfId="58418"/>
    <cellStyle name="Обычный 87 4 4" xfId="58419"/>
    <cellStyle name="Обычный 87 5" xfId="28557"/>
    <cellStyle name="Обычный 87 5 2" xfId="28558"/>
    <cellStyle name="Обычный 87 5 2 2" xfId="58420"/>
    <cellStyle name="Обычный 87 5 3" xfId="58421"/>
    <cellStyle name="Обычный 87 6" xfId="28559"/>
    <cellStyle name="Обычный 87 6 2" xfId="58422"/>
    <cellStyle name="Обычный 87 7" xfId="28560"/>
    <cellStyle name="Обычный 87 7 2" xfId="58423"/>
    <cellStyle name="Обычный 87 8" xfId="58424"/>
    <cellStyle name="Обычный 87 9" xfId="61040"/>
    <cellStyle name="Обычный 88" xfId="28561"/>
    <cellStyle name="Обычный 88 2" xfId="28562"/>
    <cellStyle name="Обычный 88 2 2" xfId="28563"/>
    <cellStyle name="Обычный 88 2 2 2" xfId="28564"/>
    <cellStyle name="Обычный 88 2 2 2 2" xfId="58425"/>
    <cellStyle name="Обычный 88 2 2 3" xfId="58426"/>
    <cellStyle name="Обычный 88 2 3" xfId="28565"/>
    <cellStyle name="Обычный 88 2 3 2" xfId="58427"/>
    <cellStyle name="Обычный 88 2 4" xfId="58428"/>
    <cellStyle name="Обычный 88 3" xfId="28566"/>
    <cellStyle name="Обычный 88 3 2" xfId="28567"/>
    <cellStyle name="Обычный 88 3 2 2" xfId="28568"/>
    <cellStyle name="Обычный 88 3 2 2 2" xfId="58429"/>
    <cellStyle name="Обычный 88 3 2 3" xfId="58430"/>
    <cellStyle name="Обычный 88 3 3" xfId="28569"/>
    <cellStyle name="Обычный 88 3 3 2" xfId="58431"/>
    <cellStyle name="Обычный 88 3 4" xfId="58432"/>
    <cellStyle name="Обычный 88 4" xfId="28570"/>
    <cellStyle name="Обычный 88 4 2" xfId="28571"/>
    <cellStyle name="Обычный 88 4 2 2" xfId="28572"/>
    <cellStyle name="Обычный 88 4 2 2 2" xfId="58433"/>
    <cellStyle name="Обычный 88 4 2 3" xfId="58434"/>
    <cellStyle name="Обычный 88 4 3" xfId="28573"/>
    <cellStyle name="Обычный 88 4 3 2" xfId="58435"/>
    <cellStyle name="Обычный 88 4 4" xfId="58436"/>
    <cellStyle name="Обычный 88 5" xfId="28574"/>
    <cellStyle name="Обычный 88 5 2" xfId="28575"/>
    <cellStyle name="Обычный 88 5 2 2" xfId="58437"/>
    <cellStyle name="Обычный 88 5 3" xfId="58438"/>
    <cellStyle name="Обычный 88 6" xfId="28576"/>
    <cellStyle name="Обычный 88 6 2" xfId="58439"/>
    <cellStyle name="Обычный 88 7" xfId="28577"/>
    <cellStyle name="Обычный 88 7 2" xfId="58440"/>
    <cellStyle name="Обычный 88 8" xfId="58441"/>
    <cellStyle name="Обычный 89" xfId="28578"/>
    <cellStyle name="Обычный 89 2" xfId="28579"/>
    <cellStyle name="Обычный 89 2 2" xfId="28580"/>
    <cellStyle name="Обычный 89 2 2 2" xfId="28581"/>
    <cellStyle name="Обычный 89 2 2 2 2" xfId="58442"/>
    <cellStyle name="Обычный 89 2 2 3" xfId="58443"/>
    <cellStyle name="Обычный 89 2 3" xfId="28582"/>
    <cellStyle name="Обычный 89 2 3 2" xfId="58444"/>
    <cellStyle name="Обычный 89 2 4" xfId="58445"/>
    <cellStyle name="Обычный 89 3" xfId="28583"/>
    <cellStyle name="Обычный 89 3 2" xfId="28584"/>
    <cellStyle name="Обычный 89 3 2 2" xfId="28585"/>
    <cellStyle name="Обычный 89 3 2 2 2" xfId="58446"/>
    <cellStyle name="Обычный 89 3 2 3" xfId="58447"/>
    <cellStyle name="Обычный 89 3 3" xfId="28586"/>
    <cellStyle name="Обычный 89 3 3 2" xfId="58448"/>
    <cellStyle name="Обычный 89 3 4" xfId="58449"/>
    <cellStyle name="Обычный 89 4" xfId="28587"/>
    <cellStyle name="Обычный 89 4 2" xfId="28588"/>
    <cellStyle name="Обычный 89 4 2 2" xfId="28589"/>
    <cellStyle name="Обычный 89 4 2 2 2" xfId="58450"/>
    <cellStyle name="Обычный 89 4 2 3" xfId="58451"/>
    <cellStyle name="Обычный 89 4 3" xfId="28590"/>
    <cellStyle name="Обычный 89 4 3 2" xfId="58452"/>
    <cellStyle name="Обычный 89 4 4" xfId="58453"/>
    <cellStyle name="Обычный 89 5" xfId="28591"/>
    <cellStyle name="Обычный 89 5 2" xfId="28592"/>
    <cellStyle name="Обычный 89 5 2 2" xfId="58454"/>
    <cellStyle name="Обычный 89 5 3" xfId="58455"/>
    <cellStyle name="Обычный 89 6" xfId="28593"/>
    <cellStyle name="Обычный 89 6 2" xfId="58456"/>
    <cellStyle name="Обычный 89 7" xfId="28594"/>
    <cellStyle name="Обычный 89 7 2" xfId="58457"/>
    <cellStyle name="Обычный 89 8" xfId="58458"/>
    <cellStyle name="Обычный 9" xfId="28"/>
    <cellStyle name="Обычный 9 2" xfId="28595"/>
    <cellStyle name="Обычный 9 2 2" xfId="58459"/>
    <cellStyle name="Обычный 9 2 3" xfId="61041"/>
    <cellStyle name="Обычный 9 3" xfId="28596"/>
    <cellStyle name="Обычный 9 3 2" xfId="58460"/>
    <cellStyle name="Обычный 9 3 3" xfId="61522"/>
    <cellStyle name="Обычный 9 4" xfId="28597"/>
    <cellStyle name="Обычный 9 5" xfId="59133"/>
    <cellStyle name="Обычный 9 6" xfId="61042"/>
    <cellStyle name="Обычный 9_Корректировка 2 квартал ДПН ОМТС Июнь (02 06 09)" xfId="28598"/>
    <cellStyle name="Обычный 90" xfId="28599"/>
    <cellStyle name="Обычный 90 2" xfId="28600"/>
    <cellStyle name="Обычный 90 2 2" xfId="28601"/>
    <cellStyle name="Обычный 90 2 2 2" xfId="28602"/>
    <cellStyle name="Обычный 90 2 2 2 2" xfId="58461"/>
    <cellStyle name="Обычный 90 2 2 3" xfId="58462"/>
    <cellStyle name="Обычный 90 2 3" xfId="28603"/>
    <cellStyle name="Обычный 90 2 3 2" xfId="58463"/>
    <cellStyle name="Обычный 90 2 4" xfId="58464"/>
    <cellStyle name="Обычный 90 3" xfId="28604"/>
    <cellStyle name="Обычный 90 3 2" xfId="28605"/>
    <cellStyle name="Обычный 90 3 2 2" xfId="28606"/>
    <cellStyle name="Обычный 90 3 2 2 2" xfId="58465"/>
    <cellStyle name="Обычный 90 3 2 3" xfId="58466"/>
    <cellStyle name="Обычный 90 3 3" xfId="28607"/>
    <cellStyle name="Обычный 90 3 3 2" xfId="58467"/>
    <cellStyle name="Обычный 90 3 4" xfId="58468"/>
    <cellStyle name="Обычный 90 4" xfId="28608"/>
    <cellStyle name="Обычный 90 4 2" xfId="28609"/>
    <cellStyle name="Обычный 90 4 2 2" xfId="28610"/>
    <cellStyle name="Обычный 90 4 2 2 2" xfId="58469"/>
    <cellStyle name="Обычный 90 4 2 3" xfId="58470"/>
    <cellStyle name="Обычный 90 4 3" xfId="28611"/>
    <cellStyle name="Обычный 90 4 3 2" xfId="58471"/>
    <cellStyle name="Обычный 90 4 4" xfId="58472"/>
    <cellStyle name="Обычный 90 5" xfId="28612"/>
    <cellStyle name="Обычный 90 5 2" xfId="28613"/>
    <cellStyle name="Обычный 90 5 2 2" xfId="58473"/>
    <cellStyle name="Обычный 90 5 3" xfId="58474"/>
    <cellStyle name="Обычный 90 6" xfId="28614"/>
    <cellStyle name="Обычный 90 6 2" xfId="58475"/>
    <cellStyle name="Обычный 90 7" xfId="28615"/>
    <cellStyle name="Обычный 90 7 2" xfId="58476"/>
    <cellStyle name="Обычный 90 8" xfId="58477"/>
    <cellStyle name="Обычный 91" xfId="28616"/>
    <cellStyle name="Обычный 91 2" xfId="28617"/>
    <cellStyle name="Обычный 91 2 2" xfId="28618"/>
    <cellStyle name="Обычный 91 2 2 2" xfId="28619"/>
    <cellStyle name="Обычный 91 2 2 2 2" xfId="58478"/>
    <cellStyle name="Обычный 91 2 2 3" xfId="58479"/>
    <cellStyle name="Обычный 91 2 3" xfId="28620"/>
    <cellStyle name="Обычный 91 2 3 2" xfId="58480"/>
    <cellStyle name="Обычный 91 2 4" xfId="58481"/>
    <cellStyle name="Обычный 91 3" xfId="28621"/>
    <cellStyle name="Обычный 91 3 2" xfId="28622"/>
    <cellStyle name="Обычный 91 3 2 2" xfId="28623"/>
    <cellStyle name="Обычный 91 3 2 2 2" xfId="58482"/>
    <cellStyle name="Обычный 91 3 2 3" xfId="58483"/>
    <cellStyle name="Обычный 91 3 3" xfId="28624"/>
    <cellStyle name="Обычный 91 3 3 2" xfId="58484"/>
    <cellStyle name="Обычный 91 3 4" xfId="58485"/>
    <cellStyle name="Обычный 91 4" xfId="28625"/>
    <cellStyle name="Обычный 91 4 2" xfId="28626"/>
    <cellStyle name="Обычный 91 4 2 2" xfId="28627"/>
    <cellStyle name="Обычный 91 4 2 2 2" xfId="58486"/>
    <cellStyle name="Обычный 91 4 2 3" xfId="58487"/>
    <cellStyle name="Обычный 91 4 3" xfId="28628"/>
    <cellStyle name="Обычный 91 4 3 2" xfId="58488"/>
    <cellStyle name="Обычный 91 4 4" xfId="58489"/>
    <cellStyle name="Обычный 91 5" xfId="28629"/>
    <cellStyle name="Обычный 91 5 2" xfId="28630"/>
    <cellStyle name="Обычный 91 5 2 2" xfId="58490"/>
    <cellStyle name="Обычный 91 5 3" xfId="58491"/>
    <cellStyle name="Обычный 91 6" xfId="28631"/>
    <cellStyle name="Обычный 91 6 2" xfId="58492"/>
    <cellStyle name="Обычный 91 7" xfId="28632"/>
    <cellStyle name="Обычный 91 7 2" xfId="58493"/>
    <cellStyle name="Обычный 91 8" xfId="58494"/>
    <cellStyle name="Обычный 92" xfId="28633"/>
    <cellStyle name="Обычный 92 2" xfId="28634"/>
    <cellStyle name="Обычный 92 2 2" xfId="28635"/>
    <cellStyle name="Обычный 92 2 2 2" xfId="28636"/>
    <cellStyle name="Обычный 92 2 2 2 2" xfId="58495"/>
    <cellStyle name="Обычный 92 2 2 3" xfId="58496"/>
    <cellStyle name="Обычный 92 2 3" xfId="28637"/>
    <cellStyle name="Обычный 92 2 3 2" xfId="58497"/>
    <cellStyle name="Обычный 92 2 4" xfId="58498"/>
    <cellStyle name="Обычный 92 3" xfId="28638"/>
    <cellStyle name="Обычный 92 3 2" xfId="28639"/>
    <cellStyle name="Обычный 92 3 2 2" xfId="28640"/>
    <cellStyle name="Обычный 92 3 2 2 2" xfId="58499"/>
    <cellStyle name="Обычный 92 3 2 3" xfId="58500"/>
    <cellStyle name="Обычный 92 3 3" xfId="28641"/>
    <cellStyle name="Обычный 92 3 3 2" xfId="58501"/>
    <cellStyle name="Обычный 92 3 4" xfId="58502"/>
    <cellStyle name="Обычный 92 4" xfId="28642"/>
    <cellStyle name="Обычный 92 4 2" xfId="28643"/>
    <cellStyle name="Обычный 92 4 2 2" xfId="28644"/>
    <cellStyle name="Обычный 92 4 2 2 2" xfId="58503"/>
    <cellStyle name="Обычный 92 4 2 3" xfId="58504"/>
    <cellStyle name="Обычный 92 4 3" xfId="28645"/>
    <cellStyle name="Обычный 92 4 3 2" xfId="58505"/>
    <cellStyle name="Обычный 92 4 4" xfId="58506"/>
    <cellStyle name="Обычный 92 5" xfId="28646"/>
    <cellStyle name="Обычный 92 5 2" xfId="28647"/>
    <cellStyle name="Обычный 92 5 2 2" xfId="58507"/>
    <cellStyle name="Обычный 92 5 3" xfId="58508"/>
    <cellStyle name="Обычный 92 6" xfId="28648"/>
    <cellStyle name="Обычный 92 6 2" xfId="58509"/>
    <cellStyle name="Обычный 92 7" xfId="28649"/>
    <cellStyle name="Обычный 92 7 2" xfId="58510"/>
    <cellStyle name="Обычный 92 8" xfId="58511"/>
    <cellStyle name="Обычный 93" xfId="28650"/>
    <cellStyle name="Обычный 93 2" xfId="28651"/>
    <cellStyle name="Обычный 93 2 2" xfId="28652"/>
    <cellStyle name="Обычный 93 2 2 2" xfId="28653"/>
    <cellStyle name="Обычный 93 2 2 2 2" xfId="58512"/>
    <cellStyle name="Обычный 93 2 2 3" xfId="58513"/>
    <cellStyle name="Обычный 93 2 3" xfId="28654"/>
    <cellStyle name="Обычный 93 2 3 2" xfId="58514"/>
    <cellStyle name="Обычный 93 2 4" xfId="58515"/>
    <cellStyle name="Обычный 93 3" xfId="28655"/>
    <cellStyle name="Обычный 93 3 2" xfId="28656"/>
    <cellStyle name="Обычный 93 3 2 2" xfId="28657"/>
    <cellStyle name="Обычный 93 3 2 2 2" xfId="58516"/>
    <cellStyle name="Обычный 93 3 2 3" xfId="58517"/>
    <cellStyle name="Обычный 93 3 3" xfId="28658"/>
    <cellStyle name="Обычный 93 3 3 2" xfId="58518"/>
    <cellStyle name="Обычный 93 3 4" xfId="58519"/>
    <cellStyle name="Обычный 93 4" xfId="28659"/>
    <cellStyle name="Обычный 93 4 2" xfId="28660"/>
    <cellStyle name="Обычный 93 4 2 2" xfId="28661"/>
    <cellStyle name="Обычный 93 4 2 2 2" xfId="58520"/>
    <cellStyle name="Обычный 93 4 2 3" xfId="58521"/>
    <cellStyle name="Обычный 93 4 3" xfId="28662"/>
    <cellStyle name="Обычный 93 4 3 2" xfId="58522"/>
    <cellStyle name="Обычный 93 4 4" xfId="58523"/>
    <cellStyle name="Обычный 93 5" xfId="28663"/>
    <cellStyle name="Обычный 93 5 2" xfId="28664"/>
    <cellStyle name="Обычный 93 5 2 2" xfId="58524"/>
    <cellStyle name="Обычный 93 5 3" xfId="58525"/>
    <cellStyle name="Обычный 93 6" xfId="28665"/>
    <cellStyle name="Обычный 93 6 2" xfId="58526"/>
    <cellStyle name="Обычный 93 7" xfId="28666"/>
    <cellStyle name="Обычный 93 7 2" xfId="58527"/>
    <cellStyle name="Обычный 93 8" xfId="58528"/>
    <cellStyle name="Обычный 94" xfId="28667"/>
    <cellStyle name="Обычный 94 2" xfId="28668"/>
    <cellStyle name="Обычный 94 2 2" xfId="28669"/>
    <cellStyle name="Обычный 94 2 2 2" xfId="28670"/>
    <cellStyle name="Обычный 94 2 2 2 2" xfId="58529"/>
    <cellStyle name="Обычный 94 2 2 3" xfId="58530"/>
    <cellStyle name="Обычный 94 2 3" xfId="28671"/>
    <cellStyle name="Обычный 94 2 3 2" xfId="58531"/>
    <cellStyle name="Обычный 94 2 4" xfId="58532"/>
    <cellStyle name="Обычный 94 3" xfId="28672"/>
    <cellStyle name="Обычный 94 3 2" xfId="28673"/>
    <cellStyle name="Обычный 94 3 2 2" xfId="28674"/>
    <cellStyle name="Обычный 94 3 2 2 2" xfId="58533"/>
    <cellStyle name="Обычный 94 3 2 3" xfId="58534"/>
    <cellStyle name="Обычный 94 3 3" xfId="28675"/>
    <cellStyle name="Обычный 94 3 3 2" xfId="58535"/>
    <cellStyle name="Обычный 94 3 4" xfId="58536"/>
    <cellStyle name="Обычный 94 4" xfId="28676"/>
    <cellStyle name="Обычный 94 4 2" xfId="28677"/>
    <cellStyle name="Обычный 94 4 2 2" xfId="28678"/>
    <cellStyle name="Обычный 94 4 2 2 2" xfId="58537"/>
    <cellStyle name="Обычный 94 4 2 3" xfId="58538"/>
    <cellStyle name="Обычный 94 4 3" xfId="28679"/>
    <cellStyle name="Обычный 94 4 3 2" xfId="58539"/>
    <cellStyle name="Обычный 94 4 4" xfId="58540"/>
    <cellStyle name="Обычный 94 5" xfId="28680"/>
    <cellStyle name="Обычный 94 5 2" xfId="28681"/>
    <cellStyle name="Обычный 94 5 2 2" xfId="58541"/>
    <cellStyle name="Обычный 94 5 3" xfId="58542"/>
    <cellStyle name="Обычный 94 6" xfId="28682"/>
    <cellStyle name="Обычный 94 6 2" xfId="58543"/>
    <cellStyle name="Обычный 94 7" xfId="28683"/>
    <cellStyle name="Обычный 94 7 2" xfId="58544"/>
    <cellStyle name="Обычный 94 8" xfId="58545"/>
    <cellStyle name="Обычный 95" xfId="28684"/>
    <cellStyle name="Обычный 95 2" xfId="28685"/>
    <cellStyle name="Обычный 95 2 2" xfId="28686"/>
    <cellStyle name="Обычный 95 2 2 2" xfId="28687"/>
    <cellStyle name="Обычный 95 2 2 2 2" xfId="58546"/>
    <cellStyle name="Обычный 95 2 2 3" xfId="58547"/>
    <cellStyle name="Обычный 95 2 3" xfId="28688"/>
    <cellStyle name="Обычный 95 2 3 2" xfId="58548"/>
    <cellStyle name="Обычный 95 2 4" xfId="58549"/>
    <cellStyle name="Обычный 95 3" xfId="28689"/>
    <cellStyle name="Обычный 95 3 2" xfId="28690"/>
    <cellStyle name="Обычный 95 3 2 2" xfId="28691"/>
    <cellStyle name="Обычный 95 3 2 2 2" xfId="58550"/>
    <cellStyle name="Обычный 95 3 2 3" xfId="58551"/>
    <cellStyle name="Обычный 95 3 3" xfId="28692"/>
    <cellStyle name="Обычный 95 3 3 2" xfId="58552"/>
    <cellStyle name="Обычный 95 3 4" xfId="58553"/>
    <cellStyle name="Обычный 95 4" xfId="28693"/>
    <cellStyle name="Обычный 95 4 2" xfId="28694"/>
    <cellStyle name="Обычный 95 4 2 2" xfId="28695"/>
    <cellStyle name="Обычный 95 4 2 2 2" xfId="58554"/>
    <cellStyle name="Обычный 95 4 2 3" xfId="58555"/>
    <cellStyle name="Обычный 95 4 3" xfId="28696"/>
    <cellStyle name="Обычный 95 4 3 2" xfId="58556"/>
    <cellStyle name="Обычный 95 4 4" xfId="58557"/>
    <cellStyle name="Обычный 95 5" xfId="28697"/>
    <cellStyle name="Обычный 95 5 2" xfId="28698"/>
    <cellStyle name="Обычный 95 5 2 2" xfId="58558"/>
    <cellStyle name="Обычный 95 5 3" xfId="58559"/>
    <cellStyle name="Обычный 95 6" xfId="28699"/>
    <cellStyle name="Обычный 95 6 2" xfId="58560"/>
    <cellStyle name="Обычный 95 7" xfId="28700"/>
    <cellStyle name="Обычный 95 7 2" xfId="58561"/>
    <cellStyle name="Обычный 95 8" xfId="58562"/>
    <cellStyle name="Обычный 96" xfId="28701"/>
    <cellStyle name="Обычный 96 2" xfId="28702"/>
    <cellStyle name="Обычный 96 2 2" xfId="28703"/>
    <cellStyle name="Обычный 96 2 2 2" xfId="28704"/>
    <cellStyle name="Обычный 96 2 2 2 2" xfId="58563"/>
    <cellStyle name="Обычный 96 2 2 3" xfId="58564"/>
    <cellStyle name="Обычный 96 2 3" xfId="28705"/>
    <cellStyle name="Обычный 96 2 3 2" xfId="58565"/>
    <cellStyle name="Обычный 96 2 4" xfId="58566"/>
    <cellStyle name="Обычный 96 3" xfId="28706"/>
    <cellStyle name="Обычный 96 3 2" xfId="28707"/>
    <cellStyle name="Обычный 96 3 2 2" xfId="28708"/>
    <cellStyle name="Обычный 96 3 2 2 2" xfId="58567"/>
    <cellStyle name="Обычный 96 3 2 3" xfId="58568"/>
    <cellStyle name="Обычный 96 3 3" xfId="28709"/>
    <cellStyle name="Обычный 96 3 3 2" xfId="58569"/>
    <cellStyle name="Обычный 96 3 4" xfId="58570"/>
    <cellStyle name="Обычный 96 4" xfId="28710"/>
    <cellStyle name="Обычный 96 4 2" xfId="28711"/>
    <cellStyle name="Обычный 96 4 2 2" xfId="28712"/>
    <cellStyle name="Обычный 96 4 2 2 2" xfId="58571"/>
    <cellStyle name="Обычный 96 4 2 3" xfId="58572"/>
    <cellStyle name="Обычный 96 4 3" xfId="28713"/>
    <cellStyle name="Обычный 96 4 3 2" xfId="58573"/>
    <cellStyle name="Обычный 96 4 4" xfId="58574"/>
    <cellStyle name="Обычный 96 5" xfId="28714"/>
    <cellStyle name="Обычный 96 5 2" xfId="28715"/>
    <cellStyle name="Обычный 96 5 2 2" xfId="58575"/>
    <cellStyle name="Обычный 96 5 3" xfId="58576"/>
    <cellStyle name="Обычный 96 6" xfId="28716"/>
    <cellStyle name="Обычный 96 6 2" xfId="58577"/>
    <cellStyle name="Обычный 96 7" xfId="28717"/>
    <cellStyle name="Обычный 96 7 2" xfId="58578"/>
    <cellStyle name="Обычный 96 8" xfId="58579"/>
    <cellStyle name="Обычный 97" xfId="28718"/>
    <cellStyle name="Обычный 97 2" xfId="28719"/>
    <cellStyle name="Обычный 97 2 2" xfId="28720"/>
    <cellStyle name="Обычный 97 2 2 2" xfId="28721"/>
    <cellStyle name="Обычный 97 2 2 2 2" xfId="58580"/>
    <cellStyle name="Обычный 97 2 2 3" xfId="58581"/>
    <cellStyle name="Обычный 97 2 3" xfId="28722"/>
    <cellStyle name="Обычный 97 2 3 2" xfId="58582"/>
    <cellStyle name="Обычный 97 2 4" xfId="58583"/>
    <cellStyle name="Обычный 97 3" xfId="28723"/>
    <cellStyle name="Обычный 97 3 2" xfId="28724"/>
    <cellStyle name="Обычный 97 3 2 2" xfId="28725"/>
    <cellStyle name="Обычный 97 3 2 2 2" xfId="58584"/>
    <cellStyle name="Обычный 97 3 2 3" xfId="58585"/>
    <cellStyle name="Обычный 97 3 3" xfId="28726"/>
    <cellStyle name="Обычный 97 3 3 2" xfId="58586"/>
    <cellStyle name="Обычный 97 3 4" xfId="58587"/>
    <cellStyle name="Обычный 97 4" xfId="28727"/>
    <cellStyle name="Обычный 97 4 2" xfId="28728"/>
    <cellStyle name="Обычный 97 4 2 2" xfId="28729"/>
    <cellStyle name="Обычный 97 4 2 2 2" xfId="58588"/>
    <cellStyle name="Обычный 97 4 2 3" xfId="58589"/>
    <cellStyle name="Обычный 97 4 3" xfId="28730"/>
    <cellStyle name="Обычный 97 4 3 2" xfId="58590"/>
    <cellStyle name="Обычный 97 4 4" xfId="58591"/>
    <cellStyle name="Обычный 97 5" xfId="28731"/>
    <cellStyle name="Обычный 97 5 2" xfId="28732"/>
    <cellStyle name="Обычный 97 5 2 2" xfId="58592"/>
    <cellStyle name="Обычный 97 5 3" xfId="58593"/>
    <cellStyle name="Обычный 97 6" xfId="28733"/>
    <cellStyle name="Обычный 97 6 2" xfId="58594"/>
    <cellStyle name="Обычный 97 7" xfId="28734"/>
    <cellStyle name="Обычный 97 7 2" xfId="58595"/>
    <cellStyle name="Обычный 97 8" xfId="58596"/>
    <cellStyle name="Обычный 98" xfId="28735"/>
    <cellStyle name="Обычный 98 2" xfId="28736"/>
    <cellStyle name="Обычный 98 2 2" xfId="28737"/>
    <cellStyle name="Обычный 98 2 2 2" xfId="28738"/>
    <cellStyle name="Обычный 98 2 2 2 2" xfId="58597"/>
    <cellStyle name="Обычный 98 2 2 3" xfId="58598"/>
    <cellStyle name="Обычный 98 2 3" xfId="28739"/>
    <cellStyle name="Обычный 98 2 3 2" xfId="58599"/>
    <cellStyle name="Обычный 98 2 4" xfId="58600"/>
    <cellStyle name="Обычный 98 3" xfId="28740"/>
    <cellStyle name="Обычный 98 3 2" xfId="28741"/>
    <cellStyle name="Обычный 98 3 2 2" xfId="28742"/>
    <cellStyle name="Обычный 98 3 2 2 2" xfId="58601"/>
    <cellStyle name="Обычный 98 3 2 3" xfId="58602"/>
    <cellStyle name="Обычный 98 3 3" xfId="28743"/>
    <cellStyle name="Обычный 98 3 3 2" xfId="58603"/>
    <cellStyle name="Обычный 98 3 4" xfId="58604"/>
    <cellStyle name="Обычный 98 4" xfId="28744"/>
    <cellStyle name="Обычный 98 4 2" xfId="28745"/>
    <cellStyle name="Обычный 98 4 2 2" xfId="28746"/>
    <cellStyle name="Обычный 98 4 2 2 2" xfId="58605"/>
    <cellStyle name="Обычный 98 4 2 3" xfId="58606"/>
    <cellStyle name="Обычный 98 4 3" xfId="28747"/>
    <cellStyle name="Обычный 98 4 3 2" xfId="58607"/>
    <cellStyle name="Обычный 98 4 4" xfId="58608"/>
    <cellStyle name="Обычный 98 5" xfId="28748"/>
    <cellStyle name="Обычный 98 5 2" xfId="28749"/>
    <cellStyle name="Обычный 98 5 2 2" xfId="58609"/>
    <cellStyle name="Обычный 98 5 3" xfId="58610"/>
    <cellStyle name="Обычный 98 6" xfId="28750"/>
    <cellStyle name="Обычный 98 6 2" xfId="58611"/>
    <cellStyle name="Обычный 98 7" xfId="28751"/>
    <cellStyle name="Обычный 98 7 2" xfId="58612"/>
    <cellStyle name="Обычный 98 8" xfId="58613"/>
    <cellStyle name="Обычный 99" xfId="28752"/>
    <cellStyle name="Обычный 99 2" xfId="28753"/>
    <cellStyle name="Обычный 99 2 2" xfId="28754"/>
    <cellStyle name="Обычный 99 2 2 2" xfId="28755"/>
    <cellStyle name="Обычный 99 2 2 2 2" xfId="58614"/>
    <cellStyle name="Обычный 99 2 2 3" xfId="58615"/>
    <cellStyle name="Обычный 99 2 3" xfId="28756"/>
    <cellStyle name="Обычный 99 2 3 2" xfId="58616"/>
    <cellStyle name="Обычный 99 2 4" xfId="58617"/>
    <cellStyle name="Обычный 99 3" xfId="28757"/>
    <cellStyle name="Обычный 99 3 2" xfId="28758"/>
    <cellStyle name="Обычный 99 3 2 2" xfId="28759"/>
    <cellStyle name="Обычный 99 3 2 2 2" xfId="58618"/>
    <cellStyle name="Обычный 99 3 2 3" xfId="58619"/>
    <cellStyle name="Обычный 99 3 3" xfId="28760"/>
    <cellStyle name="Обычный 99 3 3 2" xfId="58620"/>
    <cellStyle name="Обычный 99 3 4" xfId="58621"/>
    <cellStyle name="Обычный 99 4" xfId="28761"/>
    <cellStyle name="Обычный 99 4 2" xfId="28762"/>
    <cellStyle name="Обычный 99 4 2 2" xfId="28763"/>
    <cellStyle name="Обычный 99 4 2 2 2" xfId="58622"/>
    <cellStyle name="Обычный 99 4 2 3" xfId="58623"/>
    <cellStyle name="Обычный 99 4 3" xfId="28764"/>
    <cellStyle name="Обычный 99 4 3 2" xfId="58624"/>
    <cellStyle name="Обычный 99 4 4" xfId="58625"/>
    <cellStyle name="Обычный 99 5" xfId="28765"/>
    <cellStyle name="Обычный 99 5 2" xfId="28766"/>
    <cellStyle name="Обычный 99 5 2 2" xfId="58626"/>
    <cellStyle name="Обычный 99 5 3" xfId="58627"/>
    <cellStyle name="Обычный 99 6" xfId="28767"/>
    <cellStyle name="Обычный 99 6 2" xfId="58628"/>
    <cellStyle name="Обычный 99 7" xfId="28768"/>
    <cellStyle name="Обычный 99 7 2" xfId="58629"/>
    <cellStyle name="Обычный 99 8" xfId="58630"/>
    <cellStyle name="Обычный_Исполнительный аппарат МРСК Центра и Приволжья" xfId="1"/>
    <cellStyle name="Плохой 2" xfId="28769"/>
    <cellStyle name="Плохой 2 10" xfId="28770"/>
    <cellStyle name="Плохой 2 10 2" xfId="58631"/>
    <cellStyle name="Плохой 2 11" xfId="28771"/>
    <cellStyle name="Плохой 2 11 2" xfId="58632"/>
    <cellStyle name="Плохой 2 12" xfId="28772"/>
    <cellStyle name="Плохой 2 12 2" xfId="58633"/>
    <cellStyle name="Плохой 2 13" xfId="28773"/>
    <cellStyle name="Плохой 2 13 2" xfId="58634"/>
    <cellStyle name="Плохой 2 14" xfId="28774"/>
    <cellStyle name="Плохой 2 14 2" xfId="58635"/>
    <cellStyle name="Плохой 2 15" xfId="28775"/>
    <cellStyle name="Плохой 2 15 2" xfId="58636"/>
    <cellStyle name="Плохой 2 16" xfId="28776"/>
    <cellStyle name="Плохой 2 16 2" xfId="58637"/>
    <cellStyle name="Плохой 2 17" xfId="28777"/>
    <cellStyle name="Плохой 2 17 2" xfId="58638"/>
    <cellStyle name="Плохой 2 18" xfId="28778"/>
    <cellStyle name="Плохой 2 18 2" xfId="58639"/>
    <cellStyle name="Плохой 2 19" xfId="28779"/>
    <cellStyle name="Плохой 2 19 2" xfId="58640"/>
    <cellStyle name="Плохой 2 2" xfId="28780"/>
    <cellStyle name="Плохой 2 2 2" xfId="58641"/>
    <cellStyle name="Плохой 2 2 3" xfId="61043"/>
    <cellStyle name="Плохой 2 20" xfId="28781"/>
    <cellStyle name="Плохой 2 20 2" xfId="58642"/>
    <cellStyle name="Плохой 2 21" xfId="28782"/>
    <cellStyle name="Плохой 2 21 2" xfId="58643"/>
    <cellStyle name="Плохой 2 22" xfId="28783"/>
    <cellStyle name="Плохой 2 22 2" xfId="58644"/>
    <cellStyle name="Плохой 2 23" xfId="28784"/>
    <cellStyle name="Плохой 2 23 2" xfId="58645"/>
    <cellStyle name="Плохой 2 24" xfId="58646"/>
    <cellStyle name="Плохой 2 25" xfId="61044"/>
    <cellStyle name="Плохой 2 3" xfId="28785"/>
    <cellStyle name="Плохой 2 3 2" xfId="58647"/>
    <cellStyle name="Плохой 2 3 3" xfId="61045"/>
    <cellStyle name="Плохой 2 4" xfId="28786"/>
    <cellStyle name="Плохой 2 4 2" xfId="58648"/>
    <cellStyle name="Плохой 2 4 3" xfId="61046"/>
    <cellStyle name="Плохой 2 5" xfId="28787"/>
    <cellStyle name="Плохой 2 5 2" xfId="58649"/>
    <cellStyle name="Плохой 2 5 3" xfId="61047"/>
    <cellStyle name="Плохой 2 6" xfId="28788"/>
    <cellStyle name="Плохой 2 6 2" xfId="58650"/>
    <cellStyle name="Плохой 2 7" xfId="28789"/>
    <cellStyle name="Плохой 2 7 2" xfId="58651"/>
    <cellStyle name="Плохой 2 8" xfId="28790"/>
    <cellStyle name="Плохой 2 8 2" xfId="58652"/>
    <cellStyle name="Плохой 2 9" xfId="28791"/>
    <cellStyle name="Плохой 2 9 2" xfId="58653"/>
    <cellStyle name="Плохой 3" xfId="28792"/>
    <cellStyle name="Плохой 3 10" xfId="28793"/>
    <cellStyle name="Плохой 3 10 2" xfId="58654"/>
    <cellStyle name="Плохой 3 11" xfId="28794"/>
    <cellStyle name="Плохой 3 11 2" xfId="58655"/>
    <cellStyle name="Плохой 3 12" xfId="28795"/>
    <cellStyle name="Плохой 3 12 2" xfId="58656"/>
    <cellStyle name="Плохой 3 13" xfId="28796"/>
    <cellStyle name="Плохой 3 13 2" xfId="58657"/>
    <cellStyle name="Плохой 3 14" xfId="28797"/>
    <cellStyle name="Плохой 3 14 2" xfId="58658"/>
    <cellStyle name="Плохой 3 15" xfId="28798"/>
    <cellStyle name="Плохой 3 15 2" xfId="58659"/>
    <cellStyle name="Плохой 3 16" xfId="28799"/>
    <cellStyle name="Плохой 3 16 2" xfId="58660"/>
    <cellStyle name="Плохой 3 17" xfId="28800"/>
    <cellStyle name="Плохой 3 17 2" xfId="58661"/>
    <cellStyle name="Плохой 3 18" xfId="28801"/>
    <cellStyle name="Плохой 3 18 2" xfId="58662"/>
    <cellStyle name="Плохой 3 19" xfId="28802"/>
    <cellStyle name="Плохой 3 19 2" xfId="58663"/>
    <cellStyle name="Плохой 3 2" xfId="28803"/>
    <cellStyle name="Плохой 3 2 2" xfId="58664"/>
    <cellStyle name="Плохой 3 20" xfId="28804"/>
    <cellStyle name="Плохой 3 20 2" xfId="58665"/>
    <cellStyle name="Плохой 3 21" xfId="28805"/>
    <cellStyle name="Плохой 3 21 2" xfId="58666"/>
    <cellStyle name="Плохой 3 22" xfId="28806"/>
    <cellStyle name="Плохой 3 22 2" xfId="58667"/>
    <cellStyle name="Плохой 3 23" xfId="28807"/>
    <cellStyle name="Плохой 3 23 2" xfId="58668"/>
    <cellStyle name="Плохой 3 24" xfId="58669"/>
    <cellStyle name="Плохой 3 25" xfId="61523"/>
    <cellStyle name="Плохой 3 3" xfId="28808"/>
    <cellStyle name="Плохой 3 3 2" xfId="58670"/>
    <cellStyle name="Плохой 3 4" xfId="28809"/>
    <cellStyle name="Плохой 3 4 2" xfId="58671"/>
    <cellStyle name="Плохой 3 5" xfId="28810"/>
    <cellStyle name="Плохой 3 5 2" xfId="58672"/>
    <cellStyle name="Плохой 3 6" xfId="28811"/>
    <cellStyle name="Плохой 3 6 2" xfId="58673"/>
    <cellStyle name="Плохой 3 7" xfId="28812"/>
    <cellStyle name="Плохой 3 7 2" xfId="58674"/>
    <cellStyle name="Плохой 3 8" xfId="28813"/>
    <cellStyle name="Плохой 3 8 2" xfId="58675"/>
    <cellStyle name="Плохой 3 9" xfId="28814"/>
    <cellStyle name="Плохой 3 9 2" xfId="58676"/>
    <cellStyle name="Плохой 4" xfId="28815"/>
    <cellStyle name="Плохой 4 2" xfId="58677"/>
    <cellStyle name="Плохой 5" xfId="28816"/>
    <cellStyle name="Плохой 5 2" xfId="58678"/>
    <cellStyle name="Плохой 6" xfId="28817"/>
    <cellStyle name="Плохой 6 2" xfId="58679"/>
    <cellStyle name="Плохой 7" xfId="28818"/>
    <cellStyle name="Поле ввода" xfId="28819"/>
    <cellStyle name="Поле ввода 2" xfId="61048"/>
    <cellStyle name="Пояснение 2" xfId="28820"/>
    <cellStyle name="Пояснение 2 10" xfId="28821"/>
    <cellStyle name="Пояснение 2 10 2" xfId="58680"/>
    <cellStyle name="Пояснение 2 11" xfId="28822"/>
    <cellStyle name="Пояснение 2 11 2" xfId="58681"/>
    <cellStyle name="Пояснение 2 12" xfId="28823"/>
    <cellStyle name="Пояснение 2 12 2" xfId="58682"/>
    <cellStyle name="Пояснение 2 13" xfId="28824"/>
    <cellStyle name="Пояснение 2 13 2" xfId="58683"/>
    <cellStyle name="Пояснение 2 14" xfId="28825"/>
    <cellStyle name="Пояснение 2 14 2" xfId="58684"/>
    <cellStyle name="Пояснение 2 15" xfId="28826"/>
    <cellStyle name="Пояснение 2 15 2" xfId="58685"/>
    <cellStyle name="Пояснение 2 16" xfId="28827"/>
    <cellStyle name="Пояснение 2 16 2" xfId="58686"/>
    <cellStyle name="Пояснение 2 17" xfId="28828"/>
    <cellStyle name="Пояснение 2 17 2" xfId="58687"/>
    <cellStyle name="Пояснение 2 18" xfId="28829"/>
    <cellStyle name="Пояснение 2 18 2" xfId="58688"/>
    <cellStyle name="Пояснение 2 19" xfId="28830"/>
    <cellStyle name="Пояснение 2 19 2" xfId="58689"/>
    <cellStyle name="Пояснение 2 2" xfId="28831"/>
    <cellStyle name="Пояснение 2 2 2" xfId="58690"/>
    <cellStyle name="Пояснение 2 2 3" xfId="61049"/>
    <cellStyle name="Пояснение 2 20" xfId="28832"/>
    <cellStyle name="Пояснение 2 20 2" xfId="58691"/>
    <cellStyle name="Пояснение 2 21" xfId="28833"/>
    <cellStyle name="Пояснение 2 21 2" xfId="58692"/>
    <cellStyle name="Пояснение 2 22" xfId="28834"/>
    <cellStyle name="Пояснение 2 22 2" xfId="58693"/>
    <cellStyle name="Пояснение 2 23" xfId="28835"/>
    <cellStyle name="Пояснение 2 23 2" xfId="58694"/>
    <cellStyle name="Пояснение 2 24" xfId="58695"/>
    <cellStyle name="Пояснение 2 25" xfId="61050"/>
    <cellStyle name="Пояснение 2 3" xfId="28836"/>
    <cellStyle name="Пояснение 2 3 2" xfId="58696"/>
    <cellStyle name="Пояснение 2 3 3" xfId="61051"/>
    <cellStyle name="Пояснение 2 4" xfId="28837"/>
    <cellStyle name="Пояснение 2 4 2" xfId="58697"/>
    <cellStyle name="Пояснение 2 4 3" xfId="61052"/>
    <cellStyle name="Пояснение 2 5" xfId="28838"/>
    <cellStyle name="Пояснение 2 5 2" xfId="58698"/>
    <cellStyle name="Пояснение 2 5 3" xfId="61053"/>
    <cellStyle name="Пояснение 2 6" xfId="28839"/>
    <cellStyle name="Пояснение 2 6 2" xfId="58699"/>
    <cellStyle name="Пояснение 2 7" xfId="28840"/>
    <cellStyle name="Пояснение 2 7 2" xfId="58700"/>
    <cellStyle name="Пояснение 2 8" xfId="28841"/>
    <cellStyle name="Пояснение 2 8 2" xfId="58701"/>
    <cellStyle name="Пояснение 2 9" xfId="28842"/>
    <cellStyle name="Пояснение 2 9 2" xfId="58702"/>
    <cellStyle name="Пояснение 3" xfId="28843"/>
    <cellStyle name="Пояснение 3 10" xfId="28844"/>
    <cellStyle name="Пояснение 3 10 2" xfId="58703"/>
    <cellStyle name="Пояснение 3 11" xfId="28845"/>
    <cellStyle name="Пояснение 3 11 2" xfId="58704"/>
    <cellStyle name="Пояснение 3 12" xfId="28846"/>
    <cellStyle name="Пояснение 3 12 2" xfId="58705"/>
    <cellStyle name="Пояснение 3 13" xfId="28847"/>
    <cellStyle name="Пояснение 3 13 2" xfId="58706"/>
    <cellStyle name="Пояснение 3 14" xfId="28848"/>
    <cellStyle name="Пояснение 3 14 2" xfId="58707"/>
    <cellStyle name="Пояснение 3 15" xfId="28849"/>
    <cellStyle name="Пояснение 3 15 2" xfId="58708"/>
    <cellStyle name="Пояснение 3 16" xfId="28850"/>
    <cellStyle name="Пояснение 3 16 2" xfId="58709"/>
    <cellStyle name="Пояснение 3 17" xfId="28851"/>
    <cellStyle name="Пояснение 3 17 2" xfId="58710"/>
    <cellStyle name="Пояснение 3 18" xfId="28852"/>
    <cellStyle name="Пояснение 3 18 2" xfId="58711"/>
    <cellStyle name="Пояснение 3 19" xfId="28853"/>
    <cellStyle name="Пояснение 3 19 2" xfId="58712"/>
    <cellStyle name="Пояснение 3 2" xfId="28854"/>
    <cellStyle name="Пояснение 3 2 2" xfId="58713"/>
    <cellStyle name="Пояснение 3 20" xfId="28855"/>
    <cellStyle name="Пояснение 3 20 2" xfId="58714"/>
    <cellStyle name="Пояснение 3 21" xfId="28856"/>
    <cellStyle name="Пояснение 3 21 2" xfId="58715"/>
    <cellStyle name="Пояснение 3 22" xfId="28857"/>
    <cellStyle name="Пояснение 3 22 2" xfId="58716"/>
    <cellStyle name="Пояснение 3 23" xfId="28858"/>
    <cellStyle name="Пояснение 3 23 2" xfId="58717"/>
    <cellStyle name="Пояснение 3 24" xfId="58718"/>
    <cellStyle name="Пояснение 3 25" xfId="61524"/>
    <cellStyle name="Пояснение 3 3" xfId="28859"/>
    <cellStyle name="Пояснение 3 3 2" xfId="58719"/>
    <cellStyle name="Пояснение 3 4" xfId="28860"/>
    <cellStyle name="Пояснение 3 4 2" xfId="58720"/>
    <cellStyle name="Пояснение 3 5" xfId="28861"/>
    <cellStyle name="Пояснение 3 5 2" xfId="58721"/>
    <cellStyle name="Пояснение 3 6" xfId="28862"/>
    <cellStyle name="Пояснение 3 6 2" xfId="58722"/>
    <cellStyle name="Пояснение 3 7" xfId="28863"/>
    <cellStyle name="Пояснение 3 7 2" xfId="58723"/>
    <cellStyle name="Пояснение 3 8" xfId="28864"/>
    <cellStyle name="Пояснение 3 8 2" xfId="58724"/>
    <cellStyle name="Пояснение 3 9" xfId="28865"/>
    <cellStyle name="Пояснение 3 9 2" xfId="58725"/>
    <cellStyle name="Пояснение 4" xfId="28866"/>
    <cellStyle name="Пояснение 4 2" xfId="58726"/>
    <cellStyle name="Пояснение 5" xfId="28867"/>
    <cellStyle name="Пояснение 5 2" xfId="58727"/>
    <cellStyle name="Пояснение 6" xfId="28868"/>
    <cellStyle name="Пояснение 6 2" xfId="58728"/>
    <cellStyle name="Пояснение 7" xfId="28869"/>
    <cellStyle name="Примечание 10" xfId="61525"/>
    <cellStyle name="Примечание 10 2" xfId="61526"/>
    <cellStyle name="Примечание 114 2" xfId="61054"/>
    <cellStyle name="Примечание 15" xfId="61055"/>
    <cellStyle name="Примечание 19" xfId="61527"/>
    <cellStyle name="Примечание 19 2" xfId="61528"/>
    <cellStyle name="Примечание 2" xfId="28870"/>
    <cellStyle name="Примечание 2 10" xfId="28871"/>
    <cellStyle name="Примечание 2 10 2" xfId="58729"/>
    <cellStyle name="Примечание 2 11" xfId="28872"/>
    <cellStyle name="Примечание 2 11 2" xfId="58730"/>
    <cellStyle name="Примечание 2 12" xfId="28873"/>
    <cellStyle name="Примечание 2 12 2" xfId="58731"/>
    <cellStyle name="Примечание 2 13" xfId="28874"/>
    <cellStyle name="Примечание 2 13 2" xfId="58732"/>
    <cellStyle name="Примечание 2 14" xfId="28875"/>
    <cellStyle name="Примечание 2 14 2" xfId="58733"/>
    <cellStyle name="Примечание 2 15" xfId="28876"/>
    <cellStyle name="Примечание 2 15 2" xfId="58734"/>
    <cellStyle name="Примечание 2 16" xfId="28877"/>
    <cellStyle name="Примечание 2 16 2" xfId="58735"/>
    <cellStyle name="Примечание 2 17" xfId="28878"/>
    <cellStyle name="Примечание 2 17 2" xfId="58736"/>
    <cellStyle name="Примечание 2 18" xfId="28879"/>
    <cellStyle name="Примечание 2 18 2" xfId="58737"/>
    <cellStyle name="Примечание 2 19" xfId="28880"/>
    <cellStyle name="Примечание 2 19 2" xfId="58738"/>
    <cellStyle name="Примечание 2 2" xfId="28881"/>
    <cellStyle name="Примечание 2 2 10" xfId="28882"/>
    <cellStyle name="Примечание 2 2 10 2" xfId="58739"/>
    <cellStyle name="Примечание 2 2 11" xfId="28883"/>
    <cellStyle name="Примечание 2 2 11 2" xfId="58740"/>
    <cellStyle name="Примечание 2 2 12" xfId="28884"/>
    <cellStyle name="Примечание 2 2 12 2" xfId="58741"/>
    <cellStyle name="Примечание 2 2 13" xfId="28885"/>
    <cellStyle name="Примечание 2 2 13 2" xfId="58742"/>
    <cellStyle name="Примечание 2 2 14" xfId="28886"/>
    <cellStyle name="Примечание 2 2 14 2" xfId="58743"/>
    <cellStyle name="Примечание 2 2 15" xfId="28887"/>
    <cellStyle name="Примечание 2 2 15 2" xfId="58744"/>
    <cellStyle name="Примечание 2 2 16" xfId="28888"/>
    <cellStyle name="Примечание 2 2 16 2" xfId="58745"/>
    <cellStyle name="Примечание 2 2 17" xfId="28889"/>
    <cellStyle name="Примечание 2 2 17 2" xfId="58746"/>
    <cellStyle name="Примечание 2 2 18" xfId="28890"/>
    <cellStyle name="Примечание 2 2 18 2" xfId="58747"/>
    <cellStyle name="Примечание 2 2 19" xfId="28891"/>
    <cellStyle name="Примечание 2 2 19 2" xfId="58748"/>
    <cellStyle name="Примечание 2 2 2" xfId="28892"/>
    <cellStyle name="Примечание 2 2 2 2" xfId="58749"/>
    <cellStyle name="Примечание 2 2 2 3" xfId="61056"/>
    <cellStyle name="Примечание 2 2 20" xfId="28893"/>
    <cellStyle name="Примечание 2 2 20 2" xfId="58750"/>
    <cellStyle name="Примечание 2 2 21" xfId="28894"/>
    <cellStyle name="Примечание 2 2 21 2" xfId="58751"/>
    <cellStyle name="Примечание 2 2 22" xfId="28895"/>
    <cellStyle name="Примечание 2 2 22 2" xfId="58752"/>
    <cellStyle name="Примечание 2 2 23" xfId="28896"/>
    <cellStyle name="Примечание 2 2 23 2" xfId="58753"/>
    <cellStyle name="Примечание 2 2 24" xfId="58754"/>
    <cellStyle name="Примечание 2 2 25" xfId="61057"/>
    <cellStyle name="Примечание 2 2 3" xfId="28897"/>
    <cellStyle name="Примечание 2 2 3 2" xfId="58755"/>
    <cellStyle name="Примечание 2 2 3 3" xfId="61058"/>
    <cellStyle name="Примечание 2 2 4" xfId="28898"/>
    <cellStyle name="Примечание 2 2 4 2" xfId="58756"/>
    <cellStyle name="Примечание 2 2 4 3" xfId="61059"/>
    <cellStyle name="Примечание 2 2 5" xfId="28899"/>
    <cellStyle name="Примечание 2 2 5 2" xfId="58757"/>
    <cellStyle name="Примечание 2 2 6" xfId="28900"/>
    <cellStyle name="Примечание 2 2 6 2" xfId="58758"/>
    <cellStyle name="Примечание 2 2 7" xfId="28901"/>
    <cellStyle name="Примечание 2 2 7 2" xfId="58759"/>
    <cellStyle name="Примечание 2 2 8" xfId="28902"/>
    <cellStyle name="Примечание 2 2 8 2" xfId="58760"/>
    <cellStyle name="Примечание 2 2 9" xfId="28903"/>
    <cellStyle name="Примечание 2 2 9 2" xfId="58761"/>
    <cellStyle name="Примечание 2 20" xfId="28904"/>
    <cellStyle name="Примечание 2 20 2" xfId="58762"/>
    <cellStyle name="Примечание 2 21" xfId="28905"/>
    <cellStyle name="Примечание 2 21 2" xfId="58763"/>
    <cellStyle name="Примечание 2 22" xfId="28906"/>
    <cellStyle name="Примечание 2 22 2" xfId="58764"/>
    <cellStyle name="Примечание 2 23" xfId="28907"/>
    <cellStyle name="Примечание 2 23 2" xfId="58765"/>
    <cellStyle name="Примечание 2 24" xfId="28908"/>
    <cellStyle name="Примечание 2 24 2" xfId="58766"/>
    <cellStyle name="Примечание 2 25" xfId="58767"/>
    <cellStyle name="Примечание 2 26" xfId="61060"/>
    <cellStyle name="Примечание 2 27" xfId="61529"/>
    <cellStyle name="Примечание 2 3" xfId="28909"/>
    <cellStyle name="Примечание 2 3 2" xfId="58768"/>
    <cellStyle name="Примечание 2 3 2 2" xfId="61061"/>
    <cellStyle name="Примечание 2 3 3" xfId="61062"/>
    <cellStyle name="Примечание 2 3 4" xfId="61063"/>
    <cellStyle name="Примечание 2 3 5" xfId="61064"/>
    <cellStyle name="Примечание 2 4" xfId="28910"/>
    <cellStyle name="Примечание 2 4 2" xfId="58769"/>
    <cellStyle name="Примечание 2 4 2 2" xfId="61065"/>
    <cellStyle name="Примечание 2 4 3" xfId="61066"/>
    <cellStyle name="Примечание 2 4 4" xfId="61067"/>
    <cellStyle name="Примечание 2 4 5" xfId="61068"/>
    <cellStyle name="Примечание 2 5" xfId="28911"/>
    <cellStyle name="Примечание 2 5 2" xfId="58770"/>
    <cellStyle name="Примечание 2 5 2 2" xfId="61069"/>
    <cellStyle name="Примечание 2 5 3" xfId="61070"/>
    <cellStyle name="Примечание 2 5 4" xfId="61071"/>
    <cellStyle name="Примечание 2 5 5" xfId="61072"/>
    <cellStyle name="Примечание 2 6" xfId="28912"/>
    <cellStyle name="Примечание 2 6 2" xfId="58771"/>
    <cellStyle name="Примечание 2 6 3" xfId="61073"/>
    <cellStyle name="Примечание 2 6 4" xfId="61530"/>
    <cellStyle name="Примечание 2 7" xfId="28913"/>
    <cellStyle name="Примечание 2 7 2" xfId="58772"/>
    <cellStyle name="Примечание 2 7 3" xfId="61074"/>
    <cellStyle name="Примечание 2 8" xfId="28914"/>
    <cellStyle name="Примечание 2 8 2" xfId="58773"/>
    <cellStyle name="Примечание 2 8 3" xfId="61075"/>
    <cellStyle name="Примечание 2 9" xfId="28915"/>
    <cellStyle name="Примечание 2 9 2" xfId="58774"/>
    <cellStyle name="Примечание 20" xfId="61076"/>
    <cellStyle name="Примечание 20 2" xfId="61531"/>
    <cellStyle name="Примечание 3" xfId="28916"/>
    <cellStyle name="Примечание 3 10" xfId="28917"/>
    <cellStyle name="Примечание 3 10 2" xfId="58775"/>
    <cellStyle name="Примечание 3 11" xfId="28918"/>
    <cellStyle name="Примечание 3 11 2" xfId="58776"/>
    <cellStyle name="Примечание 3 12" xfId="28919"/>
    <cellStyle name="Примечание 3 12 2" xfId="58777"/>
    <cellStyle name="Примечание 3 13" xfId="28920"/>
    <cellStyle name="Примечание 3 13 2" xfId="58778"/>
    <cellStyle name="Примечание 3 14" xfId="28921"/>
    <cellStyle name="Примечание 3 14 2" xfId="58779"/>
    <cellStyle name="Примечание 3 15" xfId="28922"/>
    <cellStyle name="Примечание 3 15 2" xfId="58780"/>
    <cellStyle name="Примечание 3 16" xfId="28923"/>
    <cellStyle name="Примечание 3 16 2" xfId="58781"/>
    <cellStyle name="Примечание 3 17" xfId="28924"/>
    <cellStyle name="Примечание 3 17 2" xfId="58782"/>
    <cellStyle name="Примечание 3 18" xfId="28925"/>
    <cellStyle name="Примечание 3 18 2" xfId="58783"/>
    <cellStyle name="Примечание 3 19" xfId="28926"/>
    <cellStyle name="Примечание 3 19 2" xfId="58784"/>
    <cellStyle name="Примечание 3 2" xfId="28927"/>
    <cellStyle name="Примечание 3 2 2" xfId="58785"/>
    <cellStyle name="Примечание 3 2 3" xfId="61532"/>
    <cellStyle name="Примечание 3 20" xfId="28928"/>
    <cellStyle name="Примечание 3 20 2" xfId="58786"/>
    <cellStyle name="Примечание 3 21" xfId="28929"/>
    <cellStyle name="Примечание 3 21 2" xfId="58787"/>
    <cellStyle name="Примечание 3 22" xfId="28930"/>
    <cellStyle name="Примечание 3 22 2" xfId="58788"/>
    <cellStyle name="Примечание 3 23" xfId="28931"/>
    <cellStyle name="Примечание 3 23 2" xfId="58789"/>
    <cellStyle name="Примечание 3 24" xfId="28932"/>
    <cellStyle name="Примечание 3 24 2" xfId="58790"/>
    <cellStyle name="Примечание 3 25" xfId="58791"/>
    <cellStyle name="Примечание 3 26" xfId="61077"/>
    <cellStyle name="Примечание 3 3" xfId="28933"/>
    <cellStyle name="Примечание 3 3 2" xfId="58792"/>
    <cellStyle name="Примечание 3 3 3" xfId="61533"/>
    <cellStyle name="Примечание 3 4" xfId="28934"/>
    <cellStyle name="Примечание 3 4 2" xfId="58793"/>
    <cellStyle name="Примечание 3 5" xfId="28935"/>
    <cellStyle name="Примечание 3 5 2" xfId="58794"/>
    <cellStyle name="Примечание 3 6" xfId="28936"/>
    <cellStyle name="Примечание 3 6 2" xfId="58795"/>
    <cellStyle name="Примечание 3 7" xfId="28937"/>
    <cellStyle name="Примечание 3 7 2" xfId="58796"/>
    <cellStyle name="Примечание 3 8" xfId="28938"/>
    <cellStyle name="Примечание 3 8 2" xfId="58797"/>
    <cellStyle name="Примечание 3 9" xfId="28939"/>
    <cellStyle name="Примечание 3 9 2" xfId="58798"/>
    <cellStyle name="Примечание 39" xfId="61078"/>
    <cellStyle name="Примечание 4" xfId="28940"/>
    <cellStyle name="Примечание 4 10" xfId="28941"/>
    <cellStyle name="Примечание 4 10 2" xfId="58799"/>
    <cellStyle name="Примечание 4 11" xfId="28942"/>
    <cellStyle name="Примечание 4 11 2" xfId="58800"/>
    <cellStyle name="Примечание 4 12" xfId="28943"/>
    <cellStyle name="Примечание 4 12 2" xfId="58801"/>
    <cellStyle name="Примечание 4 13" xfId="28944"/>
    <cellStyle name="Примечание 4 13 2" xfId="58802"/>
    <cellStyle name="Примечание 4 14" xfId="28945"/>
    <cellStyle name="Примечание 4 14 2" xfId="58803"/>
    <cellStyle name="Примечание 4 15" xfId="28946"/>
    <cellStyle name="Примечание 4 15 2" xfId="58804"/>
    <cellStyle name="Примечание 4 16" xfId="28947"/>
    <cellStyle name="Примечание 4 16 2" xfId="58805"/>
    <cellStyle name="Примечание 4 17" xfId="28948"/>
    <cellStyle name="Примечание 4 17 2" xfId="58806"/>
    <cellStyle name="Примечание 4 18" xfId="28949"/>
    <cellStyle name="Примечание 4 18 2" xfId="58807"/>
    <cellStyle name="Примечание 4 19" xfId="28950"/>
    <cellStyle name="Примечание 4 19 2" xfId="58808"/>
    <cellStyle name="Примечание 4 2" xfId="28951"/>
    <cellStyle name="Примечание 4 2 2" xfId="58809"/>
    <cellStyle name="Примечание 4 20" xfId="28952"/>
    <cellStyle name="Примечание 4 20 2" xfId="58810"/>
    <cellStyle name="Примечание 4 21" xfId="28953"/>
    <cellStyle name="Примечание 4 21 2" xfId="58811"/>
    <cellStyle name="Примечание 4 22" xfId="28954"/>
    <cellStyle name="Примечание 4 22 2" xfId="58812"/>
    <cellStyle name="Примечание 4 23" xfId="28955"/>
    <cellStyle name="Примечание 4 23 2" xfId="58813"/>
    <cellStyle name="Примечание 4 24" xfId="28956"/>
    <cellStyle name="Примечание 4 24 2" xfId="58814"/>
    <cellStyle name="Примечание 4 25" xfId="58815"/>
    <cellStyle name="Примечание 4 26" xfId="61079"/>
    <cellStyle name="Примечание 4 3" xfId="28957"/>
    <cellStyle name="Примечание 4 3 2" xfId="58816"/>
    <cellStyle name="Примечание 4 4" xfId="28958"/>
    <cellStyle name="Примечание 4 4 2" xfId="58817"/>
    <cellStyle name="Примечание 4 5" xfId="28959"/>
    <cellStyle name="Примечание 4 5 2" xfId="58818"/>
    <cellStyle name="Примечание 4 6" xfId="28960"/>
    <cellStyle name="Примечание 4 6 2" xfId="58819"/>
    <cellStyle name="Примечание 4 7" xfId="28961"/>
    <cellStyle name="Примечание 4 7 2" xfId="58820"/>
    <cellStyle name="Примечание 4 8" xfId="28962"/>
    <cellStyle name="Примечание 4 8 2" xfId="58821"/>
    <cellStyle name="Примечание 4 9" xfId="28963"/>
    <cellStyle name="Примечание 4 9 2" xfId="58822"/>
    <cellStyle name="Примечание 5" xfId="28964"/>
    <cellStyle name="Примечание 5 10" xfId="28965"/>
    <cellStyle name="Примечание 5 10 2" xfId="58823"/>
    <cellStyle name="Примечание 5 11" xfId="28966"/>
    <cellStyle name="Примечание 5 11 2" xfId="58824"/>
    <cellStyle name="Примечание 5 12" xfId="28967"/>
    <cellStyle name="Примечание 5 12 2" xfId="58825"/>
    <cellStyle name="Примечание 5 13" xfId="28968"/>
    <cellStyle name="Примечание 5 13 2" xfId="58826"/>
    <cellStyle name="Примечание 5 14" xfId="28969"/>
    <cellStyle name="Примечание 5 14 2" xfId="58827"/>
    <cellStyle name="Примечание 5 15" xfId="28970"/>
    <cellStyle name="Примечание 5 15 2" xfId="58828"/>
    <cellStyle name="Примечание 5 16" xfId="28971"/>
    <cellStyle name="Примечание 5 16 2" xfId="58829"/>
    <cellStyle name="Примечание 5 17" xfId="28972"/>
    <cellStyle name="Примечание 5 17 2" xfId="58830"/>
    <cellStyle name="Примечание 5 18" xfId="28973"/>
    <cellStyle name="Примечание 5 18 2" xfId="58831"/>
    <cellStyle name="Примечание 5 19" xfId="28974"/>
    <cellStyle name="Примечание 5 19 2" xfId="58832"/>
    <cellStyle name="Примечание 5 2" xfId="28975"/>
    <cellStyle name="Примечание 5 2 2" xfId="58833"/>
    <cellStyle name="Примечание 5 2 3" xfId="61534"/>
    <cellStyle name="Примечание 5 20" xfId="28976"/>
    <cellStyle name="Примечание 5 20 2" xfId="58834"/>
    <cellStyle name="Примечание 5 21" xfId="28977"/>
    <cellStyle name="Примечание 5 21 2" xfId="58835"/>
    <cellStyle name="Примечание 5 22" xfId="28978"/>
    <cellStyle name="Примечание 5 22 2" xfId="58836"/>
    <cellStyle name="Примечание 5 23" xfId="28979"/>
    <cellStyle name="Примечание 5 23 2" xfId="58837"/>
    <cellStyle name="Примечание 5 24" xfId="28980"/>
    <cellStyle name="Примечание 5 24 2" xfId="58838"/>
    <cellStyle name="Примечание 5 25" xfId="58839"/>
    <cellStyle name="Примечание 5 26" xfId="61080"/>
    <cellStyle name="Примечание 5 3" xfId="28981"/>
    <cellStyle name="Примечание 5 3 2" xfId="58840"/>
    <cellStyle name="Примечание 5 4" xfId="28982"/>
    <cellStyle name="Примечание 5 4 2" xfId="58841"/>
    <cellStyle name="Примечание 5 5" xfId="28983"/>
    <cellStyle name="Примечание 5 5 2" xfId="58842"/>
    <cellStyle name="Примечание 5 6" xfId="28984"/>
    <cellStyle name="Примечание 5 6 2" xfId="58843"/>
    <cellStyle name="Примечание 5 7" xfId="28985"/>
    <cellStyle name="Примечание 5 7 2" xfId="58844"/>
    <cellStyle name="Примечание 5 8" xfId="28986"/>
    <cellStyle name="Примечание 5 8 2" xfId="58845"/>
    <cellStyle name="Примечание 5 9" xfId="28987"/>
    <cellStyle name="Примечание 5 9 2" xfId="58846"/>
    <cellStyle name="Примечание 6" xfId="28988"/>
    <cellStyle name="Примечание 6 10" xfId="28989"/>
    <cellStyle name="Примечание 6 10 2" xfId="58847"/>
    <cellStyle name="Примечание 6 11" xfId="28990"/>
    <cellStyle name="Примечание 6 11 2" xfId="58848"/>
    <cellStyle name="Примечание 6 12" xfId="28991"/>
    <cellStyle name="Примечание 6 12 2" xfId="58849"/>
    <cellStyle name="Примечание 6 13" xfId="28992"/>
    <cellStyle name="Примечание 6 13 2" xfId="58850"/>
    <cellStyle name="Примечание 6 14" xfId="28993"/>
    <cellStyle name="Примечание 6 14 2" xfId="58851"/>
    <cellStyle name="Примечание 6 15" xfId="28994"/>
    <cellStyle name="Примечание 6 15 2" xfId="58852"/>
    <cellStyle name="Примечание 6 16" xfId="28995"/>
    <cellStyle name="Примечание 6 16 2" xfId="58853"/>
    <cellStyle name="Примечание 6 17" xfId="28996"/>
    <cellStyle name="Примечание 6 17 2" xfId="58854"/>
    <cellStyle name="Примечание 6 18" xfId="28997"/>
    <cellStyle name="Примечание 6 18 2" xfId="58855"/>
    <cellStyle name="Примечание 6 19" xfId="28998"/>
    <cellStyle name="Примечание 6 19 2" xfId="58856"/>
    <cellStyle name="Примечание 6 2" xfId="28999"/>
    <cellStyle name="Примечание 6 2 2" xfId="58857"/>
    <cellStyle name="Примечание 6 20" xfId="29000"/>
    <cellStyle name="Примечание 6 20 2" xfId="58858"/>
    <cellStyle name="Примечание 6 21" xfId="29001"/>
    <cellStyle name="Примечание 6 21 2" xfId="58859"/>
    <cellStyle name="Примечание 6 22" xfId="29002"/>
    <cellStyle name="Примечание 6 22 2" xfId="58860"/>
    <cellStyle name="Примечание 6 23" xfId="29003"/>
    <cellStyle name="Примечание 6 23 2" xfId="58861"/>
    <cellStyle name="Примечание 6 24" xfId="58862"/>
    <cellStyle name="Примечание 6 3" xfId="29004"/>
    <cellStyle name="Примечание 6 3 2" xfId="58863"/>
    <cellStyle name="Примечание 6 4" xfId="29005"/>
    <cellStyle name="Примечание 6 4 2" xfId="58864"/>
    <cellStyle name="Примечание 6 5" xfId="29006"/>
    <cellStyle name="Примечание 6 5 2" xfId="58865"/>
    <cellStyle name="Примечание 6 6" xfId="29007"/>
    <cellStyle name="Примечание 6 6 2" xfId="58866"/>
    <cellStyle name="Примечание 6 7" xfId="29008"/>
    <cellStyle name="Примечание 6 7 2" xfId="58867"/>
    <cellStyle name="Примечание 6 8" xfId="29009"/>
    <cellStyle name="Примечание 6 8 2" xfId="58868"/>
    <cellStyle name="Примечание 6 9" xfId="29010"/>
    <cellStyle name="Примечание 6 9 2" xfId="58869"/>
    <cellStyle name="Примечание 7" xfId="29011"/>
    <cellStyle name="Примечание 7 2" xfId="58870"/>
    <cellStyle name="Примечание 8" xfId="29012"/>
    <cellStyle name="Примечание 8 2" xfId="58871"/>
    <cellStyle name="Примечание 9" xfId="61081"/>
    <cellStyle name="Процентный 10" xfId="29013"/>
    <cellStyle name="Процентный 10 10" xfId="61082"/>
    <cellStyle name="Процентный 10 2" xfId="29014"/>
    <cellStyle name="Процентный 11" xfId="29015"/>
    <cellStyle name="Процентный 11 2" xfId="59134"/>
    <cellStyle name="Процентный 12" xfId="29016"/>
    <cellStyle name="Процентный 12 2" xfId="59135"/>
    <cellStyle name="Процентный 13" xfId="29017"/>
    <cellStyle name="Процентный 13 2" xfId="59136"/>
    <cellStyle name="Процентный 14" xfId="29018"/>
    <cellStyle name="Процентный 14 2" xfId="59137"/>
    <cellStyle name="Процентный 15" xfId="29019"/>
    <cellStyle name="Процентный 15 2" xfId="59138"/>
    <cellStyle name="Процентный 16" xfId="29020"/>
    <cellStyle name="Процентный 16 2" xfId="59139"/>
    <cellStyle name="Процентный 17" xfId="59140"/>
    <cellStyle name="Процентный 18" xfId="61895"/>
    <cellStyle name="Процентный 2" xfId="29021"/>
    <cellStyle name="Процентный 2 10" xfId="61083"/>
    <cellStyle name="Процентный 2 11" xfId="61084"/>
    <cellStyle name="Процентный 2 12" xfId="61085"/>
    <cellStyle name="Процентный 2 13" xfId="61086"/>
    <cellStyle name="Процентный 2 14" xfId="61087"/>
    <cellStyle name="Процентный 2 15" xfId="61088"/>
    <cellStyle name="Процентный 2 16" xfId="61089"/>
    <cellStyle name="Процентный 2 17" xfId="61090"/>
    <cellStyle name="Процентный 2 18" xfId="61091"/>
    <cellStyle name="Процентный 2 19" xfId="61092"/>
    <cellStyle name="Процентный 2 2" xfId="29022"/>
    <cellStyle name="Процентный 2 2 2" xfId="59141"/>
    <cellStyle name="Процентный 2 2 2 2" xfId="61535"/>
    <cellStyle name="Процентный 2 2 3" xfId="59142"/>
    <cellStyle name="Процентный 2 2 3 2" xfId="61536"/>
    <cellStyle name="Процентный 2 2 4" xfId="61093"/>
    <cellStyle name="Процентный 2 20" xfId="61094"/>
    <cellStyle name="Процентный 2 21" xfId="61095"/>
    <cellStyle name="Процентный 2 22" xfId="61096"/>
    <cellStyle name="Процентный 2 23" xfId="61097"/>
    <cellStyle name="Процентный 2 24" xfId="61098"/>
    <cellStyle name="Процентный 2 25" xfId="61099"/>
    <cellStyle name="Процентный 2 26" xfId="61100"/>
    <cellStyle name="Процентный 2 27" xfId="61101"/>
    <cellStyle name="Процентный 2 27 2" xfId="61537"/>
    <cellStyle name="Процентный 2 3" xfId="29023"/>
    <cellStyle name="Процентный 2 3 2" xfId="59143"/>
    <cellStyle name="Процентный 2 3 3" xfId="61102"/>
    <cellStyle name="Процентный 2 4" xfId="29024"/>
    <cellStyle name="Процентный 2 4 2" xfId="59144"/>
    <cellStyle name="Процентный 2 4 3" xfId="61103"/>
    <cellStyle name="Процентный 2 5" xfId="59145"/>
    <cellStyle name="Процентный 2 5 2" xfId="61104"/>
    <cellStyle name="Процентный 2 6" xfId="59146"/>
    <cellStyle name="Процентный 2 6 2" xfId="61105"/>
    <cellStyle name="Процентный 2 7" xfId="61106"/>
    <cellStyle name="Процентный 2 8" xfId="61107"/>
    <cellStyle name="Процентный 2 9" xfId="61108"/>
    <cellStyle name="Процентный 3" xfId="29025"/>
    <cellStyle name="Процентный 3 10" xfId="61109"/>
    <cellStyle name="Процентный 3 11" xfId="61110"/>
    <cellStyle name="Процентный 3 12" xfId="61111"/>
    <cellStyle name="Процентный 3 13" xfId="61112"/>
    <cellStyle name="Процентный 3 14" xfId="61113"/>
    <cellStyle name="Процентный 3 15" xfId="61114"/>
    <cellStyle name="Процентный 3 16" xfId="61115"/>
    <cellStyle name="Процентный 3 17" xfId="61116"/>
    <cellStyle name="Процентный 3 18" xfId="61117"/>
    <cellStyle name="Процентный 3 19" xfId="61118"/>
    <cellStyle name="Процентный 3 2" xfId="29026"/>
    <cellStyle name="Процентный 3 2 2" xfId="61119"/>
    <cellStyle name="Процентный 3 3" xfId="29027"/>
    <cellStyle name="Процентный 3 3 2" xfId="61120"/>
    <cellStyle name="Процентный 3 4" xfId="29028"/>
    <cellStyle name="Процентный 3 4 2" xfId="61121"/>
    <cellStyle name="Процентный 3 5" xfId="29029"/>
    <cellStyle name="Процентный 3 5 2" xfId="61122"/>
    <cellStyle name="Процентный 3 6" xfId="29030"/>
    <cellStyle name="Процентный 3 6 2" xfId="59147"/>
    <cellStyle name="Процентный 3 6 3" xfId="61123"/>
    <cellStyle name="Процентный 3 7" xfId="59148"/>
    <cellStyle name="Процентный 3 7 2" xfId="61124"/>
    <cellStyle name="Процентный 3 8" xfId="59149"/>
    <cellStyle name="Процентный 3 8 2" xfId="61125"/>
    <cellStyle name="Процентный 3 9" xfId="61126"/>
    <cellStyle name="Процентный 4" xfId="29031"/>
    <cellStyle name="Процентный 4 2" xfId="29032"/>
    <cellStyle name="Процентный 4 2 2" xfId="29033"/>
    <cellStyle name="Процентный 4 2 2 2" xfId="61127"/>
    <cellStyle name="Процентный 4 2 3" xfId="61128"/>
    <cellStyle name="Процентный 4 2 4" xfId="61538"/>
    <cellStyle name="Процентный 4 3" xfId="29034"/>
    <cellStyle name="Процентный 4 3 2" xfId="29035"/>
    <cellStyle name="Процентный 4 3 2 2" xfId="61129"/>
    <cellStyle name="Процентный 4 3 3" xfId="61130"/>
    <cellStyle name="Процентный 4 4" xfId="29036"/>
    <cellStyle name="Процентный 4 4 2" xfId="29037"/>
    <cellStyle name="Процентный 4 4 2 2" xfId="61131"/>
    <cellStyle name="Процентный 4 4 3" xfId="61132"/>
    <cellStyle name="Процентный 4 5" xfId="29038"/>
    <cellStyle name="Процентный 4 5 2" xfId="61133"/>
    <cellStyle name="Процентный 4 5 3" xfId="61134"/>
    <cellStyle name="Процентный 4 6" xfId="59150"/>
    <cellStyle name="Процентный 4 6 2" xfId="61135"/>
    <cellStyle name="Процентный 4 7" xfId="61136"/>
    <cellStyle name="Процентный 5" xfId="29039"/>
    <cellStyle name="Процентный 5 10" xfId="61539"/>
    <cellStyle name="Процентный 5 10 2" xfId="61540"/>
    <cellStyle name="Процентный 5 11" xfId="61541"/>
    <cellStyle name="Процентный 5 11 2" xfId="61542"/>
    <cellStyle name="Процентный 5 12" xfId="61543"/>
    <cellStyle name="Процентный 5 12 2" xfId="61544"/>
    <cellStyle name="Процентный 5 13" xfId="61545"/>
    <cellStyle name="Процентный 5 13 2" xfId="61546"/>
    <cellStyle name="Процентный 5 14" xfId="61547"/>
    <cellStyle name="Процентный 5 14 2" xfId="61548"/>
    <cellStyle name="Процентный 5 15" xfId="61549"/>
    <cellStyle name="Процентный 5 15 2" xfId="61550"/>
    <cellStyle name="Процентный 5 16" xfId="61551"/>
    <cellStyle name="Процентный 5 2" xfId="59151"/>
    <cellStyle name="Процентный 5 2 10" xfId="61552"/>
    <cellStyle name="Процентный 5 2 10 2" xfId="61553"/>
    <cellStyle name="Процентный 5 2 11" xfId="61554"/>
    <cellStyle name="Процентный 5 2 11 2" xfId="61555"/>
    <cellStyle name="Процентный 5 2 12" xfId="61556"/>
    <cellStyle name="Процентный 5 2 12 2" xfId="61557"/>
    <cellStyle name="Процентный 5 2 13" xfId="61558"/>
    <cellStyle name="Процентный 5 2 13 2" xfId="61559"/>
    <cellStyle name="Процентный 5 2 14" xfId="61560"/>
    <cellStyle name="Процентный 5 2 2" xfId="59152"/>
    <cellStyle name="Процентный 5 2 2 10" xfId="61561"/>
    <cellStyle name="Процентный 5 2 2 10 2" xfId="61562"/>
    <cellStyle name="Процентный 5 2 2 11" xfId="61563"/>
    <cellStyle name="Процентный 5 2 2 11 2" xfId="61564"/>
    <cellStyle name="Процентный 5 2 2 12" xfId="61565"/>
    <cellStyle name="Процентный 5 2 2 12 2" xfId="61566"/>
    <cellStyle name="Процентный 5 2 2 13" xfId="61567"/>
    <cellStyle name="Процентный 5 2 2 2" xfId="61568"/>
    <cellStyle name="Процентный 5 2 2 2 2" xfId="61569"/>
    <cellStyle name="Процентный 5 2 2 2 2 2" xfId="61570"/>
    <cellStyle name="Процентный 5 2 2 2 3" xfId="61571"/>
    <cellStyle name="Процентный 5 2 2 3" xfId="61572"/>
    <cellStyle name="Процентный 5 2 2 3 2" xfId="61573"/>
    <cellStyle name="Процентный 5 2 2 4" xfId="61574"/>
    <cellStyle name="Процентный 5 2 2 4 2" xfId="61575"/>
    <cellStyle name="Процентный 5 2 2 5" xfId="61576"/>
    <cellStyle name="Процентный 5 2 2 5 2" xfId="61577"/>
    <cellStyle name="Процентный 5 2 2 6" xfId="61578"/>
    <cellStyle name="Процентный 5 2 2 6 2" xfId="61579"/>
    <cellStyle name="Процентный 5 2 2 7" xfId="61580"/>
    <cellStyle name="Процентный 5 2 2 7 2" xfId="61581"/>
    <cellStyle name="Процентный 5 2 2 8" xfId="61582"/>
    <cellStyle name="Процентный 5 2 2 8 2" xfId="61583"/>
    <cellStyle name="Процентный 5 2 2 9" xfId="61584"/>
    <cellStyle name="Процентный 5 2 2 9 2" xfId="61585"/>
    <cellStyle name="Процентный 5 2 3" xfId="61586"/>
    <cellStyle name="Процентный 5 2 3 2" xfId="61587"/>
    <cellStyle name="Процентный 5 2 3 2 2" xfId="61588"/>
    <cellStyle name="Процентный 5 2 3 3" xfId="61589"/>
    <cellStyle name="Процентный 5 2 4" xfId="61590"/>
    <cellStyle name="Процентный 5 2 4 2" xfId="61591"/>
    <cellStyle name="Процентный 5 2 5" xfId="61592"/>
    <cellStyle name="Процентный 5 2 5 2" xfId="61593"/>
    <cellStyle name="Процентный 5 2 6" xfId="61594"/>
    <cellStyle name="Процентный 5 2 6 2" xfId="61595"/>
    <cellStyle name="Процентный 5 2 7" xfId="61596"/>
    <cellStyle name="Процентный 5 2 7 2" xfId="61597"/>
    <cellStyle name="Процентный 5 2 8" xfId="61598"/>
    <cellStyle name="Процентный 5 2 8 2" xfId="61599"/>
    <cellStyle name="Процентный 5 2 9" xfId="61600"/>
    <cellStyle name="Процентный 5 2 9 2" xfId="61601"/>
    <cellStyle name="Процентный 5 3" xfId="59153"/>
    <cellStyle name="Процентный 5 3 10" xfId="61602"/>
    <cellStyle name="Процентный 5 3 10 2" xfId="61603"/>
    <cellStyle name="Процентный 5 3 11" xfId="61604"/>
    <cellStyle name="Процентный 5 3 11 2" xfId="61605"/>
    <cellStyle name="Процентный 5 3 12" xfId="61606"/>
    <cellStyle name="Процентный 5 3 12 2" xfId="61607"/>
    <cellStyle name="Процентный 5 3 13" xfId="61608"/>
    <cellStyle name="Процентный 5 3 2" xfId="61609"/>
    <cellStyle name="Процентный 5 3 2 2" xfId="61610"/>
    <cellStyle name="Процентный 5 3 2 2 2" xfId="61611"/>
    <cellStyle name="Процентный 5 3 2 3" xfId="61612"/>
    <cellStyle name="Процентный 5 3 3" xfId="61613"/>
    <cellStyle name="Процентный 5 3 3 2" xfId="61614"/>
    <cellStyle name="Процентный 5 3 4" xfId="61615"/>
    <cellStyle name="Процентный 5 3 4 2" xfId="61616"/>
    <cellStyle name="Процентный 5 3 5" xfId="61617"/>
    <cellStyle name="Процентный 5 3 5 2" xfId="61618"/>
    <cellStyle name="Процентный 5 3 6" xfId="61619"/>
    <cellStyle name="Процентный 5 3 6 2" xfId="61620"/>
    <cellStyle name="Процентный 5 3 7" xfId="61621"/>
    <cellStyle name="Процентный 5 3 7 2" xfId="61622"/>
    <cellStyle name="Процентный 5 3 8" xfId="61623"/>
    <cellStyle name="Процентный 5 3 8 2" xfId="61624"/>
    <cellStyle name="Процентный 5 3 9" xfId="61625"/>
    <cellStyle name="Процентный 5 3 9 2" xfId="61626"/>
    <cellStyle name="Процентный 5 4" xfId="61627"/>
    <cellStyle name="Процентный 5 4 2" xfId="61628"/>
    <cellStyle name="Процентный 5 4 2 2" xfId="61629"/>
    <cellStyle name="Процентный 5 5" xfId="61630"/>
    <cellStyle name="Процентный 5 5 2" xfId="61631"/>
    <cellStyle name="Процентный 5 6" xfId="61632"/>
    <cellStyle name="Процентный 5 6 2" xfId="61633"/>
    <cellStyle name="Процентный 5 7" xfId="61634"/>
    <cellStyle name="Процентный 5 7 2" xfId="61635"/>
    <cellStyle name="Процентный 5 8" xfId="61636"/>
    <cellStyle name="Процентный 5 8 2" xfId="61637"/>
    <cellStyle name="Процентный 5 9" xfId="61638"/>
    <cellStyle name="Процентный 5 9 2" xfId="61639"/>
    <cellStyle name="Процентный 6" xfId="29040"/>
    <cellStyle name="Процентный 6 2" xfId="29041"/>
    <cellStyle name="Процентный 6 2 2" xfId="61137"/>
    <cellStyle name="Процентный 6 3" xfId="61138"/>
    <cellStyle name="Процентный 7" xfId="29042"/>
    <cellStyle name="Процентный 7 2" xfId="29043"/>
    <cellStyle name="Процентный 7 2 2" xfId="61139"/>
    <cellStyle name="Процентный 7 3" xfId="61140"/>
    <cellStyle name="Процентный 8" xfId="29044"/>
    <cellStyle name="Процентный 8 2" xfId="29045"/>
    <cellStyle name="Процентный 8 2 2" xfId="61141"/>
    <cellStyle name="Процентный 8 3" xfId="61142"/>
    <cellStyle name="Процентный 9" xfId="29046"/>
    <cellStyle name="Процентный 9 2" xfId="29047"/>
    <cellStyle name="Процентный 9 2 2" xfId="61143"/>
    <cellStyle name="Процентный 9 3" xfId="61144"/>
    <cellStyle name="Связанная ячейка 2" xfId="29048"/>
    <cellStyle name="Связанная ячейка 2 10" xfId="29049"/>
    <cellStyle name="Связанная ячейка 2 10 2" xfId="58872"/>
    <cellStyle name="Связанная ячейка 2 11" xfId="29050"/>
    <cellStyle name="Связанная ячейка 2 11 2" xfId="58873"/>
    <cellStyle name="Связанная ячейка 2 12" xfId="29051"/>
    <cellStyle name="Связанная ячейка 2 12 2" xfId="58874"/>
    <cellStyle name="Связанная ячейка 2 13" xfId="29052"/>
    <cellStyle name="Связанная ячейка 2 13 2" xfId="58875"/>
    <cellStyle name="Связанная ячейка 2 14" xfId="29053"/>
    <cellStyle name="Связанная ячейка 2 14 2" xfId="58876"/>
    <cellStyle name="Связанная ячейка 2 15" xfId="29054"/>
    <cellStyle name="Связанная ячейка 2 15 2" xfId="58877"/>
    <cellStyle name="Связанная ячейка 2 16" xfId="29055"/>
    <cellStyle name="Связанная ячейка 2 16 2" xfId="58878"/>
    <cellStyle name="Связанная ячейка 2 17" xfId="29056"/>
    <cellStyle name="Связанная ячейка 2 17 2" xfId="58879"/>
    <cellStyle name="Связанная ячейка 2 18" xfId="29057"/>
    <cellStyle name="Связанная ячейка 2 18 2" xfId="58880"/>
    <cellStyle name="Связанная ячейка 2 19" xfId="29058"/>
    <cellStyle name="Связанная ячейка 2 19 2" xfId="58881"/>
    <cellStyle name="Связанная ячейка 2 2" xfId="29059"/>
    <cellStyle name="Связанная ячейка 2 2 2" xfId="58882"/>
    <cellStyle name="Связанная ячейка 2 2 3" xfId="61145"/>
    <cellStyle name="Связанная ячейка 2 20" xfId="29060"/>
    <cellStyle name="Связанная ячейка 2 20 2" xfId="58883"/>
    <cellStyle name="Связанная ячейка 2 21" xfId="29061"/>
    <cellStyle name="Связанная ячейка 2 21 2" xfId="58884"/>
    <cellStyle name="Связанная ячейка 2 22" xfId="29062"/>
    <cellStyle name="Связанная ячейка 2 22 2" xfId="58885"/>
    <cellStyle name="Связанная ячейка 2 23" xfId="29063"/>
    <cellStyle name="Связанная ячейка 2 23 2" xfId="58886"/>
    <cellStyle name="Связанная ячейка 2 24" xfId="58887"/>
    <cellStyle name="Связанная ячейка 2 25" xfId="61146"/>
    <cellStyle name="Связанная ячейка 2 3" xfId="29064"/>
    <cellStyle name="Связанная ячейка 2 3 2" xfId="58888"/>
    <cellStyle name="Связанная ячейка 2 3 3" xfId="61147"/>
    <cellStyle name="Связанная ячейка 2 4" xfId="29065"/>
    <cellStyle name="Связанная ячейка 2 4 2" xfId="58889"/>
    <cellStyle name="Связанная ячейка 2 4 3" xfId="61148"/>
    <cellStyle name="Связанная ячейка 2 5" xfId="29066"/>
    <cellStyle name="Связанная ячейка 2 5 2" xfId="58890"/>
    <cellStyle name="Связанная ячейка 2 5 3" xfId="61149"/>
    <cellStyle name="Связанная ячейка 2 6" xfId="29067"/>
    <cellStyle name="Связанная ячейка 2 6 2" xfId="58891"/>
    <cellStyle name="Связанная ячейка 2 7" xfId="29068"/>
    <cellStyle name="Связанная ячейка 2 7 2" xfId="58892"/>
    <cellStyle name="Связанная ячейка 2 8" xfId="29069"/>
    <cellStyle name="Связанная ячейка 2 8 2" xfId="58893"/>
    <cellStyle name="Связанная ячейка 2 9" xfId="29070"/>
    <cellStyle name="Связанная ячейка 2 9 2" xfId="58894"/>
    <cellStyle name="Связанная ячейка 3" xfId="29071"/>
    <cellStyle name="Связанная ячейка 3 10" xfId="29072"/>
    <cellStyle name="Связанная ячейка 3 10 2" xfId="58895"/>
    <cellStyle name="Связанная ячейка 3 11" xfId="29073"/>
    <cellStyle name="Связанная ячейка 3 11 2" xfId="58896"/>
    <cellStyle name="Связанная ячейка 3 12" xfId="29074"/>
    <cellStyle name="Связанная ячейка 3 12 2" xfId="58897"/>
    <cellStyle name="Связанная ячейка 3 13" xfId="29075"/>
    <cellStyle name="Связанная ячейка 3 13 2" xfId="58898"/>
    <cellStyle name="Связанная ячейка 3 14" xfId="29076"/>
    <cellStyle name="Связанная ячейка 3 14 2" xfId="58899"/>
    <cellStyle name="Связанная ячейка 3 15" xfId="29077"/>
    <cellStyle name="Связанная ячейка 3 15 2" xfId="58900"/>
    <cellStyle name="Связанная ячейка 3 16" xfId="29078"/>
    <cellStyle name="Связанная ячейка 3 16 2" xfId="58901"/>
    <cellStyle name="Связанная ячейка 3 17" xfId="29079"/>
    <cellStyle name="Связанная ячейка 3 17 2" xfId="58902"/>
    <cellStyle name="Связанная ячейка 3 18" xfId="29080"/>
    <cellStyle name="Связанная ячейка 3 18 2" xfId="58903"/>
    <cellStyle name="Связанная ячейка 3 19" xfId="29081"/>
    <cellStyle name="Связанная ячейка 3 19 2" xfId="58904"/>
    <cellStyle name="Связанная ячейка 3 2" xfId="29082"/>
    <cellStyle name="Связанная ячейка 3 2 2" xfId="58905"/>
    <cellStyle name="Связанная ячейка 3 20" xfId="29083"/>
    <cellStyle name="Связанная ячейка 3 20 2" xfId="58906"/>
    <cellStyle name="Связанная ячейка 3 21" xfId="29084"/>
    <cellStyle name="Связанная ячейка 3 21 2" xfId="58907"/>
    <cellStyle name="Связанная ячейка 3 22" xfId="29085"/>
    <cellStyle name="Связанная ячейка 3 22 2" xfId="58908"/>
    <cellStyle name="Связанная ячейка 3 23" xfId="29086"/>
    <cellStyle name="Связанная ячейка 3 23 2" xfId="58909"/>
    <cellStyle name="Связанная ячейка 3 24" xfId="58910"/>
    <cellStyle name="Связанная ячейка 3 25" xfId="61640"/>
    <cellStyle name="Связанная ячейка 3 3" xfId="29087"/>
    <cellStyle name="Связанная ячейка 3 3 2" xfId="58911"/>
    <cellStyle name="Связанная ячейка 3 4" xfId="29088"/>
    <cellStyle name="Связанная ячейка 3 4 2" xfId="58912"/>
    <cellStyle name="Связанная ячейка 3 5" xfId="29089"/>
    <cellStyle name="Связанная ячейка 3 5 2" xfId="58913"/>
    <cellStyle name="Связанная ячейка 3 6" xfId="29090"/>
    <cellStyle name="Связанная ячейка 3 6 2" xfId="58914"/>
    <cellStyle name="Связанная ячейка 3 7" xfId="29091"/>
    <cellStyle name="Связанная ячейка 3 7 2" xfId="58915"/>
    <cellStyle name="Связанная ячейка 3 8" xfId="29092"/>
    <cellStyle name="Связанная ячейка 3 8 2" xfId="58916"/>
    <cellStyle name="Связанная ячейка 3 9" xfId="29093"/>
    <cellStyle name="Связанная ячейка 3 9 2" xfId="58917"/>
    <cellStyle name="Связанная ячейка 4" xfId="29094"/>
    <cellStyle name="Связанная ячейка 4 2" xfId="58918"/>
    <cellStyle name="Связанная ячейка 5" xfId="29095"/>
    <cellStyle name="Связанная ячейка 5 2" xfId="58919"/>
    <cellStyle name="Связанная ячейка 6" xfId="29096"/>
    <cellStyle name="Связанная ячейка 6 2" xfId="58920"/>
    <cellStyle name="Связанная ячейка 7" xfId="29097"/>
    <cellStyle name="Стиль 1" xfId="29"/>
    <cellStyle name="Стиль 1 10" xfId="30"/>
    <cellStyle name="Стиль 1 10 2" xfId="29098"/>
    <cellStyle name="Стиль 1 10 3" xfId="29099"/>
    <cellStyle name="Стиль 1 10 4" xfId="61150"/>
    <cellStyle name="Стиль 1 11" xfId="29100"/>
    <cellStyle name="Стиль 1 11 2" xfId="61151"/>
    <cellStyle name="Стиль 1 12" xfId="29101"/>
    <cellStyle name="Стиль 1 12 2" xfId="61152"/>
    <cellStyle name="Стиль 1 13" xfId="29102"/>
    <cellStyle name="Стиль 1 13 2" xfId="61153"/>
    <cellStyle name="Стиль 1 14" xfId="29103"/>
    <cellStyle name="Стиль 1 14 2" xfId="61154"/>
    <cellStyle name="Стиль 1 15" xfId="29104"/>
    <cellStyle name="Стиль 1 15 2" xfId="61155"/>
    <cellStyle name="Стиль 1 16" xfId="29105"/>
    <cellStyle name="Стиль 1 16 2" xfId="61156"/>
    <cellStyle name="Стиль 1 17" xfId="29106"/>
    <cellStyle name="Стиль 1 17 2" xfId="61157"/>
    <cellStyle name="Стиль 1 18" xfId="29107"/>
    <cellStyle name="Стиль 1 18 2" xfId="61158"/>
    <cellStyle name="Стиль 1 19" xfId="29108"/>
    <cellStyle name="Стиль 1 19 2" xfId="61159"/>
    <cellStyle name="Стиль 1 2" xfId="29109"/>
    <cellStyle name="Стиль 1 2 10" xfId="29110"/>
    <cellStyle name="Стиль 1 2 11" xfId="29111"/>
    <cellStyle name="Стиль 1 2 12" xfId="29112"/>
    <cellStyle name="Стиль 1 2 13" xfId="29113"/>
    <cellStyle name="Стиль 1 2 14" xfId="29114"/>
    <cellStyle name="Стиль 1 2 15" xfId="29115"/>
    <cellStyle name="Стиль 1 2 16" xfId="29116"/>
    <cellStyle name="Стиль 1 2 16 2" xfId="58921"/>
    <cellStyle name="Стиль 1 2 17" xfId="59154"/>
    <cellStyle name="Стиль 1 2 18" xfId="61160"/>
    <cellStyle name="Стиль 1 2 2" xfId="29117"/>
    <cellStyle name="Стиль 1 2 2 2" xfId="29118"/>
    <cellStyle name="Стиль 1 2 2 2 2" xfId="58922"/>
    <cellStyle name="Стиль 1 2 2 3" xfId="29119"/>
    <cellStyle name="Стиль 1 2 2 3 2" xfId="58923"/>
    <cellStyle name="Стиль 1 2 2 4" xfId="29120"/>
    <cellStyle name="Стиль 1 2 2 4 2" xfId="58924"/>
    <cellStyle name="Стиль 1 2 2 5" xfId="29121"/>
    <cellStyle name="Стиль 1 2 2 5 2" xfId="58925"/>
    <cellStyle name="Стиль 1 2 2 6" xfId="29122"/>
    <cellStyle name="Стиль 1 2 2 6 2" xfId="58926"/>
    <cellStyle name="Стиль 1 2 2 7" xfId="61641"/>
    <cellStyle name="Стиль 1 2 3" xfId="29123"/>
    <cellStyle name="Стиль 1 2 3 2" xfId="29124"/>
    <cellStyle name="Стиль 1 2 3 2 2" xfId="58927"/>
    <cellStyle name="Стиль 1 2 4" xfId="29125"/>
    <cellStyle name="Стиль 1 2 4 2" xfId="29126"/>
    <cellStyle name="Стиль 1 2 4 2 2" xfId="58928"/>
    <cellStyle name="Стиль 1 2 5" xfId="29127"/>
    <cellStyle name="Стиль 1 2 5 2" xfId="29128"/>
    <cellStyle name="Стиль 1 2 5 2 2" xfId="58929"/>
    <cellStyle name="Стиль 1 2 6" xfId="29129"/>
    <cellStyle name="Стиль 1 2 7" xfId="29130"/>
    <cellStyle name="Стиль 1 2 8" xfId="29131"/>
    <cellStyle name="Стиль 1 2 9" xfId="29132"/>
    <cellStyle name="Стиль 1 20" xfId="29133"/>
    <cellStyle name="Стиль 1 20 2" xfId="61161"/>
    <cellStyle name="Стиль 1 21" xfId="29134"/>
    <cellStyle name="Стиль 1 21 2" xfId="61642"/>
    <cellStyle name="Стиль 1 22" xfId="29135"/>
    <cellStyle name="Стиль 1 23" xfId="29136"/>
    <cellStyle name="Стиль 1 24" xfId="29137"/>
    <cellStyle name="Стиль 1 25" xfId="29138"/>
    <cellStyle name="Стиль 1 26" xfId="29139"/>
    <cellStyle name="Стиль 1 27" xfId="29140"/>
    <cellStyle name="Стиль 1 28" xfId="29141"/>
    <cellStyle name="Стиль 1 29" xfId="29142"/>
    <cellStyle name="Стиль 1 3" xfId="29143"/>
    <cellStyle name="Стиль 1 3 2" xfId="29144"/>
    <cellStyle name="Стиль 1 3 2 2" xfId="58930"/>
    <cellStyle name="Стиль 1 3 3" xfId="61162"/>
    <cellStyle name="Стиль 1 30" xfId="29145"/>
    <cellStyle name="Стиль 1 31" xfId="29146"/>
    <cellStyle name="Стиль 1 32" xfId="29147"/>
    <cellStyle name="Стиль 1 33" xfId="29148"/>
    <cellStyle name="Стиль 1 34" xfId="29149"/>
    <cellStyle name="Стиль 1 35" xfId="29150"/>
    <cellStyle name="Стиль 1 36" xfId="29151"/>
    <cellStyle name="Стиль 1 37" xfId="29152"/>
    <cellStyle name="Стиль 1 38" xfId="29153"/>
    <cellStyle name="Стиль 1 39" xfId="29154"/>
    <cellStyle name="Стиль 1 4" xfId="29155"/>
    <cellStyle name="Стиль 1 4 2" xfId="29156"/>
    <cellStyle name="Стиль 1 4 2 2" xfId="58931"/>
    <cellStyle name="Стиль 1 4 3" xfId="61163"/>
    <cellStyle name="Стиль 1 40" xfId="29157"/>
    <cellStyle name="Стиль 1 41" xfId="29158"/>
    <cellStyle name="Стиль 1 42" xfId="29159"/>
    <cellStyle name="Стиль 1 43" xfId="29160"/>
    <cellStyle name="Стиль 1 44" xfId="29161"/>
    <cellStyle name="Стиль 1 45" xfId="29162"/>
    <cellStyle name="Стиль 1 46" xfId="29163"/>
    <cellStyle name="Стиль 1 47" xfId="29164"/>
    <cellStyle name="Стиль 1 48" xfId="29165"/>
    <cellStyle name="Стиль 1 49" xfId="29166"/>
    <cellStyle name="Стиль 1 5" xfId="29167"/>
    <cellStyle name="Стиль 1 5 2" xfId="29168"/>
    <cellStyle name="Стиль 1 5 2 2" xfId="58932"/>
    <cellStyle name="Стиль 1 5 3" xfId="61164"/>
    <cellStyle name="Стиль 1 50" xfId="29169"/>
    <cellStyle name="Стиль 1 51" xfId="29170"/>
    <cellStyle name="Стиль 1 52" xfId="29171"/>
    <cellStyle name="Стиль 1 53" xfId="29172"/>
    <cellStyle name="Стиль 1 54" xfId="29173"/>
    <cellStyle name="Стиль 1 55" xfId="29174"/>
    <cellStyle name="Стиль 1 55 2" xfId="58933"/>
    <cellStyle name="Стиль 1 56" xfId="29175"/>
    <cellStyle name="Стиль 1 57" xfId="59155"/>
    <cellStyle name="Стиль 1 58" xfId="61165"/>
    <cellStyle name="Стиль 1 6" xfId="29176"/>
    <cellStyle name="Стиль 1 6 2" xfId="61166"/>
    <cellStyle name="Стиль 1 7" xfId="29177"/>
    <cellStyle name="Стиль 1 7 2" xfId="61167"/>
    <cellStyle name="Стиль 1 8" xfId="29178"/>
    <cellStyle name="Стиль 1 8 2" xfId="61168"/>
    <cellStyle name="Стиль 1 9" xfId="29179"/>
    <cellStyle name="Стиль 1 9 2" xfId="61169"/>
    <cellStyle name="Текст предупреждения 2" xfId="29180"/>
    <cellStyle name="Текст предупреждения 2 10" xfId="29181"/>
    <cellStyle name="Текст предупреждения 2 10 2" xfId="58934"/>
    <cellStyle name="Текст предупреждения 2 11" xfId="29182"/>
    <cellStyle name="Текст предупреждения 2 11 2" xfId="58935"/>
    <cellStyle name="Текст предупреждения 2 12" xfId="29183"/>
    <cellStyle name="Текст предупреждения 2 12 2" xfId="58936"/>
    <cellStyle name="Текст предупреждения 2 13" xfId="29184"/>
    <cellStyle name="Текст предупреждения 2 13 2" xfId="58937"/>
    <cellStyle name="Текст предупреждения 2 14" xfId="29185"/>
    <cellStyle name="Текст предупреждения 2 14 2" xfId="58938"/>
    <cellStyle name="Текст предупреждения 2 15" xfId="29186"/>
    <cellStyle name="Текст предупреждения 2 15 2" xfId="58939"/>
    <cellStyle name="Текст предупреждения 2 16" xfId="29187"/>
    <cellStyle name="Текст предупреждения 2 16 2" xfId="58940"/>
    <cellStyle name="Текст предупреждения 2 17" xfId="29188"/>
    <cellStyle name="Текст предупреждения 2 17 2" xfId="58941"/>
    <cellStyle name="Текст предупреждения 2 18" xfId="29189"/>
    <cellStyle name="Текст предупреждения 2 18 2" xfId="58942"/>
    <cellStyle name="Текст предупреждения 2 19" xfId="29190"/>
    <cellStyle name="Текст предупреждения 2 19 2" xfId="58943"/>
    <cellStyle name="Текст предупреждения 2 2" xfId="29191"/>
    <cellStyle name="Текст предупреждения 2 2 2" xfId="58944"/>
    <cellStyle name="Текст предупреждения 2 2 3" xfId="61170"/>
    <cellStyle name="Текст предупреждения 2 20" xfId="29192"/>
    <cellStyle name="Текст предупреждения 2 20 2" xfId="58945"/>
    <cellStyle name="Текст предупреждения 2 21" xfId="29193"/>
    <cellStyle name="Текст предупреждения 2 21 2" xfId="58946"/>
    <cellStyle name="Текст предупреждения 2 22" xfId="29194"/>
    <cellStyle name="Текст предупреждения 2 22 2" xfId="58947"/>
    <cellStyle name="Текст предупреждения 2 23" xfId="29195"/>
    <cellStyle name="Текст предупреждения 2 23 2" xfId="58948"/>
    <cellStyle name="Текст предупреждения 2 24" xfId="58949"/>
    <cellStyle name="Текст предупреждения 2 25" xfId="61171"/>
    <cellStyle name="Текст предупреждения 2 3" xfId="29196"/>
    <cellStyle name="Текст предупреждения 2 3 2" xfId="58950"/>
    <cellStyle name="Текст предупреждения 2 3 3" xfId="61172"/>
    <cellStyle name="Текст предупреждения 2 4" xfId="29197"/>
    <cellStyle name="Текст предупреждения 2 4 2" xfId="58951"/>
    <cellStyle name="Текст предупреждения 2 4 3" xfId="61173"/>
    <cellStyle name="Текст предупреждения 2 5" xfId="29198"/>
    <cellStyle name="Текст предупреждения 2 5 2" xfId="58952"/>
    <cellStyle name="Текст предупреждения 2 5 3" xfId="61174"/>
    <cellStyle name="Текст предупреждения 2 6" xfId="29199"/>
    <cellStyle name="Текст предупреждения 2 6 2" xfId="58953"/>
    <cellStyle name="Текст предупреждения 2 7" xfId="29200"/>
    <cellStyle name="Текст предупреждения 2 7 2" xfId="58954"/>
    <cellStyle name="Текст предупреждения 2 8" xfId="29201"/>
    <cellStyle name="Текст предупреждения 2 8 2" xfId="58955"/>
    <cellStyle name="Текст предупреждения 2 9" xfId="29202"/>
    <cellStyle name="Текст предупреждения 2 9 2" xfId="58956"/>
    <cellStyle name="Текст предупреждения 3" xfId="29203"/>
    <cellStyle name="Текст предупреждения 3 10" xfId="29204"/>
    <cellStyle name="Текст предупреждения 3 10 2" xfId="58957"/>
    <cellStyle name="Текст предупреждения 3 11" xfId="29205"/>
    <cellStyle name="Текст предупреждения 3 11 2" xfId="58958"/>
    <cellStyle name="Текст предупреждения 3 12" xfId="29206"/>
    <cellStyle name="Текст предупреждения 3 12 2" xfId="58959"/>
    <cellStyle name="Текст предупреждения 3 13" xfId="29207"/>
    <cellStyle name="Текст предупреждения 3 13 2" xfId="58960"/>
    <cellStyle name="Текст предупреждения 3 14" xfId="29208"/>
    <cellStyle name="Текст предупреждения 3 14 2" xfId="58961"/>
    <cellStyle name="Текст предупреждения 3 15" xfId="29209"/>
    <cellStyle name="Текст предупреждения 3 15 2" xfId="58962"/>
    <cellStyle name="Текст предупреждения 3 16" xfId="29210"/>
    <cellStyle name="Текст предупреждения 3 16 2" xfId="58963"/>
    <cellStyle name="Текст предупреждения 3 17" xfId="29211"/>
    <cellStyle name="Текст предупреждения 3 17 2" xfId="58964"/>
    <cellStyle name="Текст предупреждения 3 18" xfId="29212"/>
    <cellStyle name="Текст предупреждения 3 18 2" xfId="58965"/>
    <cellStyle name="Текст предупреждения 3 19" xfId="29213"/>
    <cellStyle name="Текст предупреждения 3 19 2" xfId="58966"/>
    <cellStyle name="Текст предупреждения 3 2" xfId="29214"/>
    <cellStyle name="Текст предупреждения 3 2 2" xfId="58967"/>
    <cellStyle name="Текст предупреждения 3 20" xfId="29215"/>
    <cellStyle name="Текст предупреждения 3 20 2" xfId="58968"/>
    <cellStyle name="Текст предупреждения 3 21" xfId="29216"/>
    <cellStyle name="Текст предупреждения 3 21 2" xfId="58969"/>
    <cellStyle name="Текст предупреждения 3 22" xfId="29217"/>
    <cellStyle name="Текст предупреждения 3 22 2" xfId="58970"/>
    <cellStyle name="Текст предупреждения 3 23" xfId="29218"/>
    <cellStyle name="Текст предупреждения 3 23 2" xfId="58971"/>
    <cellStyle name="Текст предупреждения 3 24" xfId="58972"/>
    <cellStyle name="Текст предупреждения 3 25" xfId="61643"/>
    <cellStyle name="Текст предупреждения 3 3" xfId="29219"/>
    <cellStyle name="Текст предупреждения 3 3 2" xfId="58973"/>
    <cellStyle name="Текст предупреждения 3 4" xfId="29220"/>
    <cellStyle name="Текст предупреждения 3 4 2" xfId="58974"/>
    <cellStyle name="Текст предупреждения 3 5" xfId="29221"/>
    <cellStyle name="Текст предупреждения 3 5 2" xfId="58975"/>
    <cellStyle name="Текст предупреждения 3 6" xfId="29222"/>
    <cellStyle name="Текст предупреждения 3 6 2" xfId="58976"/>
    <cellStyle name="Текст предупреждения 3 7" xfId="29223"/>
    <cellStyle name="Текст предупреждения 3 7 2" xfId="58977"/>
    <cellStyle name="Текст предупреждения 3 8" xfId="29224"/>
    <cellStyle name="Текст предупреждения 3 8 2" xfId="58978"/>
    <cellStyle name="Текст предупреждения 3 9" xfId="29225"/>
    <cellStyle name="Текст предупреждения 3 9 2" xfId="58979"/>
    <cellStyle name="Текст предупреждения 4" xfId="29226"/>
    <cellStyle name="Текст предупреждения 4 2" xfId="58980"/>
    <cellStyle name="Текст предупреждения 5" xfId="29227"/>
    <cellStyle name="Текст предупреждения 5 2" xfId="58981"/>
    <cellStyle name="Текст предупреждения 6" xfId="29228"/>
    <cellStyle name="Текст предупреждения 6 2" xfId="58982"/>
    <cellStyle name="Текст предупреждения 7" xfId="29229"/>
    <cellStyle name="Текстовый" xfId="29230"/>
    <cellStyle name="Текстовый 2" xfId="61175"/>
    <cellStyle name="Тысячи [0]_22гк" xfId="29231"/>
    <cellStyle name="Тысячи_22гк" xfId="29232"/>
    <cellStyle name="Финансовый [0] 2" xfId="29233"/>
    <cellStyle name="Финансовый [0] 2 2" xfId="29234"/>
    <cellStyle name="Финансовый [0] 2 2 2" xfId="59156"/>
    <cellStyle name="Финансовый [0] 2 3" xfId="59157"/>
    <cellStyle name="Финансовый [0] 2 4" xfId="61176"/>
    <cellStyle name="Финансовый 10" xfId="29235"/>
    <cellStyle name="Финансовый 10 2" xfId="59158"/>
    <cellStyle name="Финансовый 10 3" xfId="61644"/>
    <cellStyle name="Финансовый 11" xfId="29236"/>
    <cellStyle name="Финансовый 11 2" xfId="59159"/>
    <cellStyle name="Финансовый 11 29 9" xfId="29237"/>
    <cellStyle name="Финансовый 11 29 9 10" xfId="29238"/>
    <cellStyle name="Финансовый 11 29 9 10 10" xfId="29239"/>
    <cellStyle name="Финансовый 11 29 9 10 10 2" xfId="59160"/>
    <cellStyle name="Финансовый 11 29 9 10 11" xfId="29240"/>
    <cellStyle name="Финансовый 11 29 9 10 11 2" xfId="59161"/>
    <cellStyle name="Финансовый 11 29 9 10 12" xfId="29241"/>
    <cellStyle name="Финансовый 11 29 9 10 12 2" xfId="59162"/>
    <cellStyle name="Финансовый 11 29 9 10 13" xfId="29242"/>
    <cellStyle name="Финансовый 11 29 9 10 13 2" xfId="59163"/>
    <cellStyle name="Финансовый 11 29 9 10 14" xfId="29243"/>
    <cellStyle name="Финансовый 11 29 9 10 14 2" xfId="59164"/>
    <cellStyle name="Финансовый 11 29 9 10 15" xfId="29244"/>
    <cellStyle name="Финансовый 11 29 9 10 15 2" xfId="59165"/>
    <cellStyle name="Финансовый 11 29 9 10 16" xfId="29245"/>
    <cellStyle name="Финансовый 11 29 9 10 16 2" xfId="59166"/>
    <cellStyle name="Финансовый 11 29 9 10 17" xfId="29246"/>
    <cellStyle name="Финансовый 11 29 9 10 17 2" xfId="59167"/>
    <cellStyle name="Финансовый 11 29 9 10 18" xfId="29247"/>
    <cellStyle name="Финансовый 11 29 9 10 18 2" xfId="59168"/>
    <cellStyle name="Финансовый 11 29 9 10 19" xfId="29248"/>
    <cellStyle name="Финансовый 11 29 9 10 19 2" xfId="59169"/>
    <cellStyle name="Финансовый 11 29 9 10 2" xfId="29249"/>
    <cellStyle name="Финансовый 11 29 9 10 2 2" xfId="59170"/>
    <cellStyle name="Финансовый 11 29 9 10 20" xfId="29250"/>
    <cellStyle name="Финансовый 11 29 9 10 20 2" xfId="59171"/>
    <cellStyle name="Финансовый 11 29 9 10 21" xfId="29251"/>
    <cellStyle name="Финансовый 11 29 9 10 21 2" xfId="59172"/>
    <cellStyle name="Финансовый 11 29 9 10 22" xfId="29252"/>
    <cellStyle name="Финансовый 11 29 9 10 22 2" xfId="59173"/>
    <cellStyle name="Финансовый 11 29 9 10 23" xfId="29253"/>
    <cellStyle name="Финансовый 11 29 9 10 23 2" xfId="59174"/>
    <cellStyle name="Финансовый 11 29 9 10 24" xfId="59175"/>
    <cellStyle name="Финансовый 11 29 9 10 3" xfId="29254"/>
    <cellStyle name="Финансовый 11 29 9 10 3 2" xfId="59176"/>
    <cellStyle name="Финансовый 11 29 9 10 4" xfId="29255"/>
    <cellStyle name="Финансовый 11 29 9 10 4 2" xfId="59177"/>
    <cellStyle name="Финансовый 11 29 9 10 5" xfId="29256"/>
    <cellStyle name="Финансовый 11 29 9 10 5 2" xfId="59178"/>
    <cellStyle name="Финансовый 11 29 9 10 6" xfId="29257"/>
    <cellStyle name="Финансовый 11 29 9 10 6 2" xfId="59179"/>
    <cellStyle name="Финансовый 11 29 9 10 7" xfId="29258"/>
    <cellStyle name="Финансовый 11 29 9 10 7 2" xfId="59180"/>
    <cellStyle name="Финансовый 11 29 9 10 8" xfId="29259"/>
    <cellStyle name="Финансовый 11 29 9 10 8 2" xfId="59181"/>
    <cellStyle name="Финансовый 11 29 9 10 9" xfId="29260"/>
    <cellStyle name="Финансовый 11 29 9 10 9 2" xfId="59182"/>
    <cellStyle name="Финансовый 11 29 9 11" xfId="29261"/>
    <cellStyle name="Финансовый 11 29 9 11 10" xfId="29262"/>
    <cellStyle name="Финансовый 11 29 9 11 10 2" xfId="59183"/>
    <cellStyle name="Финансовый 11 29 9 11 11" xfId="29263"/>
    <cellStyle name="Финансовый 11 29 9 11 11 2" xfId="59184"/>
    <cellStyle name="Финансовый 11 29 9 11 12" xfId="29264"/>
    <cellStyle name="Финансовый 11 29 9 11 12 2" xfId="59185"/>
    <cellStyle name="Финансовый 11 29 9 11 13" xfId="29265"/>
    <cellStyle name="Финансовый 11 29 9 11 13 2" xfId="59186"/>
    <cellStyle name="Финансовый 11 29 9 11 14" xfId="29266"/>
    <cellStyle name="Финансовый 11 29 9 11 14 2" xfId="59187"/>
    <cellStyle name="Финансовый 11 29 9 11 15" xfId="29267"/>
    <cellStyle name="Финансовый 11 29 9 11 15 2" xfId="59188"/>
    <cellStyle name="Финансовый 11 29 9 11 16" xfId="29268"/>
    <cellStyle name="Финансовый 11 29 9 11 16 2" xfId="59189"/>
    <cellStyle name="Финансовый 11 29 9 11 17" xfId="29269"/>
    <cellStyle name="Финансовый 11 29 9 11 17 2" xfId="59190"/>
    <cellStyle name="Финансовый 11 29 9 11 18" xfId="29270"/>
    <cellStyle name="Финансовый 11 29 9 11 18 2" xfId="59191"/>
    <cellStyle name="Финансовый 11 29 9 11 19" xfId="59192"/>
    <cellStyle name="Финансовый 11 29 9 11 2" xfId="29271"/>
    <cellStyle name="Финансовый 11 29 9 11 2 2" xfId="59193"/>
    <cellStyle name="Финансовый 11 29 9 11 3" xfId="29272"/>
    <cellStyle name="Финансовый 11 29 9 11 3 2" xfId="59194"/>
    <cellStyle name="Финансовый 11 29 9 11 4" xfId="29273"/>
    <cellStyle name="Финансовый 11 29 9 11 4 2" xfId="59195"/>
    <cellStyle name="Финансовый 11 29 9 11 5" xfId="29274"/>
    <cellStyle name="Финансовый 11 29 9 11 5 2" xfId="59196"/>
    <cellStyle name="Финансовый 11 29 9 11 6" xfId="29275"/>
    <cellStyle name="Финансовый 11 29 9 11 6 2" xfId="59197"/>
    <cellStyle name="Финансовый 11 29 9 11 7" xfId="29276"/>
    <cellStyle name="Финансовый 11 29 9 11 7 2" xfId="59198"/>
    <cellStyle name="Финансовый 11 29 9 11 8" xfId="29277"/>
    <cellStyle name="Финансовый 11 29 9 11 8 2" xfId="59199"/>
    <cellStyle name="Финансовый 11 29 9 11 9" xfId="29278"/>
    <cellStyle name="Финансовый 11 29 9 11 9 2" xfId="59200"/>
    <cellStyle name="Финансовый 11 29 9 12" xfId="29279"/>
    <cellStyle name="Финансовый 11 29 9 12 10" xfId="29280"/>
    <cellStyle name="Финансовый 11 29 9 12 10 2" xfId="59201"/>
    <cellStyle name="Финансовый 11 29 9 12 11" xfId="29281"/>
    <cellStyle name="Финансовый 11 29 9 12 11 2" xfId="59202"/>
    <cellStyle name="Финансовый 11 29 9 12 12" xfId="29282"/>
    <cellStyle name="Финансовый 11 29 9 12 12 2" xfId="59203"/>
    <cellStyle name="Финансовый 11 29 9 12 13" xfId="29283"/>
    <cellStyle name="Финансовый 11 29 9 12 13 2" xfId="59204"/>
    <cellStyle name="Финансовый 11 29 9 12 14" xfId="29284"/>
    <cellStyle name="Финансовый 11 29 9 12 14 2" xfId="59205"/>
    <cellStyle name="Финансовый 11 29 9 12 15" xfId="29285"/>
    <cellStyle name="Финансовый 11 29 9 12 15 2" xfId="59206"/>
    <cellStyle name="Финансовый 11 29 9 12 16" xfId="29286"/>
    <cellStyle name="Финансовый 11 29 9 12 16 2" xfId="59207"/>
    <cellStyle name="Финансовый 11 29 9 12 17" xfId="29287"/>
    <cellStyle name="Финансовый 11 29 9 12 17 2" xfId="59208"/>
    <cellStyle name="Финансовый 11 29 9 12 18" xfId="29288"/>
    <cellStyle name="Финансовый 11 29 9 12 18 2" xfId="59209"/>
    <cellStyle name="Финансовый 11 29 9 12 19" xfId="59210"/>
    <cellStyle name="Финансовый 11 29 9 12 2" xfId="29289"/>
    <cellStyle name="Финансовый 11 29 9 12 2 2" xfId="59211"/>
    <cellStyle name="Финансовый 11 29 9 12 3" xfId="29290"/>
    <cellStyle name="Финансовый 11 29 9 12 3 2" xfId="59212"/>
    <cellStyle name="Финансовый 11 29 9 12 4" xfId="29291"/>
    <cellStyle name="Финансовый 11 29 9 12 4 2" xfId="59213"/>
    <cellStyle name="Финансовый 11 29 9 12 5" xfId="29292"/>
    <cellStyle name="Финансовый 11 29 9 12 5 2" xfId="59214"/>
    <cellStyle name="Финансовый 11 29 9 12 6" xfId="29293"/>
    <cellStyle name="Финансовый 11 29 9 12 6 2" xfId="59215"/>
    <cellStyle name="Финансовый 11 29 9 12 7" xfId="29294"/>
    <cellStyle name="Финансовый 11 29 9 12 7 2" xfId="59216"/>
    <cellStyle name="Финансовый 11 29 9 12 8" xfId="29295"/>
    <cellStyle name="Финансовый 11 29 9 12 8 2" xfId="59217"/>
    <cellStyle name="Финансовый 11 29 9 12 9" xfId="29296"/>
    <cellStyle name="Финансовый 11 29 9 12 9 2" xfId="59218"/>
    <cellStyle name="Финансовый 11 29 9 13" xfId="29297"/>
    <cellStyle name="Финансовый 11 29 9 13 10" xfId="29298"/>
    <cellStyle name="Финансовый 11 29 9 13 10 2" xfId="59219"/>
    <cellStyle name="Финансовый 11 29 9 13 11" xfId="29299"/>
    <cellStyle name="Финансовый 11 29 9 13 11 2" xfId="59220"/>
    <cellStyle name="Финансовый 11 29 9 13 12" xfId="29300"/>
    <cellStyle name="Финансовый 11 29 9 13 12 2" xfId="59221"/>
    <cellStyle name="Финансовый 11 29 9 13 13" xfId="29301"/>
    <cellStyle name="Финансовый 11 29 9 13 13 2" xfId="59222"/>
    <cellStyle name="Финансовый 11 29 9 13 14" xfId="29302"/>
    <cellStyle name="Финансовый 11 29 9 13 14 2" xfId="59223"/>
    <cellStyle name="Финансовый 11 29 9 13 15" xfId="29303"/>
    <cellStyle name="Финансовый 11 29 9 13 15 2" xfId="59224"/>
    <cellStyle name="Финансовый 11 29 9 13 16" xfId="29304"/>
    <cellStyle name="Финансовый 11 29 9 13 16 2" xfId="59225"/>
    <cellStyle name="Финансовый 11 29 9 13 17" xfId="29305"/>
    <cellStyle name="Финансовый 11 29 9 13 17 2" xfId="59226"/>
    <cellStyle name="Финансовый 11 29 9 13 18" xfId="29306"/>
    <cellStyle name="Финансовый 11 29 9 13 18 2" xfId="59227"/>
    <cellStyle name="Финансовый 11 29 9 13 19" xfId="59228"/>
    <cellStyle name="Финансовый 11 29 9 13 2" xfId="29307"/>
    <cellStyle name="Финансовый 11 29 9 13 2 2" xfId="59229"/>
    <cellStyle name="Финансовый 11 29 9 13 3" xfId="29308"/>
    <cellStyle name="Финансовый 11 29 9 13 3 2" xfId="59230"/>
    <cellStyle name="Финансовый 11 29 9 13 4" xfId="29309"/>
    <cellStyle name="Финансовый 11 29 9 13 4 2" xfId="59231"/>
    <cellStyle name="Финансовый 11 29 9 13 5" xfId="29310"/>
    <cellStyle name="Финансовый 11 29 9 13 5 2" xfId="59232"/>
    <cellStyle name="Финансовый 11 29 9 13 6" xfId="29311"/>
    <cellStyle name="Финансовый 11 29 9 13 6 2" xfId="59233"/>
    <cellStyle name="Финансовый 11 29 9 13 7" xfId="29312"/>
    <cellStyle name="Финансовый 11 29 9 13 7 2" xfId="59234"/>
    <cellStyle name="Финансовый 11 29 9 13 8" xfId="29313"/>
    <cellStyle name="Финансовый 11 29 9 13 8 2" xfId="59235"/>
    <cellStyle name="Финансовый 11 29 9 13 9" xfId="29314"/>
    <cellStyle name="Финансовый 11 29 9 13 9 2" xfId="59236"/>
    <cellStyle name="Финансовый 11 29 9 14" xfId="29315"/>
    <cellStyle name="Финансовый 11 29 9 14 2" xfId="59237"/>
    <cellStyle name="Финансовый 11 29 9 15" xfId="29316"/>
    <cellStyle name="Финансовый 11 29 9 15 2" xfId="59238"/>
    <cellStyle name="Финансовый 11 29 9 16" xfId="29317"/>
    <cellStyle name="Финансовый 11 29 9 16 2" xfId="59239"/>
    <cellStyle name="Финансовый 11 29 9 17" xfId="29318"/>
    <cellStyle name="Финансовый 11 29 9 17 2" xfId="59240"/>
    <cellStyle name="Финансовый 11 29 9 18" xfId="29319"/>
    <cellStyle name="Финансовый 11 29 9 18 2" xfId="59241"/>
    <cellStyle name="Финансовый 11 29 9 19" xfId="29320"/>
    <cellStyle name="Финансовый 11 29 9 19 2" xfId="59242"/>
    <cellStyle name="Финансовый 11 29 9 2" xfId="29321"/>
    <cellStyle name="Финансовый 11 29 9 2 2" xfId="29322"/>
    <cellStyle name="Финансовый 11 29 9 2 2 2" xfId="59243"/>
    <cellStyle name="Финансовый 11 29 9 2 3" xfId="59244"/>
    <cellStyle name="Финансовый 11 29 9 20" xfId="29323"/>
    <cellStyle name="Финансовый 11 29 9 20 2" xfId="59245"/>
    <cellStyle name="Финансовый 11 29 9 21" xfId="29324"/>
    <cellStyle name="Финансовый 11 29 9 21 2" xfId="59246"/>
    <cellStyle name="Финансовый 11 29 9 22" xfId="29325"/>
    <cellStyle name="Финансовый 11 29 9 22 2" xfId="59247"/>
    <cellStyle name="Финансовый 11 29 9 23" xfId="29326"/>
    <cellStyle name="Финансовый 11 29 9 23 2" xfId="59248"/>
    <cellStyle name="Финансовый 11 29 9 24" xfId="29327"/>
    <cellStyle name="Финансовый 11 29 9 24 2" xfId="59249"/>
    <cellStyle name="Финансовый 11 29 9 25" xfId="29328"/>
    <cellStyle name="Финансовый 11 29 9 25 2" xfId="59250"/>
    <cellStyle name="Финансовый 11 29 9 26" xfId="29329"/>
    <cellStyle name="Финансовый 11 29 9 26 2" xfId="59251"/>
    <cellStyle name="Финансовый 11 29 9 27" xfId="29330"/>
    <cellStyle name="Финансовый 11 29 9 27 2" xfId="59252"/>
    <cellStyle name="Финансовый 11 29 9 28" xfId="29331"/>
    <cellStyle name="Финансовый 11 29 9 28 2" xfId="59253"/>
    <cellStyle name="Финансовый 11 29 9 29" xfId="29332"/>
    <cellStyle name="Финансовый 11 29 9 29 2" xfId="59254"/>
    <cellStyle name="Финансовый 11 29 9 3" xfId="29333"/>
    <cellStyle name="Финансовый 11 29 9 3 2" xfId="59255"/>
    <cellStyle name="Финансовый 11 29 9 30" xfId="29334"/>
    <cellStyle name="Финансовый 11 29 9 30 2" xfId="59256"/>
    <cellStyle name="Финансовый 11 29 9 31" xfId="29335"/>
    <cellStyle name="Финансовый 11 29 9 31 2" xfId="59257"/>
    <cellStyle name="Финансовый 11 29 9 32" xfId="29336"/>
    <cellStyle name="Финансовый 11 29 9 32 2" xfId="59258"/>
    <cellStyle name="Финансовый 11 29 9 33" xfId="59259"/>
    <cellStyle name="Финансовый 11 29 9 4" xfId="29337"/>
    <cellStyle name="Финансовый 11 29 9 4 2" xfId="59260"/>
    <cellStyle name="Финансовый 11 29 9 5" xfId="29338"/>
    <cellStyle name="Финансовый 11 29 9 5 2" xfId="59261"/>
    <cellStyle name="Финансовый 11 29 9 6" xfId="29339"/>
    <cellStyle name="Финансовый 11 29 9 6 2" xfId="59262"/>
    <cellStyle name="Финансовый 11 29 9 7" xfId="29340"/>
    <cellStyle name="Финансовый 11 29 9 7 2" xfId="59263"/>
    <cellStyle name="Финансовый 11 29 9 8" xfId="29341"/>
    <cellStyle name="Финансовый 11 29 9 8 2" xfId="59264"/>
    <cellStyle name="Финансовый 11 29 9 9" xfId="29342"/>
    <cellStyle name="Финансовый 11 29 9 9 10" xfId="29343"/>
    <cellStyle name="Финансовый 11 29 9 9 10 2" xfId="59265"/>
    <cellStyle name="Финансовый 11 29 9 9 11" xfId="29344"/>
    <cellStyle name="Финансовый 11 29 9 9 11 2" xfId="59266"/>
    <cellStyle name="Финансовый 11 29 9 9 12" xfId="29345"/>
    <cellStyle name="Финансовый 11 29 9 9 12 2" xfId="59267"/>
    <cellStyle name="Финансовый 11 29 9 9 13" xfId="29346"/>
    <cellStyle name="Финансовый 11 29 9 9 13 2" xfId="59268"/>
    <cellStyle name="Финансовый 11 29 9 9 14" xfId="29347"/>
    <cellStyle name="Финансовый 11 29 9 9 14 2" xfId="59269"/>
    <cellStyle name="Финансовый 11 29 9 9 15" xfId="29348"/>
    <cellStyle name="Финансовый 11 29 9 9 15 2" xfId="59270"/>
    <cellStyle name="Финансовый 11 29 9 9 16" xfId="29349"/>
    <cellStyle name="Финансовый 11 29 9 9 16 2" xfId="59271"/>
    <cellStyle name="Финансовый 11 29 9 9 17" xfId="29350"/>
    <cellStyle name="Финансовый 11 29 9 9 17 2" xfId="59272"/>
    <cellStyle name="Финансовый 11 29 9 9 18" xfId="29351"/>
    <cellStyle name="Финансовый 11 29 9 9 18 2" xfId="59273"/>
    <cellStyle name="Финансовый 11 29 9 9 19" xfId="29352"/>
    <cellStyle name="Финансовый 11 29 9 9 19 2" xfId="59274"/>
    <cellStyle name="Финансовый 11 29 9 9 2" xfId="29353"/>
    <cellStyle name="Финансовый 11 29 9 9 2 2" xfId="59275"/>
    <cellStyle name="Финансовый 11 29 9 9 20" xfId="29354"/>
    <cellStyle name="Финансовый 11 29 9 9 20 2" xfId="59276"/>
    <cellStyle name="Финансовый 11 29 9 9 21" xfId="29355"/>
    <cellStyle name="Финансовый 11 29 9 9 21 2" xfId="59277"/>
    <cellStyle name="Финансовый 11 29 9 9 22" xfId="29356"/>
    <cellStyle name="Финансовый 11 29 9 9 22 2" xfId="59278"/>
    <cellStyle name="Финансовый 11 29 9 9 23" xfId="29357"/>
    <cellStyle name="Финансовый 11 29 9 9 23 2" xfId="59279"/>
    <cellStyle name="Финансовый 11 29 9 9 24" xfId="59280"/>
    <cellStyle name="Финансовый 11 29 9 9 3" xfId="29358"/>
    <cellStyle name="Финансовый 11 29 9 9 3 2" xfId="59281"/>
    <cellStyle name="Финансовый 11 29 9 9 4" xfId="29359"/>
    <cellStyle name="Финансовый 11 29 9 9 4 2" xfId="59282"/>
    <cellStyle name="Финансовый 11 29 9 9 5" xfId="29360"/>
    <cellStyle name="Финансовый 11 29 9 9 5 2" xfId="59283"/>
    <cellStyle name="Финансовый 11 29 9 9 6" xfId="29361"/>
    <cellStyle name="Финансовый 11 29 9 9 6 2" xfId="59284"/>
    <cellStyle name="Финансовый 11 29 9 9 7" xfId="29362"/>
    <cellStyle name="Финансовый 11 29 9 9 7 2" xfId="59285"/>
    <cellStyle name="Финансовый 11 29 9 9 8" xfId="29363"/>
    <cellStyle name="Финансовый 11 29 9 9 8 2" xfId="59286"/>
    <cellStyle name="Финансовый 11 29 9 9 9" xfId="29364"/>
    <cellStyle name="Финансовый 11 29 9 9 9 2" xfId="59287"/>
    <cellStyle name="Финансовый 11 3" xfId="61645"/>
    <cellStyle name="Финансовый 12" xfId="29365"/>
    <cellStyle name="Финансовый 12 2" xfId="59288"/>
    <cellStyle name="Финансовый 12 3" xfId="61646"/>
    <cellStyle name="Финансовый 13" xfId="29366"/>
    <cellStyle name="Финансовый 13 2" xfId="59289"/>
    <cellStyle name="Финансовый 13 29 9" xfId="29367"/>
    <cellStyle name="Финансовый 13 29 9 10" xfId="29368"/>
    <cellStyle name="Финансовый 13 29 9 10 10" xfId="29369"/>
    <cellStyle name="Финансовый 13 29 9 10 10 2" xfId="59290"/>
    <cellStyle name="Финансовый 13 29 9 10 11" xfId="29370"/>
    <cellStyle name="Финансовый 13 29 9 10 11 2" xfId="59291"/>
    <cellStyle name="Финансовый 13 29 9 10 12" xfId="29371"/>
    <cellStyle name="Финансовый 13 29 9 10 12 2" xfId="59292"/>
    <cellStyle name="Финансовый 13 29 9 10 13" xfId="29372"/>
    <cellStyle name="Финансовый 13 29 9 10 13 2" xfId="59293"/>
    <cellStyle name="Финансовый 13 29 9 10 14" xfId="29373"/>
    <cellStyle name="Финансовый 13 29 9 10 14 2" xfId="59294"/>
    <cellStyle name="Финансовый 13 29 9 10 15" xfId="29374"/>
    <cellStyle name="Финансовый 13 29 9 10 15 2" xfId="59295"/>
    <cellStyle name="Финансовый 13 29 9 10 16" xfId="29375"/>
    <cellStyle name="Финансовый 13 29 9 10 16 2" xfId="59296"/>
    <cellStyle name="Финансовый 13 29 9 10 17" xfId="29376"/>
    <cellStyle name="Финансовый 13 29 9 10 17 2" xfId="59297"/>
    <cellStyle name="Финансовый 13 29 9 10 18" xfId="29377"/>
    <cellStyle name="Финансовый 13 29 9 10 18 2" xfId="59298"/>
    <cellStyle name="Финансовый 13 29 9 10 19" xfId="29378"/>
    <cellStyle name="Финансовый 13 29 9 10 19 2" xfId="59299"/>
    <cellStyle name="Финансовый 13 29 9 10 2" xfId="29379"/>
    <cellStyle name="Финансовый 13 29 9 10 2 2" xfId="59300"/>
    <cellStyle name="Финансовый 13 29 9 10 20" xfId="29380"/>
    <cellStyle name="Финансовый 13 29 9 10 20 2" xfId="59301"/>
    <cellStyle name="Финансовый 13 29 9 10 21" xfId="29381"/>
    <cellStyle name="Финансовый 13 29 9 10 21 2" xfId="59302"/>
    <cellStyle name="Финансовый 13 29 9 10 22" xfId="29382"/>
    <cellStyle name="Финансовый 13 29 9 10 22 2" xfId="59303"/>
    <cellStyle name="Финансовый 13 29 9 10 23" xfId="29383"/>
    <cellStyle name="Финансовый 13 29 9 10 23 2" xfId="59304"/>
    <cellStyle name="Финансовый 13 29 9 10 24" xfId="59305"/>
    <cellStyle name="Финансовый 13 29 9 10 3" xfId="29384"/>
    <cellStyle name="Финансовый 13 29 9 10 3 2" xfId="59306"/>
    <cellStyle name="Финансовый 13 29 9 10 4" xfId="29385"/>
    <cellStyle name="Финансовый 13 29 9 10 4 2" xfId="59307"/>
    <cellStyle name="Финансовый 13 29 9 10 5" xfId="29386"/>
    <cellStyle name="Финансовый 13 29 9 10 5 2" xfId="59308"/>
    <cellStyle name="Финансовый 13 29 9 10 6" xfId="29387"/>
    <cellStyle name="Финансовый 13 29 9 10 6 2" xfId="59309"/>
    <cellStyle name="Финансовый 13 29 9 10 7" xfId="29388"/>
    <cellStyle name="Финансовый 13 29 9 10 7 2" xfId="59310"/>
    <cellStyle name="Финансовый 13 29 9 10 8" xfId="29389"/>
    <cellStyle name="Финансовый 13 29 9 10 8 2" xfId="59311"/>
    <cellStyle name="Финансовый 13 29 9 10 9" xfId="29390"/>
    <cellStyle name="Финансовый 13 29 9 10 9 2" xfId="59312"/>
    <cellStyle name="Финансовый 13 29 9 11" xfId="29391"/>
    <cellStyle name="Финансовый 13 29 9 11 10" xfId="29392"/>
    <cellStyle name="Финансовый 13 29 9 11 10 2" xfId="59313"/>
    <cellStyle name="Финансовый 13 29 9 11 11" xfId="29393"/>
    <cellStyle name="Финансовый 13 29 9 11 11 2" xfId="59314"/>
    <cellStyle name="Финансовый 13 29 9 11 12" xfId="29394"/>
    <cellStyle name="Финансовый 13 29 9 11 12 2" xfId="59315"/>
    <cellStyle name="Финансовый 13 29 9 11 13" xfId="29395"/>
    <cellStyle name="Финансовый 13 29 9 11 13 2" xfId="59316"/>
    <cellStyle name="Финансовый 13 29 9 11 14" xfId="29396"/>
    <cellStyle name="Финансовый 13 29 9 11 14 2" xfId="59317"/>
    <cellStyle name="Финансовый 13 29 9 11 15" xfId="29397"/>
    <cellStyle name="Финансовый 13 29 9 11 15 2" xfId="59318"/>
    <cellStyle name="Финансовый 13 29 9 11 16" xfId="29398"/>
    <cellStyle name="Финансовый 13 29 9 11 16 2" xfId="59319"/>
    <cellStyle name="Финансовый 13 29 9 11 17" xfId="29399"/>
    <cellStyle name="Финансовый 13 29 9 11 17 2" xfId="59320"/>
    <cellStyle name="Финансовый 13 29 9 11 18" xfId="29400"/>
    <cellStyle name="Финансовый 13 29 9 11 18 2" xfId="59321"/>
    <cellStyle name="Финансовый 13 29 9 11 19" xfId="59322"/>
    <cellStyle name="Финансовый 13 29 9 11 2" xfId="29401"/>
    <cellStyle name="Финансовый 13 29 9 11 2 2" xfId="59323"/>
    <cellStyle name="Финансовый 13 29 9 11 3" xfId="29402"/>
    <cellStyle name="Финансовый 13 29 9 11 3 2" xfId="59324"/>
    <cellStyle name="Финансовый 13 29 9 11 4" xfId="29403"/>
    <cellStyle name="Финансовый 13 29 9 11 4 2" xfId="59325"/>
    <cellStyle name="Финансовый 13 29 9 11 5" xfId="29404"/>
    <cellStyle name="Финансовый 13 29 9 11 5 2" xfId="59326"/>
    <cellStyle name="Финансовый 13 29 9 11 6" xfId="29405"/>
    <cellStyle name="Финансовый 13 29 9 11 6 2" xfId="59327"/>
    <cellStyle name="Финансовый 13 29 9 11 7" xfId="29406"/>
    <cellStyle name="Финансовый 13 29 9 11 7 2" xfId="59328"/>
    <cellStyle name="Финансовый 13 29 9 11 8" xfId="29407"/>
    <cellStyle name="Финансовый 13 29 9 11 8 2" xfId="59329"/>
    <cellStyle name="Финансовый 13 29 9 11 9" xfId="29408"/>
    <cellStyle name="Финансовый 13 29 9 11 9 2" xfId="59330"/>
    <cellStyle name="Финансовый 13 29 9 12" xfId="29409"/>
    <cellStyle name="Финансовый 13 29 9 12 10" xfId="29410"/>
    <cellStyle name="Финансовый 13 29 9 12 10 2" xfId="59331"/>
    <cellStyle name="Финансовый 13 29 9 12 11" xfId="29411"/>
    <cellStyle name="Финансовый 13 29 9 12 11 2" xfId="59332"/>
    <cellStyle name="Финансовый 13 29 9 12 12" xfId="29412"/>
    <cellStyle name="Финансовый 13 29 9 12 12 2" xfId="59333"/>
    <cellStyle name="Финансовый 13 29 9 12 13" xfId="29413"/>
    <cellStyle name="Финансовый 13 29 9 12 13 2" xfId="59334"/>
    <cellStyle name="Финансовый 13 29 9 12 14" xfId="29414"/>
    <cellStyle name="Финансовый 13 29 9 12 14 2" xfId="59335"/>
    <cellStyle name="Финансовый 13 29 9 12 15" xfId="29415"/>
    <cellStyle name="Финансовый 13 29 9 12 15 2" xfId="59336"/>
    <cellStyle name="Финансовый 13 29 9 12 16" xfId="29416"/>
    <cellStyle name="Финансовый 13 29 9 12 16 2" xfId="59337"/>
    <cellStyle name="Финансовый 13 29 9 12 17" xfId="29417"/>
    <cellStyle name="Финансовый 13 29 9 12 17 2" xfId="59338"/>
    <cellStyle name="Финансовый 13 29 9 12 18" xfId="29418"/>
    <cellStyle name="Финансовый 13 29 9 12 18 2" xfId="59339"/>
    <cellStyle name="Финансовый 13 29 9 12 19" xfId="59340"/>
    <cellStyle name="Финансовый 13 29 9 12 2" xfId="29419"/>
    <cellStyle name="Финансовый 13 29 9 12 2 2" xfId="59341"/>
    <cellStyle name="Финансовый 13 29 9 12 3" xfId="29420"/>
    <cellStyle name="Финансовый 13 29 9 12 3 2" xfId="59342"/>
    <cellStyle name="Финансовый 13 29 9 12 4" xfId="29421"/>
    <cellStyle name="Финансовый 13 29 9 12 4 2" xfId="59343"/>
    <cellStyle name="Финансовый 13 29 9 12 5" xfId="29422"/>
    <cellStyle name="Финансовый 13 29 9 12 5 2" xfId="59344"/>
    <cellStyle name="Финансовый 13 29 9 12 6" xfId="29423"/>
    <cellStyle name="Финансовый 13 29 9 12 6 2" xfId="59345"/>
    <cellStyle name="Финансовый 13 29 9 12 7" xfId="29424"/>
    <cellStyle name="Финансовый 13 29 9 12 7 2" xfId="59346"/>
    <cellStyle name="Финансовый 13 29 9 12 8" xfId="29425"/>
    <cellStyle name="Финансовый 13 29 9 12 8 2" xfId="59347"/>
    <cellStyle name="Финансовый 13 29 9 12 9" xfId="29426"/>
    <cellStyle name="Финансовый 13 29 9 12 9 2" xfId="59348"/>
    <cellStyle name="Финансовый 13 29 9 13" xfId="29427"/>
    <cellStyle name="Финансовый 13 29 9 13 10" xfId="29428"/>
    <cellStyle name="Финансовый 13 29 9 13 10 2" xfId="59349"/>
    <cellStyle name="Финансовый 13 29 9 13 11" xfId="29429"/>
    <cellStyle name="Финансовый 13 29 9 13 11 2" xfId="59350"/>
    <cellStyle name="Финансовый 13 29 9 13 12" xfId="29430"/>
    <cellStyle name="Финансовый 13 29 9 13 12 2" xfId="59351"/>
    <cellStyle name="Финансовый 13 29 9 13 13" xfId="29431"/>
    <cellStyle name="Финансовый 13 29 9 13 13 2" xfId="59352"/>
    <cellStyle name="Финансовый 13 29 9 13 14" xfId="29432"/>
    <cellStyle name="Финансовый 13 29 9 13 14 2" xfId="59353"/>
    <cellStyle name="Финансовый 13 29 9 13 15" xfId="29433"/>
    <cellStyle name="Финансовый 13 29 9 13 15 2" xfId="59354"/>
    <cellStyle name="Финансовый 13 29 9 13 16" xfId="29434"/>
    <cellStyle name="Финансовый 13 29 9 13 16 2" xfId="59355"/>
    <cellStyle name="Финансовый 13 29 9 13 17" xfId="29435"/>
    <cellStyle name="Финансовый 13 29 9 13 17 2" xfId="59356"/>
    <cellStyle name="Финансовый 13 29 9 13 18" xfId="29436"/>
    <cellStyle name="Финансовый 13 29 9 13 18 2" xfId="59357"/>
    <cellStyle name="Финансовый 13 29 9 13 19" xfId="59358"/>
    <cellStyle name="Финансовый 13 29 9 13 2" xfId="29437"/>
    <cellStyle name="Финансовый 13 29 9 13 2 2" xfId="59359"/>
    <cellStyle name="Финансовый 13 29 9 13 3" xfId="29438"/>
    <cellStyle name="Финансовый 13 29 9 13 3 2" xfId="59360"/>
    <cellStyle name="Финансовый 13 29 9 13 4" xfId="29439"/>
    <cellStyle name="Финансовый 13 29 9 13 4 2" xfId="59361"/>
    <cellStyle name="Финансовый 13 29 9 13 5" xfId="29440"/>
    <cellStyle name="Финансовый 13 29 9 13 5 2" xfId="59362"/>
    <cellStyle name="Финансовый 13 29 9 13 6" xfId="29441"/>
    <cellStyle name="Финансовый 13 29 9 13 6 2" xfId="59363"/>
    <cellStyle name="Финансовый 13 29 9 13 7" xfId="29442"/>
    <cellStyle name="Финансовый 13 29 9 13 7 2" xfId="59364"/>
    <cellStyle name="Финансовый 13 29 9 13 8" xfId="29443"/>
    <cellStyle name="Финансовый 13 29 9 13 8 2" xfId="59365"/>
    <cellStyle name="Финансовый 13 29 9 13 9" xfId="29444"/>
    <cellStyle name="Финансовый 13 29 9 13 9 2" xfId="59366"/>
    <cellStyle name="Финансовый 13 29 9 14" xfId="29445"/>
    <cellStyle name="Финансовый 13 29 9 14 2" xfId="59367"/>
    <cellStyle name="Финансовый 13 29 9 15" xfId="29446"/>
    <cellStyle name="Финансовый 13 29 9 15 2" xfId="59368"/>
    <cellStyle name="Финансовый 13 29 9 16" xfId="29447"/>
    <cellStyle name="Финансовый 13 29 9 16 2" xfId="59369"/>
    <cellStyle name="Финансовый 13 29 9 17" xfId="29448"/>
    <cellStyle name="Финансовый 13 29 9 17 2" xfId="59370"/>
    <cellStyle name="Финансовый 13 29 9 18" xfId="29449"/>
    <cellStyle name="Финансовый 13 29 9 18 2" xfId="59371"/>
    <cellStyle name="Финансовый 13 29 9 19" xfId="29450"/>
    <cellStyle name="Финансовый 13 29 9 19 2" xfId="59372"/>
    <cellStyle name="Финансовый 13 29 9 2" xfId="29451"/>
    <cellStyle name="Финансовый 13 29 9 2 2" xfId="29452"/>
    <cellStyle name="Финансовый 13 29 9 2 2 2" xfId="59373"/>
    <cellStyle name="Финансовый 13 29 9 2 3" xfId="59374"/>
    <cellStyle name="Финансовый 13 29 9 20" xfId="29453"/>
    <cellStyle name="Финансовый 13 29 9 20 2" xfId="59375"/>
    <cellStyle name="Финансовый 13 29 9 21" xfId="29454"/>
    <cellStyle name="Финансовый 13 29 9 21 2" xfId="59376"/>
    <cellStyle name="Финансовый 13 29 9 22" xfId="29455"/>
    <cellStyle name="Финансовый 13 29 9 22 2" xfId="59377"/>
    <cellStyle name="Финансовый 13 29 9 23" xfId="29456"/>
    <cellStyle name="Финансовый 13 29 9 23 2" xfId="59378"/>
    <cellStyle name="Финансовый 13 29 9 24" xfId="29457"/>
    <cellStyle name="Финансовый 13 29 9 24 2" xfId="59379"/>
    <cellStyle name="Финансовый 13 29 9 25" xfId="29458"/>
    <cellStyle name="Финансовый 13 29 9 25 2" xfId="59380"/>
    <cellStyle name="Финансовый 13 29 9 26" xfId="29459"/>
    <cellStyle name="Финансовый 13 29 9 26 2" xfId="59381"/>
    <cellStyle name="Финансовый 13 29 9 27" xfId="29460"/>
    <cellStyle name="Финансовый 13 29 9 27 2" xfId="59382"/>
    <cellStyle name="Финансовый 13 29 9 28" xfId="29461"/>
    <cellStyle name="Финансовый 13 29 9 28 2" xfId="59383"/>
    <cellStyle name="Финансовый 13 29 9 29" xfId="29462"/>
    <cellStyle name="Финансовый 13 29 9 29 2" xfId="59384"/>
    <cellStyle name="Финансовый 13 29 9 3" xfId="29463"/>
    <cellStyle name="Финансовый 13 29 9 3 2" xfId="59385"/>
    <cellStyle name="Финансовый 13 29 9 30" xfId="29464"/>
    <cellStyle name="Финансовый 13 29 9 30 2" xfId="59386"/>
    <cellStyle name="Финансовый 13 29 9 31" xfId="29465"/>
    <cellStyle name="Финансовый 13 29 9 31 2" xfId="59387"/>
    <cellStyle name="Финансовый 13 29 9 32" xfId="29466"/>
    <cellStyle name="Финансовый 13 29 9 32 2" xfId="59388"/>
    <cellStyle name="Финансовый 13 29 9 33" xfId="59389"/>
    <cellStyle name="Финансовый 13 29 9 4" xfId="29467"/>
    <cellStyle name="Финансовый 13 29 9 4 2" xfId="59390"/>
    <cellStyle name="Финансовый 13 29 9 5" xfId="29468"/>
    <cellStyle name="Финансовый 13 29 9 5 2" xfId="59391"/>
    <cellStyle name="Финансовый 13 29 9 6" xfId="29469"/>
    <cellStyle name="Финансовый 13 29 9 6 2" xfId="59392"/>
    <cellStyle name="Финансовый 13 29 9 7" xfId="29470"/>
    <cellStyle name="Финансовый 13 29 9 7 2" xfId="59393"/>
    <cellStyle name="Финансовый 13 29 9 8" xfId="29471"/>
    <cellStyle name="Финансовый 13 29 9 8 2" xfId="59394"/>
    <cellStyle name="Финансовый 13 29 9 9" xfId="29472"/>
    <cellStyle name="Финансовый 13 29 9 9 10" xfId="29473"/>
    <cellStyle name="Финансовый 13 29 9 9 10 2" xfId="59395"/>
    <cellStyle name="Финансовый 13 29 9 9 11" xfId="29474"/>
    <cellStyle name="Финансовый 13 29 9 9 11 2" xfId="59396"/>
    <cellStyle name="Финансовый 13 29 9 9 12" xfId="29475"/>
    <cellStyle name="Финансовый 13 29 9 9 12 2" xfId="59397"/>
    <cellStyle name="Финансовый 13 29 9 9 13" xfId="29476"/>
    <cellStyle name="Финансовый 13 29 9 9 13 2" xfId="59398"/>
    <cellStyle name="Финансовый 13 29 9 9 14" xfId="29477"/>
    <cellStyle name="Финансовый 13 29 9 9 14 2" xfId="59399"/>
    <cellStyle name="Финансовый 13 29 9 9 15" xfId="29478"/>
    <cellStyle name="Финансовый 13 29 9 9 15 2" xfId="59400"/>
    <cellStyle name="Финансовый 13 29 9 9 16" xfId="29479"/>
    <cellStyle name="Финансовый 13 29 9 9 16 2" xfId="59401"/>
    <cellStyle name="Финансовый 13 29 9 9 17" xfId="29480"/>
    <cellStyle name="Финансовый 13 29 9 9 17 2" xfId="59402"/>
    <cellStyle name="Финансовый 13 29 9 9 18" xfId="29481"/>
    <cellStyle name="Финансовый 13 29 9 9 18 2" xfId="59403"/>
    <cellStyle name="Финансовый 13 29 9 9 19" xfId="29482"/>
    <cellStyle name="Финансовый 13 29 9 9 19 2" xfId="59404"/>
    <cellStyle name="Финансовый 13 29 9 9 2" xfId="29483"/>
    <cellStyle name="Финансовый 13 29 9 9 2 2" xfId="59405"/>
    <cellStyle name="Финансовый 13 29 9 9 20" xfId="29484"/>
    <cellStyle name="Финансовый 13 29 9 9 20 2" xfId="59406"/>
    <cellStyle name="Финансовый 13 29 9 9 21" xfId="29485"/>
    <cellStyle name="Финансовый 13 29 9 9 21 2" xfId="59407"/>
    <cellStyle name="Финансовый 13 29 9 9 22" xfId="29486"/>
    <cellStyle name="Финансовый 13 29 9 9 22 2" xfId="59408"/>
    <cellStyle name="Финансовый 13 29 9 9 23" xfId="29487"/>
    <cellStyle name="Финансовый 13 29 9 9 23 2" xfId="59409"/>
    <cellStyle name="Финансовый 13 29 9 9 24" xfId="59410"/>
    <cellStyle name="Финансовый 13 29 9 9 3" xfId="29488"/>
    <cellStyle name="Финансовый 13 29 9 9 3 2" xfId="59411"/>
    <cellStyle name="Финансовый 13 29 9 9 4" xfId="29489"/>
    <cellStyle name="Финансовый 13 29 9 9 4 2" xfId="59412"/>
    <cellStyle name="Финансовый 13 29 9 9 5" xfId="29490"/>
    <cellStyle name="Финансовый 13 29 9 9 5 2" xfId="59413"/>
    <cellStyle name="Финансовый 13 29 9 9 6" xfId="29491"/>
    <cellStyle name="Финансовый 13 29 9 9 6 2" xfId="59414"/>
    <cellStyle name="Финансовый 13 29 9 9 7" xfId="29492"/>
    <cellStyle name="Финансовый 13 29 9 9 7 2" xfId="59415"/>
    <cellStyle name="Финансовый 13 29 9 9 8" xfId="29493"/>
    <cellStyle name="Финансовый 13 29 9 9 8 2" xfId="59416"/>
    <cellStyle name="Финансовый 13 29 9 9 9" xfId="29494"/>
    <cellStyle name="Финансовый 13 29 9 9 9 2" xfId="59417"/>
    <cellStyle name="Финансовый 13 3" xfId="61647"/>
    <cellStyle name="Финансовый 14" xfId="29495"/>
    <cellStyle name="Финансовый 14 2" xfId="59418"/>
    <cellStyle name="Финансовый 14 2 2" xfId="61648"/>
    <cellStyle name="Финансовый 14 3" xfId="61649"/>
    <cellStyle name="Финансовый 15" xfId="29496"/>
    <cellStyle name="Финансовый 15 10" xfId="29497"/>
    <cellStyle name="Финансовый 15 10 10" xfId="29498"/>
    <cellStyle name="Финансовый 15 10 10 2" xfId="59419"/>
    <cellStyle name="Финансовый 15 10 11" xfId="29499"/>
    <cellStyle name="Финансовый 15 10 11 2" xfId="59420"/>
    <cellStyle name="Финансовый 15 10 12" xfId="29500"/>
    <cellStyle name="Финансовый 15 10 12 2" xfId="59421"/>
    <cellStyle name="Финансовый 15 10 13" xfId="29501"/>
    <cellStyle name="Финансовый 15 10 13 2" xfId="59422"/>
    <cellStyle name="Финансовый 15 10 14" xfId="29502"/>
    <cellStyle name="Финансовый 15 10 14 2" xfId="59423"/>
    <cellStyle name="Финансовый 15 10 15" xfId="29503"/>
    <cellStyle name="Финансовый 15 10 15 2" xfId="59424"/>
    <cellStyle name="Финансовый 15 10 16" xfId="29504"/>
    <cellStyle name="Финансовый 15 10 16 2" xfId="59425"/>
    <cellStyle name="Финансовый 15 10 17" xfId="29505"/>
    <cellStyle name="Финансовый 15 10 17 2" xfId="59426"/>
    <cellStyle name="Финансовый 15 10 18" xfId="29506"/>
    <cellStyle name="Финансовый 15 10 18 2" xfId="59427"/>
    <cellStyle name="Финансовый 15 10 19" xfId="29507"/>
    <cellStyle name="Финансовый 15 10 19 2" xfId="59428"/>
    <cellStyle name="Финансовый 15 10 2" xfId="29508"/>
    <cellStyle name="Финансовый 15 10 2 2" xfId="59429"/>
    <cellStyle name="Финансовый 15 10 20" xfId="29509"/>
    <cellStyle name="Финансовый 15 10 20 2" xfId="59430"/>
    <cellStyle name="Финансовый 15 10 21" xfId="29510"/>
    <cellStyle name="Финансовый 15 10 21 2" xfId="59431"/>
    <cellStyle name="Финансовый 15 10 22" xfId="29511"/>
    <cellStyle name="Финансовый 15 10 22 2" xfId="59432"/>
    <cellStyle name="Финансовый 15 10 23" xfId="29512"/>
    <cellStyle name="Финансовый 15 10 23 2" xfId="59433"/>
    <cellStyle name="Финансовый 15 10 24" xfId="59434"/>
    <cellStyle name="Финансовый 15 10 3" xfId="29513"/>
    <cellStyle name="Финансовый 15 10 3 2" xfId="59435"/>
    <cellStyle name="Финансовый 15 10 4" xfId="29514"/>
    <cellStyle name="Финансовый 15 10 4 2" xfId="59436"/>
    <cellStyle name="Финансовый 15 10 5" xfId="29515"/>
    <cellStyle name="Финансовый 15 10 5 2" xfId="59437"/>
    <cellStyle name="Финансовый 15 10 6" xfId="29516"/>
    <cellStyle name="Финансовый 15 10 6 2" xfId="59438"/>
    <cellStyle name="Финансовый 15 10 7" xfId="29517"/>
    <cellStyle name="Финансовый 15 10 7 2" xfId="59439"/>
    <cellStyle name="Финансовый 15 10 8" xfId="29518"/>
    <cellStyle name="Финансовый 15 10 8 2" xfId="59440"/>
    <cellStyle name="Финансовый 15 10 9" xfId="29519"/>
    <cellStyle name="Финансовый 15 10 9 2" xfId="59441"/>
    <cellStyle name="Финансовый 15 11" xfId="29520"/>
    <cellStyle name="Финансовый 15 11 10" xfId="29521"/>
    <cellStyle name="Финансовый 15 11 10 2" xfId="59442"/>
    <cellStyle name="Финансовый 15 11 11" xfId="29522"/>
    <cellStyle name="Финансовый 15 11 11 2" xfId="59443"/>
    <cellStyle name="Финансовый 15 11 12" xfId="29523"/>
    <cellStyle name="Финансовый 15 11 12 2" xfId="59444"/>
    <cellStyle name="Финансовый 15 11 13" xfId="29524"/>
    <cellStyle name="Финансовый 15 11 13 2" xfId="59445"/>
    <cellStyle name="Финансовый 15 11 14" xfId="29525"/>
    <cellStyle name="Финансовый 15 11 14 2" xfId="59446"/>
    <cellStyle name="Финансовый 15 11 15" xfId="29526"/>
    <cellStyle name="Финансовый 15 11 15 2" xfId="59447"/>
    <cellStyle name="Финансовый 15 11 16" xfId="29527"/>
    <cellStyle name="Финансовый 15 11 16 2" xfId="59448"/>
    <cellStyle name="Финансовый 15 11 17" xfId="29528"/>
    <cellStyle name="Финансовый 15 11 17 2" xfId="59449"/>
    <cellStyle name="Финансовый 15 11 18" xfId="29529"/>
    <cellStyle name="Финансовый 15 11 18 2" xfId="59450"/>
    <cellStyle name="Финансовый 15 11 19" xfId="59451"/>
    <cellStyle name="Финансовый 15 11 2" xfId="29530"/>
    <cellStyle name="Финансовый 15 11 2 2" xfId="59452"/>
    <cellStyle name="Финансовый 15 11 3" xfId="29531"/>
    <cellStyle name="Финансовый 15 11 3 2" xfId="59453"/>
    <cellStyle name="Финансовый 15 11 4" xfId="29532"/>
    <cellStyle name="Финансовый 15 11 4 2" xfId="59454"/>
    <cellStyle name="Финансовый 15 11 5" xfId="29533"/>
    <cellStyle name="Финансовый 15 11 5 2" xfId="59455"/>
    <cellStyle name="Финансовый 15 11 6" xfId="29534"/>
    <cellStyle name="Финансовый 15 11 6 2" xfId="59456"/>
    <cellStyle name="Финансовый 15 11 7" xfId="29535"/>
    <cellStyle name="Финансовый 15 11 7 2" xfId="59457"/>
    <cellStyle name="Финансовый 15 11 8" xfId="29536"/>
    <cellStyle name="Финансовый 15 11 8 2" xfId="59458"/>
    <cellStyle name="Финансовый 15 11 9" xfId="29537"/>
    <cellStyle name="Финансовый 15 11 9 2" xfId="59459"/>
    <cellStyle name="Финансовый 15 12" xfId="29538"/>
    <cellStyle name="Финансовый 15 12 10" xfId="29539"/>
    <cellStyle name="Финансовый 15 12 10 2" xfId="59460"/>
    <cellStyle name="Финансовый 15 12 11" xfId="29540"/>
    <cellStyle name="Финансовый 15 12 11 2" xfId="59461"/>
    <cellStyle name="Финансовый 15 12 12" xfId="29541"/>
    <cellStyle name="Финансовый 15 12 12 2" xfId="59462"/>
    <cellStyle name="Финансовый 15 12 13" xfId="29542"/>
    <cellStyle name="Финансовый 15 12 13 2" xfId="59463"/>
    <cellStyle name="Финансовый 15 12 14" xfId="29543"/>
    <cellStyle name="Финансовый 15 12 14 2" xfId="59464"/>
    <cellStyle name="Финансовый 15 12 15" xfId="29544"/>
    <cellStyle name="Финансовый 15 12 15 2" xfId="59465"/>
    <cellStyle name="Финансовый 15 12 16" xfId="29545"/>
    <cellStyle name="Финансовый 15 12 16 2" xfId="59466"/>
    <cellStyle name="Финансовый 15 12 17" xfId="29546"/>
    <cellStyle name="Финансовый 15 12 17 2" xfId="59467"/>
    <cellStyle name="Финансовый 15 12 18" xfId="29547"/>
    <cellStyle name="Финансовый 15 12 18 2" xfId="59468"/>
    <cellStyle name="Финансовый 15 12 19" xfId="59469"/>
    <cellStyle name="Финансовый 15 12 2" xfId="29548"/>
    <cellStyle name="Финансовый 15 12 2 2" xfId="59470"/>
    <cellStyle name="Финансовый 15 12 3" xfId="29549"/>
    <cellStyle name="Финансовый 15 12 3 2" xfId="59471"/>
    <cellStyle name="Финансовый 15 12 4" xfId="29550"/>
    <cellStyle name="Финансовый 15 12 4 2" xfId="59472"/>
    <cellStyle name="Финансовый 15 12 5" xfId="29551"/>
    <cellStyle name="Финансовый 15 12 5 2" xfId="59473"/>
    <cellStyle name="Финансовый 15 12 6" xfId="29552"/>
    <cellStyle name="Финансовый 15 12 6 2" xfId="59474"/>
    <cellStyle name="Финансовый 15 12 7" xfId="29553"/>
    <cellStyle name="Финансовый 15 12 7 2" xfId="59475"/>
    <cellStyle name="Финансовый 15 12 8" xfId="29554"/>
    <cellStyle name="Финансовый 15 12 8 2" xfId="59476"/>
    <cellStyle name="Финансовый 15 12 9" xfId="29555"/>
    <cellStyle name="Финансовый 15 12 9 2" xfId="59477"/>
    <cellStyle name="Финансовый 15 13" xfId="29556"/>
    <cellStyle name="Финансовый 15 13 10" xfId="29557"/>
    <cellStyle name="Финансовый 15 13 10 2" xfId="59478"/>
    <cellStyle name="Финансовый 15 13 11" xfId="29558"/>
    <cellStyle name="Финансовый 15 13 11 2" xfId="59479"/>
    <cellStyle name="Финансовый 15 13 12" xfId="29559"/>
    <cellStyle name="Финансовый 15 13 12 2" xfId="59480"/>
    <cellStyle name="Финансовый 15 13 13" xfId="29560"/>
    <cellStyle name="Финансовый 15 13 13 2" xfId="59481"/>
    <cellStyle name="Финансовый 15 13 14" xfId="29561"/>
    <cellStyle name="Финансовый 15 13 14 2" xfId="59482"/>
    <cellStyle name="Финансовый 15 13 15" xfId="29562"/>
    <cellStyle name="Финансовый 15 13 15 2" xfId="59483"/>
    <cellStyle name="Финансовый 15 13 16" xfId="29563"/>
    <cellStyle name="Финансовый 15 13 16 2" xfId="59484"/>
    <cellStyle name="Финансовый 15 13 17" xfId="29564"/>
    <cellStyle name="Финансовый 15 13 17 2" xfId="59485"/>
    <cellStyle name="Финансовый 15 13 18" xfId="29565"/>
    <cellStyle name="Финансовый 15 13 18 2" xfId="59486"/>
    <cellStyle name="Финансовый 15 13 19" xfId="59487"/>
    <cellStyle name="Финансовый 15 13 2" xfId="29566"/>
    <cellStyle name="Финансовый 15 13 2 2" xfId="59488"/>
    <cellStyle name="Финансовый 15 13 3" xfId="29567"/>
    <cellStyle name="Финансовый 15 13 3 2" xfId="59489"/>
    <cellStyle name="Финансовый 15 13 4" xfId="29568"/>
    <cellStyle name="Финансовый 15 13 4 2" xfId="59490"/>
    <cellStyle name="Финансовый 15 13 5" xfId="29569"/>
    <cellStyle name="Финансовый 15 13 5 2" xfId="59491"/>
    <cellStyle name="Финансовый 15 13 6" xfId="29570"/>
    <cellStyle name="Финансовый 15 13 6 2" xfId="59492"/>
    <cellStyle name="Финансовый 15 13 7" xfId="29571"/>
    <cellStyle name="Финансовый 15 13 7 2" xfId="59493"/>
    <cellStyle name="Финансовый 15 13 8" xfId="29572"/>
    <cellStyle name="Финансовый 15 13 8 2" xfId="59494"/>
    <cellStyle name="Финансовый 15 13 9" xfId="29573"/>
    <cellStyle name="Финансовый 15 13 9 2" xfId="59495"/>
    <cellStyle name="Финансовый 15 14" xfId="29574"/>
    <cellStyle name="Финансовый 15 14 2" xfId="59496"/>
    <cellStyle name="Финансовый 15 15" xfId="29575"/>
    <cellStyle name="Финансовый 15 15 2" xfId="59497"/>
    <cellStyle name="Финансовый 15 16" xfId="29576"/>
    <cellStyle name="Финансовый 15 16 2" xfId="59498"/>
    <cellStyle name="Финансовый 15 17" xfId="29577"/>
    <cellStyle name="Финансовый 15 17 2" xfId="59499"/>
    <cellStyle name="Финансовый 15 18" xfId="29578"/>
    <cellStyle name="Финансовый 15 18 2" xfId="59500"/>
    <cellStyle name="Финансовый 15 19" xfId="29579"/>
    <cellStyle name="Финансовый 15 19 2" xfId="59501"/>
    <cellStyle name="Финансовый 15 2" xfId="29580"/>
    <cellStyle name="Финансовый 15 2 2" xfId="29581"/>
    <cellStyle name="Финансовый 15 2 2 2" xfId="59502"/>
    <cellStyle name="Финансовый 15 2 3" xfId="59503"/>
    <cellStyle name="Финансовый 15 20" xfId="29582"/>
    <cellStyle name="Финансовый 15 20 2" xfId="59504"/>
    <cellStyle name="Финансовый 15 21" xfId="29583"/>
    <cellStyle name="Финансовый 15 21 2" xfId="59505"/>
    <cellStyle name="Финансовый 15 22" xfId="29584"/>
    <cellStyle name="Финансовый 15 22 2" xfId="59506"/>
    <cellStyle name="Финансовый 15 23" xfId="29585"/>
    <cellStyle name="Финансовый 15 23 2" xfId="59507"/>
    <cellStyle name="Финансовый 15 24" xfId="29586"/>
    <cellStyle name="Финансовый 15 24 2" xfId="59508"/>
    <cellStyle name="Финансовый 15 25" xfId="29587"/>
    <cellStyle name="Финансовый 15 25 2" xfId="59509"/>
    <cellStyle name="Финансовый 15 26" xfId="29588"/>
    <cellStyle name="Финансовый 15 26 2" xfId="59510"/>
    <cellStyle name="Финансовый 15 27" xfId="29589"/>
    <cellStyle name="Финансовый 15 27 2" xfId="59511"/>
    <cellStyle name="Финансовый 15 28" xfId="29590"/>
    <cellStyle name="Финансовый 15 28 2" xfId="59512"/>
    <cellStyle name="Финансовый 15 29" xfId="29591"/>
    <cellStyle name="Финансовый 15 29 2" xfId="59513"/>
    <cellStyle name="Финансовый 15 3" xfId="29592"/>
    <cellStyle name="Финансовый 15 3 2" xfId="59514"/>
    <cellStyle name="Финансовый 15 30" xfId="29593"/>
    <cellStyle name="Финансовый 15 30 2" xfId="59515"/>
    <cellStyle name="Финансовый 15 31" xfId="29594"/>
    <cellStyle name="Финансовый 15 31 2" xfId="59516"/>
    <cellStyle name="Финансовый 15 32" xfId="29595"/>
    <cellStyle name="Финансовый 15 32 2" xfId="59517"/>
    <cellStyle name="Финансовый 15 33" xfId="59518"/>
    <cellStyle name="Финансовый 15 34" xfId="61650"/>
    <cellStyle name="Финансовый 15 4" xfId="29596"/>
    <cellStyle name="Финансовый 15 4 2" xfId="59519"/>
    <cellStyle name="Финансовый 15 5" xfId="29597"/>
    <cellStyle name="Финансовый 15 5 2" xfId="59520"/>
    <cellStyle name="Финансовый 15 6" xfId="29598"/>
    <cellStyle name="Финансовый 15 6 2" xfId="59521"/>
    <cellStyle name="Финансовый 15 7" xfId="29599"/>
    <cellStyle name="Финансовый 15 7 2" xfId="59522"/>
    <cellStyle name="Финансовый 15 8" xfId="29600"/>
    <cellStyle name="Финансовый 15 8 2" xfId="59523"/>
    <cellStyle name="Финансовый 15 9" xfId="29601"/>
    <cellStyle name="Финансовый 15 9 10" xfId="29602"/>
    <cellStyle name="Финансовый 15 9 10 2" xfId="59524"/>
    <cellStyle name="Финансовый 15 9 11" xfId="29603"/>
    <cellStyle name="Финансовый 15 9 11 2" xfId="59525"/>
    <cellStyle name="Финансовый 15 9 12" xfId="29604"/>
    <cellStyle name="Финансовый 15 9 12 2" xfId="59526"/>
    <cellStyle name="Финансовый 15 9 13" xfId="29605"/>
    <cellStyle name="Финансовый 15 9 13 2" xfId="59527"/>
    <cellStyle name="Финансовый 15 9 14" xfId="29606"/>
    <cellStyle name="Финансовый 15 9 14 2" xfId="59528"/>
    <cellStyle name="Финансовый 15 9 15" xfId="29607"/>
    <cellStyle name="Финансовый 15 9 15 2" xfId="59529"/>
    <cellStyle name="Финансовый 15 9 16" xfId="29608"/>
    <cellStyle name="Финансовый 15 9 16 2" xfId="59530"/>
    <cellStyle name="Финансовый 15 9 17" xfId="29609"/>
    <cellStyle name="Финансовый 15 9 17 2" xfId="59531"/>
    <cellStyle name="Финансовый 15 9 18" xfId="29610"/>
    <cellStyle name="Финансовый 15 9 18 2" xfId="59532"/>
    <cellStyle name="Финансовый 15 9 19" xfId="29611"/>
    <cellStyle name="Финансовый 15 9 19 2" xfId="59533"/>
    <cellStyle name="Финансовый 15 9 2" xfId="29612"/>
    <cellStyle name="Финансовый 15 9 2 2" xfId="59534"/>
    <cellStyle name="Финансовый 15 9 20" xfId="29613"/>
    <cellStyle name="Финансовый 15 9 20 2" xfId="59535"/>
    <cellStyle name="Финансовый 15 9 21" xfId="29614"/>
    <cellStyle name="Финансовый 15 9 21 2" xfId="59536"/>
    <cellStyle name="Финансовый 15 9 22" xfId="29615"/>
    <cellStyle name="Финансовый 15 9 22 2" xfId="59537"/>
    <cellStyle name="Финансовый 15 9 23" xfId="29616"/>
    <cellStyle name="Финансовый 15 9 23 2" xfId="59538"/>
    <cellStyle name="Финансовый 15 9 24" xfId="59539"/>
    <cellStyle name="Финансовый 15 9 3" xfId="29617"/>
    <cellStyle name="Финансовый 15 9 3 2" xfId="59540"/>
    <cellStyle name="Финансовый 15 9 4" xfId="29618"/>
    <cellStyle name="Финансовый 15 9 4 2" xfId="59541"/>
    <cellStyle name="Финансовый 15 9 5" xfId="29619"/>
    <cellStyle name="Финансовый 15 9 5 2" xfId="59542"/>
    <cellStyle name="Финансовый 15 9 6" xfId="29620"/>
    <cellStyle name="Финансовый 15 9 6 2" xfId="59543"/>
    <cellStyle name="Финансовый 15 9 7" xfId="29621"/>
    <cellStyle name="Финансовый 15 9 7 2" xfId="59544"/>
    <cellStyle name="Финансовый 15 9 8" xfId="29622"/>
    <cellStyle name="Финансовый 15 9 8 2" xfId="59545"/>
    <cellStyle name="Финансовый 15 9 9" xfId="29623"/>
    <cellStyle name="Финансовый 15 9 9 2" xfId="59546"/>
    <cellStyle name="Финансовый 16" xfId="29624"/>
    <cellStyle name="Финансовый 16 2" xfId="59547"/>
    <cellStyle name="Финансовый 16 3" xfId="61651"/>
    <cellStyle name="Финансовый 17" xfId="29625"/>
    <cellStyle name="Финансовый 17 10" xfId="29626"/>
    <cellStyle name="Финансовый 17 10 10" xfId="29627"/>
    <cellStyle name="Финансовый 17 10 10 2" xfId="59548"/>
    <cellStyle name="Финансовый 17 10 11" xfId="29628"/>
    <cellStyle name="Финансовый 17 10 11 2" xfId="59549"/>
    <cellStyle name="Финансовый 17 10 12" xfId="29629"/>
    <cellStyle name="Финансовый 17 10 12 2" xfId="59550"/>
    <cellStyle name="Финансовый 17 10 13" xfId="29630"/>
    <cellStyle name="Финансовый 17 10 13 2" xfId="59551"/>
    <cellStyle name="Финансовый 17 10 14" xfId="29631"/>
    <cellStyle name="Финансовый 17 10 14 2" xfId="59552"/>
    <cellStyle name="Финансовый 17 10 15" xfId="29632"/>
    <cellStyle name="Финансовый 17 10 15 2" xfId="59553"/>
    <cellStyle name="Финансовый 17 10 16" xfId="29633"/>
    <cellStyle name="Финансовый 17 10 16 2" xfId="59554"/>
    <cellStyle name="Финансовый 17 10 17" xfId="29634"/>
    <cellStyle name="Финансовый 17 10 17 2" xfId="59555"/>
    <cellStyle name="Финансовый 17 10 18" xfId="29635"/>
    <cellStyle name="Финансовый 17 10 18 2" xfId="59556"/>
    <cellStyle name="Финансовый 17 10 19" xfId="29636"/>
    <cellStyle name="Финансовый 17 10 19 2" xfId="59557"/>
    <cellStyle name="Финансовый 17 10 2" xfId="29637"/>
    <cellStyle name="Финансовый 17 10 2 2" xfId="59558"/>
    <cellStyle name="Финансовый 17 10 20" xfId="29638"/>
    <cellStyle name="Финансовый 17 10 20 2" xfId="59559"/>
    <cellStyle name="Финансовый 17 10 21" xfId="29639"/>
    <cellStyle name="Финансовый 17 10 21 2" xfId="59560"/>
    <cellStyle name="Финансовый 17 10 22" xfId="29640"/>
    <cellStyle name="Финансовый 17 10 22 2" xfId="59561"/>
    <cellStyle name="Финансовый 17 10 23" xfId="29641"/>
    <cellStyle name="Финансовый 17 10 23 2" xfId="59562"/>
    <cellStyle name="Финансовый 17 10 24" xfId="59563"/>
    <cellStyle name="Финансовый 17 10 3" xfId="29642"/>
    <cellStyle name="Финансовый 17 10 3 2" xfId="59564"/>
    <cellStyle name="Финансовый 17 10 4" xfId="29643"/>
    <cellStyle name="Финансовый 17 10 4 2" xfId="59565"/>
    <cellStyle name="Финансовый 17 10 5" xfId="29644"/>
    <cellStyle name="Финансовый 17 10 5 2" xfId="59566"/>
    <cellStyle name="Финансовый 17 10 6" xfId="29645"/>
    <cellStyle name="Финансовый 17 10 6 2" xfId="59567"/>
    <cellStyle name="Финансовый 17 10 7" xfId="29646"/>
    <cellStyle name="Финансовый 17 10 7 2" xfId="59568"/>
    <cellStyle name="Финансовый 17 10 8" xfId="29647"/>
    <cellStyle name="Финансовый 17 10 8 2" xfId="59569"/>
    <cellStyle name="Финансовый 17 10 9" xfId="29648"/>
    <cellStyle name="Финансовый 17 10 9 2" xfId="59570"/>
    <cellStyle name="Финансовый 17 11" xfId="29649"/>
    <cellStyle name="Финансовый 17 11 10" xfId="29650"/>
    <cellStyle name="Финансовый 17 11 10 2" xfId="59571"/>
    <cellStyle name="Финансовый 17 11 11" xfId="29651"/>
    <cellStyle name="Финансовый 17 11 11 2" xfId="59572"/>
    <cellStyle name="Финансовый 17 11 12" xfId="29652"/>
    <cellStyle name="Финансовый 17 11 12 2" xfId="59573"/>
    <cellStyle name="Финансовый 17 11 13" xfId="29653"/>
    <cellStyle name="Финансовый 17 11 13 2" xfId="59574"/>
    <cellStyle name="Финансовый 17 11 14" xfId="29654"/>
    <cellStyle name="Финансовый 17 11 14 2" xfId="59575"/>
    <cellStyle name="Финансовый 17 11 15" xfId="29655"/>
    <cellStyle name="Финансовый 17 11 15 2" xfId="59576"/>
    <cellStyle name="Финансовый 17 11 16" xfId="29656"/>
    <cellStyle name="Финансовый 17 11 16 2" xfId="59577"/>
    <cellStyle name="Финансовый 17 11 17" xfId="29657"/>
    <cellStyle name="Финансовый 17 11 17 2" xfId="59578"/>
    <cellStyle name="Финансовый 17 11 18" xfId="29658"/>
    <cellStyle name="Финансовый 17 11 18 2" xfId="59579"/>
    <cellStyle name="Финансовый 17 11 19" xfId="59580"/>
    <cellStyle name="Финансовый 17 11 2" xfId="29659"/>
    <cellStyle name="Финансовый 17 11 2 2" xfId="59581"/>
    <cellStyle name="Финансовый 17 11 3" xfId="29660"/>
    <cellStyle name="Финансовый 17 11 3 2" xfId="59582"/>
    <cellStyle name="Финансовый 17 11 4" xfId="29661"/>
    <cellStyle name="Финансовый 17 11 4 2" xfId="59583"/>
    <cellStyle name="Финансовый 17 11 5" xfId="29662"/>
    <cellStyle name="Финансовый 17 11 5 2" xfId="59584"/>
    <cellStyle name="Финансовый 17 11 6" xfId="29663"/>
    <cellStyle name="Финансовый 17 11 6 2" xfId="59585"/>
    <cellStyle name="Финансовый 17 11 7" xfId="29664"/>
    <cellStyle name="Финансовый 17 11 7 2" xfId="59586"/>
    <cellStyle name="Финансовый 17 11 8" xfId="29665"/>
    <cellStyle name="Финансовый 17 11 8 2" xfId="59587"/>
    <cellStyle name="Финансовый 17 11 9" xfId="29666"/>
    <cellStyle name="Финансовый 17 11 9 2" xfId="59588"/>
    <cellStyle name="Финансовый 17 12" xfId="29667"/>
    <cellStyle name="Финансовый 17 12 10" xfId="29668"/>
    <cellStyle name="Финансовый 17 12 10 2" xfId="59589"/>
    <cellStyle name="Финансовый 17 12 11" xfId="29669"/>
    <cellStyle name="Финансовый 17 12 11 2" xfId="59590"/>
    <cellStyle name="Финансовый 17 12 12" xfId="29670"/>
    <cellStyle name="Финансовый 17 12 12 2" xfId="59591"/>
    <cellStyle name="Финансовый 17 12 13" xfId="29671"/>
    <cellStyle name="Финансовый 17 12 13 2" xfId="59592"/>
    <cellStyle name="Финансовый 17 12 14" xfId="29672"/>
    <cellStyle name="Финансовый 17 12 14 2" xfId="59593"/>
    <cellStyle name="Финансовый 17 12 15" xfId="29673"/>
    <cellStyle name="Финансовый 17 12 15 2" xfId="59594"/>
    <cellStyle name="Финансовый 17 12 16" xfId="29674"/>
    <cellStyle name="Финансовый 17 12 16 2" xfId="59595"/>
    <cellStyle name="Финансовый 17 12 17" xfId="29675"/>
    <cellStyle name="Финансовый 17 12 17 2" xfId="59596"/>
    <cellStyle name="Финансовый 17 12 18" xfId="29676"/>
    <cellStyle name="Финансовый 17 12 18 2" xfId="59597"/>
    <cellStyle name="Финансовый 17 12 19" xfId="59598"/>
    <cellStyle name="Финансовый 17 12 2" xfId="29677"/>
    <cellStyle name="Финансовый 17 12 2 2" xfId="59599"/>
    <cellStyle name="Финансовый 17 12 3" xfId="29678"/>
    <cellStyle name="Финансовый 17 12 3 2" xfId="59600"/>
    <cellStyle name="Финансовый 17 12 4" xfId="29679"/>
    <cellStyle name="Финансовый 17 12 4 2" xfId="59601"/>
    <cellStyle name="Финансовый 17 12 5" xfId="29680"/>
    <cellStyle name="Финансовый 17 12 5 2" xfId="59602"/>
    <cellStyle name="Финансовый 17 12 6" xfId="29681"/>
    <cellStyle name="Финансовый 17 12 6 2" xfId="59603"/>
    <cellStyle name="Финансовый 17 12 7" xfId="29682"/>
    <cellStyle name="Финансовый 17 12 7 2" xfId="59604"/>
    <cellStyle name="Финансовый 17 12 8" xfId="29683"/>
    <cellStyle name="Финансовый 17 12 8 2" xfId="59605"/>
    <cellStyle name="Финансовый 17 12 9" xfId="29684"/>
    <cellStyle name="Финансовый 17 12 9 2" xfId="59606"/>
    <cellStyle name="Финансовый 17 13" xfId="29685"/>
    <cellStyle name="Финансовый 17 13 10" xfId="29686"/>
    <cellStyle name="Финансовый 17 13 10 2" xfId="59607"/>
    <cellStyle name="Финансовый 17 13 11" xfId="29687"/>
    <cellStyle name="Финансовый 17 13 11 2" xfId="59608"/>
    <cellStyle name="Финансовый 17 13 12" xfId="29688"/>
    <cellStyle name="Финансовый 17 13 12 2" xfId="59609"/>
    <cellStyle name="Финансовый 17 13 13" xfId="29689"/>
    <cellStyle name="Финансовый 17 13 13 2" xfId="59610"/>
    <cellStyle name="Финансовый 17 13 14" xfId="29690"/>
    <cellStyle name="Финансовый 17 13 14 2" xfId="59611"/>
    <cellStyle name="Финансовый 17 13 15" xfId="29691"/>
    <cellStyle name="Финансовый 17 13 15 2" xfId="59612"/>
    <cellStyle name="Финансовый 17 13 16" xfId="29692"/>
    <cellStyle name="Финансовый 17 13 16 2" xfId="59613"/>
    <cellStyle name="Финансовый 17 13 17" xfId="29693"/>
    <cellStyle name="Финансовый 17 13 17 2" xfId="59614"/>
    <cellStyle name="Финансовый 17 13 18" xfId="29694"/>
    <cellStyle name="Финансовый 17 13 18 2" xfId="59615"/>
    <cellStyle name="Финансовый 17 13 19" xfId="59616"/>
    <cellStyle name="Финансовый 17 13 2" xfId="29695"/>
    <cellStyle name="Финансовый 17 13 2 2" xfId="59617"/>
    <cellStyle name="Финансовый 17 13 3" xfId="29696"/>
    <cellStyle name="Финансовый 17 13 3 2" xfId="59618"/>
    <cellStyle name="Финансовый 17 13 4" xfId="29697"/>
    <cellStyle name="Финансовый 17 13 4 2" xfId="59619"/>
    <cellStyle name="Финансовый 17 13 5" xfId="29698"/>
    <cellStyle name="Финансовый 17 13 5 2" xfId="59620"/>
    <cellStyle name="Финансовый 17 13 6" xfId="29699"/>
    <cellStyle name="Финансовый 17 13 6 2" xfId="59621"/>
    <cellStyle name="Финансовый 17 13 7" xfId="29700"/>
    <cellStyle name="Финансовый 17 13 7 2" xfId="59622"/>
    <cellStyle name="Финансовый 17 13 8" xfId="29701"/>
    <cellStyle name="Финансовый 17 13 8 2" xfId="59623"/>
    <cellStyle name="Финансовый 17 13 9" xfId="29702"/>
    <cellStyle name="Финансовый 17 13 9 2" xfId="59624"/>
    <cellStyle name="Финансовый 17 14" xfId="29703"/>
    <cellStyle name="Финансовый 17 14 2" xfId="59625"/>
    <cellStyle name="Финансовый 17 15" xfId="29704"/>
    <cellStyle name="Финансовый 17 15 2" xfId="59626"/>
    <cellStyle name="Финансовый 17 16" xfId="29705"/>
    <cellStyle name="Финансовый 17 16 2" xfId="59627"/>
    <cellStyle name="Финансовый 17 17" xfId="29706"/>
    <cellStyle name="Финансовый 17 17 2" xfId="59628"/>
    <cellStyle name="Финансовый 17 18" xfId="29707"/>
    <cellStyle name="Финансовый 17 18 2" xfId="59629"/>
    <cellStyle name="Финансовый 17 19" xfId="29708"/>
    <cellStyle name="Финансовый 17 19 2" xfId="59630"/>
    <cellStyle name="Финансовый 17 2" xfId="29709"/>
    <cellStyle name="Финансовый 17 2 2" xfId="29710"/>
    <cellStyle name="Финансовый 17 2 2 2" xfId="59631"/>
    <cellStyle name="Финансовый 17 2 3" xfId="59632"/>
    <cellStyle name="Финансовый 17 20" xfId="29711"/>
    <cellStyle name="Финансовый 17 20 2" xfId="59633"/>
    <cellStyle name="Финансовый 17 21" xfId="29712"/>
    <cellStyle name="Финансовый 17 21 2" xfId="59634"/>
    <cellStyle name="Финансовый 17 22" xfId="29713"/>
    <cellStyle name="Финансовый 17 22 2" xfId="59635"/>
    <cellStyle name="Финансовый 17 23" xfId="29714"/>
    <cellStyle name="Финансовый 17 23 2" xfId="59636"/>
    <cellStyle name="Финансовый 17 24" xfId="29715"/>
    <cellStyle name="Финансовый 17 24 2" xfId="59637"/>
    <cellStyle name="Финансовый 17 25" xfId="29716"/>
    <cellStyle name="Финансовый 17 25 2" xfId="59638"/>
    <cellStyle name="Финансовый 17 26" xfId="29717"/>
    <cellStyle name="Финансовый 17 26 2" xfId="59639"/>
    <cellStyle name="Финансовый 17 27" xfId="29718"/>
    <cellStyle name="Финансовый 17 27 2" xfId="59640"/>
    <cellStyle name="Финансовый 17 28" xfId="29719"/>
    <cellStyle name="Финансовый 17 28 2" xfId="59641"/>
    <cellStyle name="Финансовый 17 29" xfId="29720"/>
    <cellStyle name="Финансовый 17 29 2" xfId="59642"/>
    <cellStyle name="Финансовый 17 3" xfId="29721"/>
    <cellStyle name="Финансовый 17 3 2" xfId="59643"/>
    <cellStyle name="Финансовый 17 30" xfId="29722"/>
    <cellStyle name="Финансовый 17 30 2" xfId="59644"/>
    <cellStyle name="Финансовый 17 31" xfId="29723"/>
    <cellStyle name="Финансовый 17 31 2" xfId="59645"/>
    <cellStyle name="Финансовый 17 32" xfId="29724"/>
    <cellStyle name="Финансовый 17 32 2" xfId="59646"/>
    <cellStyle name="Финансовый 17 33" xfId="59647"/>
    <cellStyle name="Финансовый 17 34" xfId="61652"/>
    <cellStyle name="Финансовый 17 4" xfId="29725"/>
    <cellStyle name="Финансовый 17 4 2" xfId="59648"/>
    <cellStyle name="Финансовый 17 5" xfId="29726"/>
    <cellStyle name="Финансовый 17 5 2" xfId="59649"/>
    <cellStyle name="Финансовый 17 6" xfId="29727"/>
    <cellStyle name="Финансовый 17 6 2" xfId="59650"/>
    <cellStyle name="Финансовый 17 7" xfId="29728"/>
    <cellStyle name="Финансовый 17 7 2" xfId="59651"/>
    <cellStyle name="Финансовый 17 8" xfId="29729"/>
    <cellStyle name="Финансовый 17 8 2" xfId="59652"/>
    <cellStyle name="Финансовый 17 9" xfId="29730"/>
    <cellStyle name="Финансовый 17 9 10" xfId="29731"/>
    <cellStyle name="Финансовый 17 9 10 2" xfId="59653"/>
    <cellStyle name="Финансовый 17 9 11" xfId="29732"/>
    <cellStyle name="Финансовый 17 9 11 2" xfId="59654"/>
    <cellStyle name="Финансовый 17 9 12" xfId="29733"/>
    <cellStyle name="Финансовый 17 9 12 2" xfId="59655"/>
    <cellStyle name="Финансовый 17 9 13" xfId="29734"/>
    <cellStyle name="Финансовый 17 9 13 2" xfId="59656"/>
    <cellStyle name="Финансовый 17 9 14" xfId="29735"/>
    <cellStyle name="Финансовый 17 9 14 2" xfId="59657"/>
    <cellStyle name="Финансовый 17 9 15" xfId="29736"/>
    <cellStyle name="Финансовый 17 9 15 2" xfId="59658"/>
    <cellStyle name="Финансовый 17 9 16" xfId="29737"/>
    <cellStyle name="Финансовый 17 9 16 2" xfId="59659"/>
    <cellStyle name="Финансовый 17 9 17" xfId="29738"/>
    <cellStyle name="Финансовый 17 9 17 2" xfId="59660"/>
    <cellStyle name="Финансовый 17 9 18" xfId="29739"/>
    <cellStyle name="Финансовый 17 9 18 2" xfId="59661"/>
    <cellStyle name="Финансовый 17 9 19" xfId="29740"/>
    <cellStyle name="Финансовый 17 9 19 2" xfId="59662"/>
    <cellStyle name="Финансовый 17 9 2" xfId="29741"/>
    <cellStyle name="Финансовый 17 9 2 2" xfId="59663"/>
    <cellStyle name="Финансовый 17 9 20" xfId="29742"/>
    <cellStyle name="Финансовый 17 9 20 2" xfId="59664"/>
    <cellStyle name="Финансовый 17 9 21" xfId="29743"/>
    <cellStyle name="Финансовый 17 9 21 2" xfId="59665"/>
    <cellStyle name="Финансовый 17 9 22" xfId="29744"/>
    <cellStyle name="Финансовый 17 9 22 2" xfId="59666"/>
    <cellStyle name="Финансовый 17 9 23" xfId="29745"/>
    <cellStyle name="Финансовый 17 9 23 2" xfId="59667"/>
    <cellStyle name="Финансовый 17 9 24" xfId="59668"/>
    <cellStyle name="Финансовый 17 9 3" xfId="29746"/>
    <cellStyle name="Финансовый 17 9 3 2" xfId="59669"/>
    <cellStyle name="Финансовый 17 9 4" xfId="29747"/>
    <cellStyle name="Финансовый 17 9 4 2" xfId="59670"/>
    <cellStyle name="Финансовый 17 9 5" xfId="29748"/>
    <cellStyle name="Финансовый 17 9 5 2" xfId="59671"/>
    <cellStyle name="Финансовый 17 9 6" xfId="29749"/>
    <cellStyle name="Финансовый 17 9 6 2" xfId="59672"/>
    <cellStyle name="Финансовый 17 9 7" xfId="29750"/>
    <cellStyle name="Финансовый 17 9 7 2" xfId="59673"/>
    <cellStyle name="Финансовый 17 9 8" xfId="29751"/>
    <cellStyle name="Финансовый 17 9 8 2" xfId="59674"/>
    <cellStyle name="Финансовый 17 9 9" xfId="29752"/>
    <cellStyle name="Финансовый 17 9 9 2" xfId="59675"/>
    <cellStyle name="Финансовый 18" xfId="29753"/>
    <cellStyle name="Финансовый 18 2" xfId="59676"/>
    <cellStyle name="Финансовый 18 3" xfId="61653"/>
    <cellStyle name="Финансовый 19" xfId="29754"/>
    <cellStyle name="Финансовый 19 2" xfId="59677"/>
    <cellStyle name="Финансовый 19 3" xfId="61654"/>
    <cellStyle name="Финансовый 2" xfId="31"/>
    <cellStyle name="Финансовый 2 10" xfId="29755"/>
    <cellStyle name="Финансовый 2 11" xfId="29756"/>
    <cellStyle name="Финансовый 2 12" xfId="29757"/>
    <cellStyle name="Финансовый 2 13" xfId="29758"/>
    <cellStyle name="Финансовый 2 14" xfId="29759"/>
    <cellStyle name="Финансовый 2 14 2" xfId="59678"/>
    <cellStyle name="Финансовый 2 15" xfId="29760"/>
    <cellStyle name="Финансовый 2 15 2" xfId="59679"/>
    <cellStyle name="Финансовый 2 16" xfId="29761"/>
    <cellStyle name="Финансовый 2 16 2" xfId="59680"/>
    <cellStyle name="Финансовый 2 17" xfId="29762"/>
    <cellStyle name="Финансовый 2 17 2" xfId="59681"/>
    <cellStyle name="Финансовый 2 18" xfId="29763"/>
    <cellStyle name="Финансовый 2 18 2" xfId="59682"/>
    <cellStyle name="Финансовый 2 19" xfId="29764"/>
    <cellStyle name="Финансовый 2 19 2" xfId="59683"/>
    <cellStyle name="Финансовый 2 2" xfId="32"/>
    <cellStyle name="Финансовый 2 2 10" xfId="29765"/>
    <cellStyle name="Финансовый 2 2 10 2" xfId="61655"/>
    <cellStyle name="Финансовый 2 2 11" xfId="29766"/>
    <cellStyle name="Финансовый 2 2 11 2" xfId="61656"/>
    <cellStyle name="Финансовый 2 2 12" xfId="29767"/>
    <cellStyle name="Финансовый 2 2 13" xfId="29768"/>
    <cellStyle name="Финансовый 2 2 14" xfId="29769"/>
    <cellStyle name="Финансовый 2 2 15" xfId="29770"/>
    <cellStyle name="Финансовый 2 2 16" xfId="29771"/>
    <cellStyle name="Финансовый 2 2 17" xfId="29772"/>
    <cellStyle name="Финансовый 2 2 18" xfId="29773"/>
    <cellStyle name="Финансовый 2 2 19" xfId="29774"/>
    <cellStyle name="Финансовый 2 2 2" xfId="2"/>
    <cellStyle name="Финансовый 2 2 2 10" xfId="61657"/>
    <cellStyle name="Финансовый 2 2 2 11" xfId="61658"/>
    <cellStyle name="Финансовый 2 2 2 12" xfId="29775"/>
    <cellStyle name="Финансовый 2 2 2 2" xfId="61659"/>
    <cellStyle name="Финансовый 2 2 2 3" xfId="61660"/>
    <cellStyle name="Финансовый 2 2 2 4" xfId="61661"/>
    <cellStyle name="Финансовый 2 2 2 5" xfId="61662"/>
    <cellStyle name="Финансовый 2 2 2 6" xfId="61663"/>
    <cellStyle name="Финансовый 2 2 2 7" xfId="61664"/>
    <cellStyle name="Финансовый 2 2 2 8" xfId="61665"/>
    <cellStyle name="Финансовый 2 2 2 9" xfId="61666"/>
    <cellStyle name="Финансовый 2 2 20" xfId="29776"/>
    <cellStyle name="Финансовый 2 2 21" xfId="29777"/>
    <cellStyle name="Финансовый 2 2 22" xfId="29778"/>
    <cellStyle name="Финансовый 2 2 23" xfId="29779"/>
    <cellStyle name="Финансовый 2 2 24" xfId="59033"/>
    <cellStyle name="Финансовый 2 2 25" xfId="61177"/>
    <cellStyle name="Финансовый 2 2 26" xfId="61667"/>
    <cellStyle name="Финансовый 2 2 3" xfId="29780"/>
    <cellStyle name="Финансовый 2 2 3 2" xfId="61668"/>
    <cellStyle name="Финансовый 2 2 4" xfId="29781"/>
    <cellStyle name="Финансовый 2 2 4 2" xfId="61669"/>
    <cellStyle name="Финансовый 2 2 5" xfId="29782"/>
    <cellStyle name="Финансовый 2 2 5 2" xfId="61670"/>
    <cellStyle name="Финансовый 2 2 6" xfId="29783"/>
    <cellStyle name="Финансовый 2 2 6 2" xfId="61671"/>
    <cellStyle name="Финансовый 2 2 7" xfId="29784"/>
    <cellStyle name="Финансовый 2 2 7 2" xfId="61672"/>
    <cellStyle name="Финансовый 2 2 8" xfId="29785"/>
    <cellStyle name="Финансовый 2 2 8 2" xfId="61673"/>
    <cellStyle name="Финансовый 2 2 9" xfId="29786"/>
    <cellStyle name="Финансовый 2 2 9 2" xfId="61674"/>
    <cellStyle name="Финансовый 2 20" xfId="29787"/>
    <cellStyle name="Финансовый 2 20 2" xfId="59684"/>
    <cellStyle name="Финансовый 2 21" xfId="29788"/>
    <cellStyle name="Финансовый 2 21 2" xfId="59685"/>
    <cellStyle name="Финансовый 2 22" xfId="29789"/>
    <cellStyle name="Финансовый 2 22 2" xfId="59686"/>
    <cellStyle name="Финансовый 2 23" xfId="29790"/>
    <cellStyle name="Финансовый 2 23 2" xfId="59687"/>
    <cellStyle name="Финансовый 2 24" xfId="29791"/>
    <cellStyle name="Финансовый 2 24 2" xfId="59688"/>
    <cellStyle name="Финансовый 2 25" xfId="29792"/>
    <cellStyle name="Финансовый 2 25 2" xfId="59689"/>
    <cellStyle name="Финансовый 2 26" xfId="29793"/>
    <cellStyle name="Финансовый 2 26 2" xfId="59690"/>
    <cellStyle name="Финансовый 2 27" xfId="29794"/>
    <cellStyle name="Финансовый 2 27 2" xfId="59691"/>
    <cellStyle name="Финансовый 2 28" xfId="29795"/>
    <cellStyle name="Финансовый 2 28 2" xfId="59692"/>
    <cellStyle name="Финансовый 2 29" xfId="29796"/>
    <cellStyle name="Финансовый 2 29 2" xfId="59693"/>
    <cellStyle name="Финансовый 2 3" xfId="29797"/>
    <cellStyle name="Финансовый 2 3 10" xfId="29798"/>
    <cellStyle name="Финансовый 2 3 11" xfId="29799"/>
    <cellStyle name="Финансовый 2 3 12" xfId="29800"/>
    <cellStyle name="Финансовый 2 3 13" xfId="29801"/>
    <cellStyle name="Финансовый 2 3 14" xfId="29802"/>
    <cellStyle name="Финансовый 2 3 15" xfId="29803"/>
    <cellStyle name="Финансовый 2 3 16" xfId="29804"/>
    <cellStyle name="Финансовый 2 3 17" xfId="29805"/>
    <cellStyle name="Финансовый 2 3 18" xfId="29806"/>
    <cellStyle name="Финансовый 2 3 19" xfId="61178"/>
    <cellStyle name="Финансовый 2 3 2" xfId="29807"/>
    <cellStyle name="Финансовый 2 3 3" xfId="29808"/>
    <cellStyle name="Финансовый 2 3 4" xfId="29809"/>
    <cellStyle name="Финансовый 2 3 5" xfId="29810"/>
    <cellStyle name="Финансовый 2 3 6" xfId="29811"/>
    <cellStyle name="Финансовый 2 3 7" xfId="29812"/>
    <cellStyle name="Финансовый 2 3 8" xfId="29813"/>
    <cellStyle name="Финансовый 2 3 9" xfId="29814"/>
    <cellStyle name="Финансовый 2 30" xfId="29815"/>
    <cellStyle name="Финансовый 2 31" xfId="29816"/>
    <cellStyle name="Финансовый 2 32" xfId="29817"/>
    <cellStyle name="Финансовый 2 33" xfId="29818"/>
    <cellStyle name="Финансовый 2 33 2" xfId="59694"/>
    <cellStyle name="Финансовый 2 34" xfId="29819"/>
    <cellStyle name="Финансовый 2 34 2" xfId="59695"/>
    <cellStyle name="Финансовый 2 35" xfId="29820"/>
    <cellStyle name="Финансовый 2 35 2" xfId="59696"/>
    <cellStyle name="Финансовый 2 36" xfId="29821"/>
    <cellStyle name="Финансовый 2 36 2" xfId="59697"/>
    <cellStyle name="Финансовый 2 37" xfId="29822"/>
    <cellStyle name="Финансовый 2 37 2" xfId="59698"/>
    <cellStyle name="Финансовый 2 38" xfId="29823"/>
    <cellStyle name="Финансовый 2 39" xfId="29824"/>
    <cellStyle name="Финансовый 2 4" xfId="29825"/>
    <cellStyle name="Финансовый 2 4 10" xfId="29826"/>
    <cellStyle name="Финансовый 2 4 11" xfId="29827"/>
    <cellStyle name="Финансовый 2 4 12" xfId="29828"/>
    <cellStyle name="Финансовый 2 4 13" xfId="29829"/>
    <cellStyle name="Финансовый 2 4 14" xfId="29830"/>
    <cellStyle name="Финансовый 2 4 15" xfId="29831"/>
    <cellStyle name="Финансовый 2 4 16" xfId="29832"/>
    <cellStyle name="Финансовый 2 4 17" xfId="29833"/>
    <cellStyle name="Финансовый 2 4 18" xfId="29834"/>
    <cellStyle name="Финансовый 2 4 19" xfId="61675"/>
    <cellStyle name="Финансовый 2 4 2" xfId="29835"/>
    <cellStyle name="Финансовый 2 4 3" xfId="29836"/>
    <cellStyle name="Финансовый 2 4 4" xfId="29837"/>
    <cellStyle name="Финансовый 2 4 5" xfId="29838"/>
    <cellStyle name="Финансовый 2 4 6" xfId="29839"/>
    <cellStyle name="Финансовый 2 4 7" xfId="29840"/>
    <cellStyle name="Финансовый 2 4 8" xfId="29841"/>
    <cellStyle name="Финансовый 2 4 9" xfId="29842"/>
    <cellStyle name="Финансовый 2 40" xfId="59699"/>
    <cellStyle name="Финансовый 2 41" xfId="61179"/>
    <cellStyle name="Финансовый 2 5" xfId="29843"/>
    <cellStyle name="Финансовый 2 5 10" xfId="29844"/>
    <cellStyle name="Финансовый 2 5 11" xfId="29845"/>
    <cellStyle name="Финансовый 2 5 12" xfId="29846"/>
    <cellStyle name="Финансовый 2 5 13" xfId="29847"/>
    <cellStyle name="Финансовый 2 5 14" xfId="29848"/>
    <cellStyle name="Финансовый 2 5 15" xfId="29849"/>
    <cellStyle name="Финансовый 2 5 16" xfId="29850"/>
    <cellStyle name="Финансовый 2 5 17" xfId="29851"/>
    <cellStyle name="Финансовый 2 5 18" xfId="29852"/>
    <cellStyle name="Финансовый 2 5 19" xfId="61676"/>
    <cellStyle name="Финансовый 2 5 2" xfId="29853"/>
    <cellStyle name="Финансовый 2 5 2 2" xfId="61677"/>
    <cellStyle name="Финансовый 2 5 3" xfId="29854"/>
    <cellStyle name="Финансовый 2 5 4" xfId="29855"/>
    <cellStyle name="Финансовый 2 5 5" xfId="29856"/>
    <cellStyle name="Финансовый 2 5 6" xfId="29857"/>
    <cellStyle name="Финансовый 2 5 7" xfId="29858"/>
    <cellStyle name="Финансовый 2 5 8" xfId="29859"/>
    <cellStyle name="Финансовый 2 5 9" xfId="29860"/>
    <cellStyle name="Финансовый 2 6" xfId="29861"/>
    <cellStyle name="Финансовый 2 6 10" xfId="29862"/>
    <cellStyle name="Финансовый 2 6 11" xfId="29863"/>
    <cellStyle name="Финансовый 2 6 12" xfId="29864"/>
    <cellStyle name="Финансовый 2 6 13" xfId="29865"/>
    <cellStyle name="Финансовый 2 6 14" xfId="29866"/>
    <cellStyle name="Финансовый 2 6 15" xfId="29867"/>
    <cellStyle name="Финансовый 2 6 16" xfId="29868"/>
    <cellStyle name="Финансовый 2 6 17" xfId="29869"/>
    <cellStyle name="Финансовый 2 6 18" xfId="29870"/>
    <cellStyle name="Финансовый 2 6 2" xfId="29871"/>
    <cellStyle name="Финансовый 2 6 3" xfId="29872"/>
    <cellStyle name="Финансовый 2 6 4" xfId="29873"/>
    <cellStyle name="Финансовый 2 6 5" xfId="29874"/>
    <cellStyle name="Финансовый 2 6 6" xfId="29875"/>
    <cellStyle name="Финансовый 2 6 7" xfId="29876"/>
    <cellStyle name="Финансовый 2 6 8" xfId="29877"/>
    <cellStyle name="Финансовый 2 6 9" xfId="29878"/>
    <cellStyle name="Финансовый 2 7" xfId="29879"/>
    <cellStyle name="Финансовый 2 7 10" xfId="29880"/>
    <cellStyle name="Финансовый 2 7 11" xfId="29881"/>
    <cellStyle name="Финансовый 2 7 12" xfId="29882"/>
    <cellStyle name="Финансовый 2 7 13" xfId="29883"/>
    <cellStyle name="Финансовый 2 7 14" xfId="29884"/>
    <cellStyle name="Финансовый 2 7 15" xfId="29885"/>
    <cellStyle name="Финансовый 2 7 16" xfId="29886"/>
    <cellStyle name="Финансовый 2 7 17" xfId="29887"/>
    <cellStyle name="Финансовый 2 7 18" xfId="29888"/>
    <cellStyle name="Финансовый 2 7 19" xfId="59700"/>
    <cellStyle name="Финансовый 2 7 2" xfId="29889"/>
    <cellStyle name="Финансовый 2 7 3" xfId="29890"/>
    <cellStyle name="Финансовый 2 7 4" xfId="29891"/>
    <cellStyle name="Финансовый 2 7 5" xfId="29892"/>
    <cellStyle name="Финансовый 2 7 6" xfId="29893"/>
    <cellStyle name="Финансовый 2 7 7" xfId="29894"/>
    <cellStyle name="Финансовый 2 7 8" xfId="29895"/>
    <cellStyle name="Финансовый 2 7 9" xfId="29896"/>
    <cellStyle name="Финансовый 2 8" xfId="29897"/>
    <cellStyle name="Финансовый 2 9" xfId="29898"/>
    <cellStyle name="Финансовый 20" xfId="29899"/>
    <cellStyle name="Финансовый 20 2" xfId="59701"/>
    <cellStyle name="Финансовый 20 3" xfId="61678"/>
    <cellStyle name="Финансовый 21" xfId="29900"/>
    <cellStyle name="Финансовый 21 2" xfId="59702"/>
    <cellStyle name="Финансовый 21 3" xfId="61679"/>
    <cellStyle name="Финансовый 22" xfId="29901"/>
    <cellStyle name="Финансовый 22 2" xfId="59703"/>
    <cellStyle name="Финансовый 22 3" xfId="61680"/>
    <cellStyle name="Финансовый 23" xfId="29902"/>
    <cellStyle name="Финансовый 23 2" xfId="59704"/>
    <cellStyle name="Финансовый 23 3" xfId="61681"/>
    <cellStyle name="Финансовый 24" xfId="29903"/>
    <cellStyle name="Финансовый 24 2" xfId="59705"/>
    <cellStyle name="Финансовый 24 3" xfId="61682"/>
    <cellStyle name="Финансовый 25" xfId="29904"/>
    <cellStyle name="Финансовый 25 2" xfId="59706"/>
    <cellStyle name="Финансовый 25 3" xfId="61683"/>
    <cellStyle name="Финансовый 26" xfId="29905"/>
    <cellStyle name="Финансовый 26 2" xfId="59707"/>
    <cellStyle name="Финансовый 26 3" xfId="61684"/>
    <cellStyle name="Финансовый 27" xfId="29906"/>
    <cellStyle name="Финансовый 27 2" xfId="59708"/>
    <cellStyle name="Финансовый 27 3" xfId="61685"/>
    <cellStyle name="Финансовый 28" xfId="29907"/>
    <cellStyle name="Финансовый 28 2" xfId="59709"/>
    <cellStyle name="Финансовый 28 3" xfId="61686"/>
    <cellStyle name="Финансовый 29" xfId="29908"/>
    <cellStyle name="Финансовый 29 2" xfId="59710"/>
    <cellStyle name="Финансовый 29 3" xfId="61687"/>
    <cellStyle name="Финансовый 3" xfId="29909"/>
    <cellStyle name="Финансовый 3 10" xfId="61180"/>
    <cellStyle name="Финансовый 3 10 2" xfId="61688"/>
    <cellStyle name="Финансовый 3 11" xfId="61689"/>
    <cellStyle name="Финансовый 3 2" xfId="29910"/>
    <cellStyle name="Финансовый 3 2 10" xfId="61690"/>
    <cellStyle name="Финансовый 3 2 11" xfId="61691"/>
    <cellStyle name="Финансовый 3 2 2" xfId="29911"/>
    <cellStyle name="Финансовый 3 2 2 2" xfId="59711"/>
    <cellStyle name="Финансовый 3 2 2 3" xfId="61692"/>
    <cellStyle name="Финансовый 3 2 3" xfId="59712"/>
    <cellStyle name="Финансовый 3 2 3 2" xfId="61693"/>
    <cellStyle name="Финансовый 3 2 4" xfId="61694"/>
    <cellStyle name="Финансовый 3 2 5" xfId="61695"/>
    <cellStyle name="Финансовый 3 2 6" xfId="61696"/>
    <cellStyle name="Финансовый 3 2 7" xfId="61697"/>
    <cellStyle name="Финансовый 3 2 8" xfId="61698"/>
    <cellStyle name="Финансовый 3 2 9" xfId="61699"/>
    <cellStyle name="Финансовый 3 3" xfId="29912"/>
    <cellStyle name="Финансовый 3 3 2" xfId="59713"/>
    <cellStyle name="Финансовый 3 3 3" xfId="61700"/>
    <cellStyle name="Финансовый 3 4" xfId="29913"/>
    <cellStyle name="Финансовый 3 4 2" xfId="59714"/>
    <cellStyle name="Финансовый 3 4 3" xfId="61701"/>
    <cellStyle name="Финансовый 3 5" xfId="29914"/>
    <cellStyle name="Финансовый 3 5 2" xfId="59715"/>
    <cellStyle name="Финансовый 3 5 3" xfId="61702"/>
    <cellStyle name="Финансовый 3 6" xfId="29915"/>
    <cellStyle name="Финансовый 3 6 2" xfId="59716"/>
    <cellStyle name="Финансовый 3 6 3" xfId="61703"/>
    <cellStyle name="Финансовый 3 7" xfId="29916"/>
    <cellStyle name="Финансовый 3 7 2" xfId="59717"/>
    <cellStyle name="Финансовый 3 7 3" xfId="61704"/>
    <cellStyle name="Финансовый 3 8" xfId="59718"/>
    <cellStyle name="Финансовый 3 8 2" xfId="61705"/>
    <cellStyle name="Финансовый 3 9" xfId="59719"/>
    <cellStyle name="Финансовый 30" xfId="29917"/>
    <cellStyle name="Финансовый 30 2" xfId="59720"/>
    <cellStyle name="Финансовый 30 3" xfId="61706"/>
    <cellStyle name="Финансовый 31" xfId="29918"/>
    <cellStyle name="Финансовый 31 2" xfId="29919"/>
    <cellStyle name="Финансовый 31 2 2" xfId="61181"/>
    <cellStyle name="Финансовый 31 3" xfId="61182"/>
    <cellStyle name="Финансовый 31 4" xfId="61707"/>
    <cellStyle name="Финансовый 32" xfId="29920"/>
    <cellStyle name="Финансовый 32 2" xfId="29921"/>
    <cellStyle name="Финансовый 32 2 2" xfId="61183"/>
    <cellStyle name="Финансовый 32 3" xfId="61184"/>
    <cellStyle name="Финансовый 32 4" xfId="61708"/>
    <cellStyle name="Финансовый 33" xfId="29922"/>
    <cellStyle name="Финансовый 33 2" xfId="29923"/>
    <cellStyle name="Финансовый 33 2 2" xfId="61185"/>
    <cellStyle name="Финансовый 33 3" xfId="61186"/>
    <cellStyle name="Финансовый 33 4" xfId="61709"/>
    <cellStyle name="Финансовый 34" xfId="29924"/>
    <cellStyle name="Финансовый 34 2" xfId="29925"/>
    <cellStyle name="Финансовый 34 2 2" xfId="61187"/>
    <cellStyle name="Финансовый 34 3" xfId="61188"/>
    <cellStyle name="Финансовый 34 4" xfId="61710"/>
    <cellStyle name="Финансовый 35" xfId="29926"/>
    <cellStyle name="Финансовый 35 2" xfId="29927"/>
    <cellStyle name="Финансовый 35 2 2" xfId="61189"/>
    <cellStyle name="Финансовый 35 3" xfId="61190"/>
    <cellStyle name="Финансовый 35 4" xfId="61711"/>
    <cellStyle name="Финансовый 36" xfId="29928"/>
    <cellStyle name="Финансовый 36 2" xfId="29929"/>
    <cellStyle name="Финансовый 36 2 2" xfId="61191"/>
    <cellStyle name="Финансовый 36 3" xfId="61192"/>
    <cellStyle name="Финансовый 36 4" xfId="61712"/>
    <cellStyle name="Финансовый 37" xfId="29930"/>
    <cellStyle name="Финансовый 37 2" xfId="29931"/>
    <cellStyle name="Финансовый 37 2 2" xfId="61193"/>
    <cellStyle name="Финансовый 37 3" xfId="61194"/>
    <cellStyle name="Финансовый 38" xfId="29932"/>
    <cellStyle name="Финансовый 39" xfId="29933"/>
    <cellStyle name="Финансовый 4" xfId="29934"/>
    <cellStyle name="Финансовый 4 10" xfId="29935"/>
    <cellStyle name="Финансовый 4 10 2" xfId="59721"/>
    <cellStyle name="Финансовый 4 10 3" xfId="61713"/>
    <cellStyle name="Финансовый 4 11" xfId="29936"/>
    <cellStyle name="Финансовый 4 11 2" xfId="59722"/>
    <cellStyle name="Финансовый 4 11 3" xfId="61714"/>
    <cellStyle name="Финансовый 4 12" xfId="29937"/>
    <cellStyle name="Финансовый 4 12 2" xfId="59723"/>
    <cellStyle name="Финансовый 4 12 3" xfId="61715"/>
    <cellStyle name="Финансовый 4 13" xfId="29938"/>
    <cellStyle name="Финансовый 4 13 2" xfId="59724"/>
    <cellStyle name="Финансовый 4 14" xfId="29939"/>
    <cellStyle name="Финансовый 4 14 2" xfId="59725"/>
    <cellStyle name="Финансовый 4 15" xfId="29940"/>
    <cellStyle name="Финансовый 4 15 2" xfId="59726"/>
    <cellStyle name="Финансовый 4 16" xfId="29941"/>
    <cellStyle name="Финансовый 4 16 2" xfId="59727"/>
    <cellStyle name="Финансовый 4 17" xfId="29942"/>
    <cellStyle name="Финансовый 4 17 2" xfId="59728"/>
    <cellStyle name="Финансовый 4 18" xfId="29943"/>
    <cellStyle name="Финансовый 4 18 2" xfId="59729"/>
    <cellStyle name="Финансовый 4 19" xfId="29944"/>
    <cellStyle name="Финансовый 4 19 2" xfId="59730"/>
    <cellStyle name="Финансовый 4 2" xfId="29945"/>
    <cellStyle name="Финансовый 4 2 10" xfId="61716"/>
    <cellStyle name="Финансовый 4 2 11" xfId="61717"/>
    <cellStyle name="Финансовый 4 2 2" xfId="59731"/>
    <cellStyle name="Финансовый 4 2 2 2" xfId="61718"/>
    <cellStyle name="Финансовый 4 2 3" xfId="61719"/>
    <cellStyle name="Финансовый 4 2 4" xfId="61720"/>
    <cellStyle name="Финансовый 4 2 5" xfId="61721"/>
    <cellStyle name="Финансовый 4 2 6" xfId="61722"/>
    <cellStyle name="Финансовый 4 2 7" xfId="61723"/>
    <cellStyle name="Финансовый 4 2 8" xfId="61724"/>
    <cellStyle name="Финансовый 4 2 9" xfId="61725"/>
    <cellStyle name="Финансовый 4 20" xfId="29946"/>
    <cellStyle name="Финансовый 4 20 2" xfId="59732"/>
    <cellStyle name="Финансовый 4 21" xfId="29947"/>
    <cellStyle name="Финансовый 4 21 2" xfId="59733"/>
    <cellStyle name="Финансовый 4 22" xfId="29948"/>
    <cellStyle name="Финансовый 4 22 2" xfId="59734"/>
    <cellStyle name="Финансовый 4 23" xfId="29949"/>
    <cellStyle name="Финансовый 4 23 2" xfId="59735"/>
    <cellStyle name="Финансовый 4 24" xfId="29950"/>
    <cellStyle name="Финансовый 4 24 2" xfId="59736"/>
    <cellStyle name="Финансовый 4 25" xfId="59737"/>
    <cellStyle name="Финансовый 4 26" xfId="59738"/>
    <cellStyle name="Финансовый 4 3" xfId="29951"/>
    <cellStyle name="Финансовый 4 3 2" xfId="59739"/>
    <cellStyle name="Финансовый 4 3 3" xfId="61726"/>
    <cellStyle name="Финансовый 4 4" xfId="29952"/>
    <cellStyle name="Финансовый 4 4 2" xfId="59740"/>
    <cellStyle name="Финансовый 4 4 3" xfId="61727"/>
    <cellStyle name="Финансовый 4 5" xfId="29953"/>
    <cellStyle name="Финансовый 4 5 2" xfId="59741"/>
    <cellStyle name="Финансовый 4 5 3" xfId="61728"/>
    <cellStyle name="Финансовый 4 6" xfId="29954"/>
    <cellStyle name="Финансовый 4 6 2" xfId="59742"/>
    <cellStyle name="Финансовый 4 6 3" xfId="61729"/>
    <cellStyle name="Финансовый 4 7" xfId="29955"/>
    <cellStyle name="Финансовый 4 7 2" xfId="59743"/>
    <cellStyle name="Финансовый 4 7 3" xfId="61730"/>
    <cellStyle name="Финансовый 4 8" xfId="29956"/>
    <cellStyle name="Финансовый 4 8 2" xfId="59744"/>
    <cellStyle name="Финансовый 4 8 3" xfId="61731"/>
    <cellStyle name="Финансовый 4 9" xfId="29957"/>
    <cellStyle name="Финансовый 4 9 2" xfId="59745"/>
    <cellStyle name="Финансовый 4 9 3" xfId="61732"/>
    <cellStyle name="Финансовый 40" xfId="29958"/>
    <cellStyle name="Финансовый 41" xfId="29959"/>
    <cellStyle name="Финансовый 42" xfId="29960"/>
    <cellStyle name="Финансовый 43" xfId="59746"/>
    <cellStyle name="Финансовый 44" xfId="59747"/>
    <cellStyle name="Финансовый 45" xfId="59748"/>
    <cellStyle name="Финансовый 46" xfId="59749"/>
    <cellStyle name="Финансовый 47" xfId="59750"/>
    <cellStyle name="Финансовый 48" xfId="59751"/>
    <cellStyle name="Финансовый 49" xfId="59752"/>
    <cellStyle name="Финансовый 5" xfId="29961"/>
    <cellStyle name="Финансовый 5 10" xfId="29962"/>
    <cellStyle name="Финансовый 5 10 10" xfId="29963"/>
    <cellStyle name="Финансовый 5 10 10 2" xfId="59753"/>
    <cellStyle name="Финансовый 5 10 11" xfId="29964"/>
    <cellStyle name="Финансовый 5 10 11 2" xfId="59754"/>
    <cellStyle name="Финансовый 5 10 12" xfId="29965"/>
    <cellStyle name="Финансовый 5 10 12 2" xfId="59755"/>
    <cellStyle name="Финансовый 5 10 13" xfId="29966"/>
    <cellStyle name="Финансовый 5 10 13 2" xfId="59756"/>
    <cellStyle name="Финансовый 5 10 14" xfId="29967"/>
    <cellStyle name="Финансовый 5 10 14 2" xfId="59757"/>
    <cellStyle name="Финансовый 5 10 15" xfId="29968"/>
    <cellStyle name="Финансовый 5 10 15 2" xfId="59758"/>
    <cellStyle name="Финансовый 5 10 16" xfId="29969"/>
    <cellStyle name="Финансовый 5 10 16 2" xfId="59759"/>
    <cellStyle name="Финансовый 5 10 17" xfId="29970"/>
    <cellStyle name="Финансовый 5 10 17 2" xfId="59760"/>
    <cellStyle name="Финансовый 5 10 18" xfId="29971"/>
    <cellStyle name="Финансовый 5 10 18 2" xfId="59761"/>
    <cellStyle name="Финансовый 5 10 19" xfId="29972"/>
    <cellStyle name="Финансовый 5 10 19 2" xfId="59762"/>
    <cellStyle name="Финансовый 5 10 2" xfId="29973"/>
    <cellStyle name="Финансовый 5 10 2 2" xfId="59763"/>
    <cellStyle name="Финансовый 5 10 20" xfId="29974"/>
    <cellStyle name="Финансовый 5 10 20 2" xfId="59764"/>
    <cellStyle name="Финансовый 5 10 21" xfId="29975"/>
    <cellStyle name="Финансовый 5 10 21 2" xfId="59765"/>
    <cellStyle name="Финансовый 5 10 22" xfId="29976"/>
    <cellStyle name="Финансовый 5 10 22 2" xfId="59766"/>
    <cellStyle name="Финансовый 5 10 23" xfId="29977"/>
    <cellStyle name="Финансовый 5 10 23 2" xfId="59767"/>
    <cellStyle name="Финансовый 5 10 24" xfId="59768"/>
    <cellStyle name="Финансовый 5 10 25" xfId="61733"/>
    <cellStyle name="Финансовый 5 10 3" xfId="29978"/>
    <cellStyle name="Финансовый 5 10 3 2" xfId="59769"/>
    <cellStyle name="Финансовый 5 10 4" xfId="29979"/>
    <cellStyle name="Финансовый 5 10 4 2" xfId="59770"/>
    <cellStyle name="Финансовый 5 10 5" xfId="29980"/>
    <cellStyle name="Финансовый 5 10 5 2" xfId="59771"/>
    <cellStyle name="Финансовый 5 10 6" xfId="29981"/>
    <cellStyle name="Финансовый 5 10 6 2" xfId="59772"/>
    <cellStyle name="Финансовый 5 10 7" xfId="29982"/>
    <cellStyle name="Финансовый 5 10 7 2" xfId="59773"/>
    <cellStyle name="Финансовый 5 10 8" xfId="29983"/>
    <cellStyle name="Финансовый 5 10 8 2" xfId="59774"/>
    <cellStyle name="Финансовый 5 10 9" xfId="29984"/>
    <cellStyle name="Финансовый 5 10 9 2" xfId="59775"/>
    <cellStyle name="Финансовый 5 11" xfId="29985"/>
    <cellStyle name="Финансовый 5 11 10" xfId="29986"/>
    <cellStyle name="Финансовый 5 11 10 2" xfId="59776"/>
    <cellStyle name="Финансовый 5 11 11" xfId="29987"/>
    <cellStyle name="Финансовый 5 11 11 2" xfId="59777"/>
    <cellStyle name="Финансовый 5 11 12" xfId="29988"/>
    <cellStyle name="Финансовый 5 11 12 2" xfId="59778"/>
    <cellStyle name="Финансовый 5 11 13" xfId="29989"/>
    <cellStyle name="Финансовый 5 11 13 2" xfId="59779"/>
    <cellStyle name="Финансовый 5 11 14" xfId="29990"/>
    <cellStyle name="Финансовый 5 11 14 2" xfId="59780"/>
    <cellStyle name="Финансовый 5 11 15" xfId="29991"/>
    <cellStyle name="Финансовый 5 11 15 2" xfId="59781"/>
    <cellStyle name="Финансовый 5 11 16" xfId="29992"/>
    <cellStyle name="Финансовый 5 11 16 2" xfId="59782"/>
    <cellStyle name="Финансовый 5 11 17" xfId="29993"/>
    <cellStyle name="Финансовый 5 11 17 2" xfId="59783"/>
    <cellStyle name="Финансовый 5 11 18" xfId="29994"/>
    <cellStyle name="Финансовый 5 11 18 2" xfId="59784"/>
    <cellStyle name="Финансовый 5 11 19" xfId="59785"/>
    <cellStyle name="Финансовый 5 11 2" xfId="29995"/>
    <cellStyle name="Финансовый 5 11 2 2" xfId="59786"/>
    <cellStyle name="Финансовый 5 11 20" xfId="61734"/>
    <cellStyle name="Финансовый 5 11 3" xfId="29996"/>
    <cellStyle name="Финансовый 5 11 3 2" xfId="59787"/>
    <cellStyle name="Финансовый 5 11 4" xfId="29997"/>
    <cellStyle name="Финансовый 5 11 4 2" xfId="59788"/>
    <cellStyle name="Финансовый 5 11 5" xfId="29998"/>
    <cellStyle name="Финансовый 5 11 5 2" xfId="59789"/>
    <cellStyle name="Финансовый 5 11 6" xfId="29999"/>
    <cellStyle name="Финансовый 5 11 6 2" xfId="59790"/>
    <cellStyle name="Финансовый 5 11 7" xfId="30000"/>
    <cellStyle name="Финансовый 5 11 7 2" xfId="59791"/>
    <cellStyle name="Финансовый 5 11 8" xfId="30001"/>
    <cellStyle name="Финансовый 5 11 8 2" xfId="59792"/>
    <cellStyle name="Финансовый 5 11 9" xfId="30002"/>
    <cellStyle name="Финансовый 5 11 9 2" xfId="59793"/>
    <cellStyle name="Финансовый 5 12" xfId="30003"/>
    <cellStyle name="Финансовый 5 12 10" xfId="30004"/>
    <cellStyle name="Финансовый 5 12 10 2" xfId="59794"/>
    <cellStyle name="Финансовый 5 12 11" xfId="30005"/>
    <cellStyle name="Финансовый 5 12 11 2" xfId="59795"/>
    <cellStyle name="Финансовый 5 12 12" xfId="30006"/>
    <cellStyle name="Финансовый 5 12 12 2" xfId="59796"/>
    <cellStyle name="Финансовый 5 12 13" xfId="30007"/>
    <cellStyle name="Финансовый 5 12 13 2" xfId="59797"/>
    <cellStyle name="Финансовый 5 12 14" xfId="30008"/>
    <cellStyle name="Финансовый 5 12 14 2" xfId="59798"/>
    <cellStyle name="Финансовый 5 12 15" xfId="30009"/>
    <cellStyle name="Финансовый 5 12 15 2" xfId="59799"/>
    <cellStyle name="Финансовый 5 12 16" xfId="30010"/>
    <cellStyle name="Финансовый 5 12 16 2" xfId="59800"/>
    <cellStyle name="Финансовый 5 12 17" xfId="30011"/>
    <cellStyle name="Финансовый 5 12 17 2" xfId="59801"/>
    <cellStyle name="Финансовый 5 12 18" xfId="30012"/>
    <cellStyle name="Финансовый 5 12 18 2" xfId="59802"/>
    <cellStyle name="Финансовый 5 12 19" xfId="59803"/>
    <cellStyle name="Финансовый 5 12 2" xfId="30013"/>
    <cellStyle name="Финансовый 5 12 2 2" xfId="59804"/>
    <cellStyle name="Финансовый 5 12 20" xfId="61735"/>
    <cellStyle name="Финансовый 5 12 3" xfId="30014"/>
    <cellStyle name="Финансовый 5 12 3 2" xfId="59805"/>
    <cellStyle name="Финансовый 5 12 4" xfId="30015"/>
    <cellStyle name="Финансовый 5 12 4 2" xfId="59806"/>
    <cellStyle name="Финансовый 5 12 5" xfId="30016"/>
    <cellStyle name="Финансовый 5 12 5 2" xfId="59807"/>
    <cellStyle name="Финансовый 5 12 6" xfId="30017"/>
    <cellStyle name="Финансовый 5 12 6 2" xfId="59808"/>
    <cellStyle name="Финансовый 5 12 7" xfId="30018"/>
    <cellStyle name="Финансовый 5 12 7 2" xfId="59809"/>
    <cellStyle name="Финансовый 5 12 8" xfId="30019"/>
    <cellStyle name="Финансовый 5 12 8 2" xfId="59810"/>
    <cellStyle name="Финансовый 5 12 9" xfId="30020"/>
    <cellStyle name="Финансовый 5 12 9 2" xfId="59811"/>
    <cellStyle name="Финансовый 5 13" xfId="30021"/>
    <cellStyle name="Финансовый 5 13 10" xfId="30022"/>
    <cellStyle name="Финансовый 5 13 10 2" xfId="59812"/>
    <cellStyle name="Финансовый 5 13 11" xfId="30023"/>
    <cellStyle name="Финансовый 5 13 11 2" xfId="59813"/>
    <cellStyle name="Финансовый 5 13 12" xfId="30024"/>
    <cellStyle name="Финансовый 5 13 12 2" xfId="59814"/>
    <cellStyle name="Финансовый 5 13 13" xfId="30025"/>
    <cellStyle name="Финансовый 5 13 13 2" xfId="59815"/>
    <cellStyle name="Финансовый 5 13 14" xfId="30026"/>
    <cellStyle name="Финансовый 5 13 14 2" xfId="59816"/>
    <cellStyle name="Финансовый 5 13 15" xfId="30027"/>
    <cellStyle name="Финансовый 5 13 15 2" xfId="59817"/>
    <cellStyle name="Финансовый 5 13 16" xfId="30028"/>
    <cellStyle name="Финансовый 5 13 16 2" xfId="59818"/>
    <cellStyle name="Финансовый 5 13 17" xfId="30029"/>
    <cellStyle name="Финансовый 5 13 17 2" xfId="59819"/>
    <cellStyle name="Финансовый 5 13 18" xfId="30030"/>
    <cellStyle name="Финансовый 5 13 18 2" xfId="59820"/>
    <cellStyle name="Финансовый 5 13 19" xfId="59821"/>
    <cellStyle name="Финансовый 5 13 2" xfId="30031"/>
    <cellStyle name="Финансовый 5 13 2 2" xfId="59822"/>
    <cellStyle name="Финансовый 5 13 3" xfId="30032"/>
    <cellStyle name="Финансовый 5 13 3 2" xfId="59823"/>
    <cellStyle name="Финансовый 5 13 4" xfId="30033"/>
    <cellStyle name="Финансовый 5 13 4 2" xfId="59824"/>
    <cellStyle name="Финансовый 5 13 5" xfId="30034"/>
    <cellStyle name="Финансовый 5 13 5 2" xfId="59825"/>
    <cellStyle name="Финансовый 5 13 6" xfId="30035"/>
    <cellStyle name="Финансовый 5 13 6 2" xfId="59826"/>
    <cellStyle name="Финансовый 5 13 7" xfId="30036"/>
    <cellStyle name="Финансовый 5 13 7 2" xfId="59827"/>
    <cellStyle name="Финансовый 5 13 8" xfId="30037"/>
    <cellStyle name="Финансовый 5 13 8 2" xfId="59828"/>
    <cellStyle name="Финансовый 5 13 9" xfId="30038"/>
    <cellStyle name="Финансовый 5 13 9 2" xfId="59829"/>
    <cellStyle name="Финансовый 5 14" xfId="30039"/>
    <cellStyle name="Финансовый 5 14 2" xfId="59830"/>
    <cellStyle name="Финансовый 5 15" xfId="30040"/>
    <cellStyle name="Финансовый 5 15 2" xfId="59831"/>
    <cellStyle name="Финансовый 5 16" xfId="30041"/>
    <cellStyle name="Финансовый 5 16 2" xfId="59832"/>
    <cellStyle name="Финансовый 5 17" xfId="30042"/>
    <cellStyle name="Финансовый 5 17 2" xfId="59833"/>
    <cellStyle name="Финансовый 5 18" xfId="30043"/>
    <cellStyle name="Финансовый 5 18 2" xfId="59834"/>
    <cellStyle name="Финансовый 5 19" xfId="30044"/>
    <cellStyle name="Финансовый 5 19 2" xfId="59835"/>
    <cellStyle name="Финансовый 5 2" xfId="30045"/>
    <cellStyle name="Финансовый 5 2 10" xfId="61736"/>
    <cellStyle name="Финансовый 5 2 11" xfId="61737"/>
    <cellStyle name="Финансовый 5 2 2" xfId="30046"/>
    <cellStyle name="Финансовый 5 2 2 10" xfId="30047"/>
    <cellStyle name="Финансовый 5 2 2 10 2" xfId="59836"/>
    <cellStyle name="Финансовый 5 2 2 11" xfId="30048"/>
    <cellStyle name="Финансовый 5 2 2 11 2" xfId="59837"/>
    <cellStyle name="Финансовый 5 2 2 12" xfId="30049"/>
    <cellStyle name="Финансовый 5 2 2 12 2" xfId="59838"/>
    <cellStyle name="Финансовый 5 2 2 13" xfId="30050"/>
    <cellStyle name="Финансовый 5 2 2 13 2" xfId="59839"/>
    <cellStyle name="Финансовый 5 2 2 14" xfId="30051"/>
    <cellStyle name="Финансовый 5 2 2 14 2" xfId="59840"/>
    <cellStyle name="Финансовый 5 2 2 15" xfId="30052"/>
    <cellStyle name="Финансовый 5 2 2 15 2" xfId="59841"/>
    <cellStyle name="Финансовый 5 2 2 16" xfId="30053"/>
    <cellStyle name="Финансовый 5 2 2 16 2" xfId="59842"/>
    <cellStyle name="Финансовый 5 2 2 17" xfId="30054"/>
    <cellStyle name="Финансовый 5 2 2 17 2" xfId="59843"/>
    <cellStyle name="Финансовый 5 2 2 18" xfId="30055"/>
    <cellStyle name="Финансовый 5 2 2 18 2" xfId="59844"/>
    <cellStyle name="Финансовый 5 2 2 19" xfId="30056"/>
    <cellStyle name="Финансовый 5 2 2 19 2" xfId="59845"/>
    <cellStyle name="Финансовый 5 2 2 2" xfId="30057"/>
    <cellStyle name="Финансовый 5 2 2 2 2" xfId="59846"/>
    <cellStyle name="Финансовый 5 2 2 20" xfId="30058"/>
    <cellStyle name="Финансовый 5 2 2 20 2" xfId="59847"/>
    <cellStyle name="Финансовый 5 2 2 21" xfId="30059"/>
    <cellStyle name="Финансовый 5 2 2 21 2" xfId="59848"/>
    <cellStyle name="Финансовый 5 2 2 22" xfId="30060"/>
    <cellStyle name="Финансовый 5 2 2 22 2" xfId="59849"/>
    <cellStyle name="Финансовый 5 2 2 23" xfId="30061"/>
    <cellStyle name="Финансовый 5 2 2 23 2" xfId="59850"/>
    <cellStyle name="Финансовый 5 2 2 24" xfId="59851"/>
    <cellStyle name="Финансовый 5 2 2 25" xfId="61738"/>
    <cellStyle name="Финансовый 5 2 2 3" xfId="30062"/>
    <cellStyle name="Финансовый 5 2 2 3 2" xfId="59852"/>
    <cellStyle name="Финансовый 5 2 2 4" xfId="30063"/>
    <cellStyle name="Финансовый 5 2 2 4 2" xfId="59853"/>
    <cellStyle name="Финансовый 5 2 2 5" xfId="30064"/>
    <cellStyle name="Финансовый 5 2 2 5 2" xfId="59854"/>
    <cellStyle name="Финансовый 5 2 2 6" xfId="30065"/>
    <cellStyle name="Финансовый 5 2 2 6 2" xfId="59855"/>
    <cellStyle name="Финансовый 5 2 2 7" xfId="30066"/>
    <cellStyle name="Финансовый 5 2 2 7 2" xfId="59856"/>
    <cellStyle name="Финансовый 5 2 2 8" xfId="30067"/>
    <cellStyle name="Финансовый 5 2 2 8 2" xfId="59857"/>
    <cellStyle name="Финансовый 5 2 2 9" xfId="30068"/>
    <cellStyle name="Финансовый 5 2 2 9 2" xfId="59858"/>
    <cellStyle name="Финансовый 5 2 3" xfId="30069"/>
    <cellStyle name="Финансовый 5 2 3 2" xfId="59859"/>
    <cellStyle name="Финансовый 5 2 3 3" xfId="61739"/>
    <cellStyle name="Финансовый 5 2 4" xfId="59860"/>
    <cellStyle name="Финансовый 5 2 4 2" xfId="61740"/>
    <cellStyle name="Финансовый 5 2 5" xfId="61741"/>
    <cellStyle name="Финансовый 5 2 6" xfId="61742"/>
    <cellStyle name="Финансовый 5 2 7" xfId="61743"/>
    <cellStyle name="Финансовый 5 2 8" xfId="61744"/>
    <cellStyle name="Финансовый 5 2 9" xfId="61745"/>
    <cellStyle name="Финансовый 5 20" xfId="30070"/>
    <cellStyle name="Финансовый 5 20 2" xfId="59861"/>
    <cellStyle name="Финансовый 5 21" xfId="30071"/>
    <cellStyle name="Финансовый 5 21 2" xfId="59862"/>
    <cellStyle name="Финансовый 5 22" xfId="30072"/>
    <cellStyle name="Финансовый 5 22 2" xfId="59863"/>
    <cellStyle name="Финансовый 5 23" xfId="30073"/>
    <cellStyle name="Финансовый 5 23 2" xfId="59864"/>
    <cellStyle name="Финансовый 5 24" xfId="30074"/>
    <cellStyle name="Финансовый 5 24 2" xfId="59865"/>
    <cellStyle name="Финансовый 5 25" xfId="30075"/>
    <cellStyle name="Финансовый 5 25 2" xfId="59866"/>
    <cellStyle name="Финансовый 5 26" xfId="30076"/>
    <cellStyle name="Финансовый 5 26 2" xfId="59867"/>
    <cellStyle name="Финансовый 5 27" xfId="30077"/>
    <cellStyle name="Финансовый 5 27 2" xfId="59868"/>
    <cellStyle name="Финансовый 5 28" xfId="30078"/>
    <cellStyle name="Финансовый 5 28 2" xfId="59869"/>
    <cellStyle name="Финансовый 5 29" xfId="30079"/>
    <cellStyle name="Финансовый 5 29 2" xfId="59870"/>
    <cellStyle name="Финансовый 5 3" xfId="30080"/>
    <cellStyle name="Финансовый 5 3 2" xfId="30081"/>
    <cellStyle name="Финансовый 5 3 2 2" xfId="59871"/>
    <cellStyle name="Финансовый 5 3 3" xfId="59872"/>
    <cellStyle name="Финансовый 5 30" xfId="30082"/>
    <cellStyle name="Финансовый 5 30 2" xfId="59873"/>
    <cellStyle name="Финансовый 5 31" xfId="30083"/>
    <cellStyle name="Финансовый 5 31 2" xfId="59874"/>
    <cellStyle name="Финансовый 5 32" xfId="30084"/>
    <cellStyle name="Финансовый 5 32 2" xfId="59875"/>
    <cellStyle name="Финансовый 5 33" xfId="30085"/>
    <cellStyle name="Финансовый 5 33 2" xfId="59876"/>
    <cellStyle name="Финансовый 5 34" xfId="59877"/>
    <cellStyle name="Финансовый 5 35" xfId="59878"/>
    <cellStyle name="Финансовый 5 4" xfId="30086"/>
    <cellStyle name="Финансовый 5 4 2" xfId="59879"/>
    <cellStyle name="Финансовый 5 4 3" xfId="61746"/>
    <cellStyle name="Финансовый 5 5" xfId="30087"/>
    <cellStyle name="Финансовый 5 5 2" xfId="59880"/>
    <cellStyle name="Финансовый 5 5 3" xfId="61747"/>
    <cellStyle name="Финансовый 5 6" xfId="30088"/>
    <cellStyle name="Финансовый 5 6 2" xfId="59881"/>
    <cellStyle name="Финансовый 5 6 3" xfId="61748"/>
    <cellStyle name="Финансовый 5 7" xfId="30089"/>
    <cellStyle name="Финансовый 5 7 2" xfId="59882"/>
    <cellStyle name="Финансовый 5 7 3" xfId="61749"/>
    <cellStyle name="Финансовый 5 8" xfId="30090"/>
    <cellStyle name="Финансовый 5 8 2" xfId="59883"/>
    <cellStyle name="Финансовый 5 8 3" xfId="61750"/>
    <cellStyle name="Финансовый 5 9" xfId="30091"/>
    <cellStyle name="Финансовый 5 9 10" xfId="30092"/>
    <cellStyle name="Финансовый 5 9 10 2" xfId="59884"/>
    <cellStyle name="Финансовый 5 9 11" xfId="30093"/>
    <cellStyle name="Финансовый 5 9 11 2" xfId="59885"/>
    <cellStyle name="Финансовый 5 9 12" xfId="30094"/>
    <cellStyle name="Финансовый 5 9 12 2" xfId="59886"/>
    <cellStyle name="Финансовый 5 9 13" xfId="30095"/>
    <cellStyle name="Финансовый 5 9 13 2" xfId="59887"/>
    <cellStyle name="Финансовый 5 9 14" xfId="30096"/>
    <cellStyle name="Финансовый 5 9 14 2" xfId="59888"/>
    <cellStyle name="Финансовый 5 9 15" xfId="30097"/>
    <cellStyle name="Финансовый 5 9 15 2" xfId="59889"/>
    <cellStyle name="Финансовый 5 9 16" xfId="30098"/>
    <cellStyle name="Финансовый 5 9 16 2" xfId="59890"/>
    <cellStyle name="Финансовый 5 9 17" xfId="30099"/>
    <cellStyle name="Финансовый 5 9 17 2" xfId="59891"/>
    <cellStyle name="Финансовый 5 9 18" xfId="30100"/>
    <cellStyle name="Финансовый 5 9 18 2" xfId="59892"/>
    <cellStyle name="Финансовый 5 9 19" xfId="30101"/>
    <cellStyle name="Финансовый 5 9 19 2" xfId="59893"/>
    <cellStyle name="Финансовый 5 9 2" xfId="30102"/>
    <cellStyle name="Финансовый 5 9 2 2" xfId="59894"/>
    <cellStyle name="Финансовый 5 9 20" xfId="30103"/>
    <cellStyle name="Финансовый 5 9 20 2" xfId="59895"/>
    <cellStyle name="Финансовый 5 9 21" xfId="30104"/>
    <cellStyle name="Финансовый 5 9 21 2" xfId="59896"/>
    <cellStyle name="Финансовый 5 9 22" xfId="30105"/>
    <cellStyle name="Финансовый 5 9 22 2" xfId="59897"/>
    <cellStyle name="Финансовый 5 9 23" xfId="30106"/>
    <cellStyle name="Финансовый 5 9 23 2" xfId="59898"/>
    <cellStyle name="Финансовый 5 9 24" xfId="59899"/>
    <cellStyle name="Финансовый 5 9 25" xfId="61751"/>
    <cellStyle name="Финансовый 5 9 3" xfId="30107"/>
    <cellStyle name="Финансовый 5 9 3 2" xfId="59900"/>
    <cellStyle name="Финансовый 5 9 4" xfId="30108"/>
    <cellStyle name="Финансовый 5 9 4 2" xfId="59901"/>
    <cellStyle name="Финансовый 5 9 5" xfId="30109"/>
    <cellStyle name="Финансовый 5 9 5 2" xfId="59902"/>
    <cellStyle name="Финансовый 5 9 6" xfId="30110"/>
    <cellStyle name="Финансовый 5 9 6 2" xfId="59903"/>
    <cellStyle name="Финансовый 5 9 7" xfId="30111"/>
    <cellStyle name="Финансовый 5 9 7 2" xfId="59904"/>
    <cellStyle name="Финансовый 5 9 8" xfId="30112"/>
    <cellStyle name="Финансовый 5 9 8 2" xfId="59905"/>
    <cellStyle name="Финансовый 5 9 9" xfId="30113"/>
    <cellStyle name="Финансовый 5 9 9 2" xfId="59906"/>
    <cellStyle name="Финансовый 50" xfId="59907"/>
    <cellStyle name="Финансовый 51" xfId="59908"/>
    <cellStyle name="Финансовый 52" xfId="59909"/>
    <cellStyle name="Финансовый 53" xfId="59910"/>
    <cellStyle name="Финансовый 54" xfId="59911"/>
    <cellStyle name="Финансовый 55" xfId="59912"/>
    <cellStyle name="Финансовый 56" xfId="59913"/>
    <cellStyle name="Финансовый 57" xfId="59914"/>
    <cellStyle name="Финансовый 58" xfId="59915"/>
    <cellStyle name="Финансовый 59" xfId="59916"/>
    <cellStyle name="Финансовый 6" xfId="30114"/>
    <cellStyle name="Финансовый 6 10" xfId="30115"/>
    <cellStyle name="Финансовый 6 10 10" xfId="30116"/>
    <cellStyle name="Финансовый 6 10 10 2" xfId="59917"/>
    <cellStyle name="Финансовый 6 10 11" xfId="30117"/>
    <cellStyle name="Финансовый 6 10 11 2" xfId="59918"/>
    <cellStyle name="Финансовый 6 10 12" xfId="30118"/>
    <cellStyle name="Финансовый 6 10 12 2" xfId="59919"/>
    <cellStyle name="Финансовый 6 10 13" xfId="30119"/>
    <cellStyle name="Финансовый 6 10 13 2" xfId="59920"/>
    <cellStyle name="Финансовый 6 10 14" xfId="30120"/>
    <cellStyle name="Финансовый 6 10 14 2" xfId="59921"/>
    <cellStyle name="Финансовый 6 10 15" xfId="30121"/>
    <cellStyle name="Финансовый 6 10 15 2" xfId="59922"/>
    <cellStyle name="Финансовый 6 10 16" xfId="30122"/>
    <cellStyle name="Финансовый 6 10 16 2" xfId="59923"/>
    <cellStyle name="Финансовый 6 10 17" xfId="30123"/>
    <cellStyle name="Финансовый 6 10 17 2" xfId="59924"/>
    <cellStyle name="Финансовый 6 10 18" xfId="30124"/>
    <cellStyle name="Финансовый 6 10 18 2" xfId="59925"/>
    <cellStyle name="Финансовый 6 10 19" xfId="30125"/>
    <cellStyle name="Финансовый 6 10 19 2" xfId="59926"/>
    <cellStyle name="Финансовый 6 10 2" xfId="30126"/>
    <cellStyle name="Финансовый 6 10 2 2" xfId="59927"/>
    <cellStyle name="Финансовый 6 10 2 3" xfId="61752"/>
    <cellStyle name="Финансовый 6 10 20" xfId="30127"/>
    <cellStyle name="Финансовый 6 10 20 2" xfId="59928"/>
    <cellStyle name="Финансовый 6 10 21" xfId="30128"/>
    <cellStyle name="Финансовый 6 10 21 2" xfId="59929"/>
    <cellStyle name="Финансовый 6 10 22" xfId="30129"/>
    <cellStyle name="Финансовый 6 10 22 2" xfId="59930"/>
    <cellStyle name="Финансовый 6 10 23" xfId="30130"/>
    <cellStyle name="Финансовый 6 10 23 2" xfId="59931"/>
    <cellStyle name="Финансовый 6 10 24" xfId="59932"/>
    <cellStyle name="Финансовый 6 10 25" xfId="61753"/>
    <cellStyle name="Финансовый 6 10 3" xfId="30131"/>
    <cellStyle name="Финансовый 6 10 3 2" xfId="59933"/>
    <cellStyle name="Финансовый 6 10 4" xfId="30132"/>
    <cellStyle name="Финансовый 6 10 4 2" xfId="59934"/>
    <cellStyle name="Финансовый 6 10 5" xfId="30133"/>
    <cellStyle name="Финансовый 6 10 5 2" xfId="59935"/>
    <cellStyle name="Финансовый 6 10 6" xfId="30134"/>
    <cellStyle name="Финансовый 6 10 6 2" xfId="59936"/>
    <cellStyle name="Финансовый 6 10 7" xfId="30135"/>
    <cellStyle name="Финансовый 6 10 7 2" xfId="59937"/>
    <cellStyle name="Финансовый 6 10 8" xfId="30136"/>
    <cellStyle name="Финансовый 6 10 8 2" xfId="59938"/>
    <cellStyle name="Финансовый 6 10 9" xfId="30137"/>
    <cellStyle name="Финансовый 6 10 9 2" xfId="59939"/>
    <cellStyle name="Финансовый 6 11" xfId="30138"/>
    <cellStyle name="Финансовый 6 11 10" xfId="30139"/>
    <cellStyle name="Финансовый 6 11 10 2" xfId="59940"/>
    <cellStyle name="Финансовый 6 11 11" xfId="30140"/>
    <cellStyle name="Финансовый 6 11 11 2" xfId="59941"/>
    <cellStyle name="Финансовый 6 11 12" xfId="30141"/>
    <cellStyle name="Финансовый 6 11 12 2" xfId="59942"/>
    <cellStyle name="Финансовый 6 11 13" xfId="30142"/>
    <cellStyle name="Финансовый 6 11 13 2" xfId="59943"/>
    <cellStyle name="Финансовый 6 11 14" xfId="30143"/>
    <cellStyle name="Финансовый 6 11 14 2" xfId="59944"/>
    <cellStyle name="Финансовый 6 11 15" xfId="30144"/>
    <cellStyle name="Финансовый 6 11 15 2" xfId="59945"/>
    <cellStyle name="Финансовый 6 11 16" xfId="30145"/>
    <cellStyle name="Финансовый 6 11 16 2" xfId="59946"/>
    <cellStyle name="Финансовый 6 11 17" xfId="30146"/>
    <cellStyle name="Финансовый 6 11 17 2" xfId="59947"/>
    <cellStyle name="Финансовый 6 11 18" xfId="30147"/>
    <cellStyle name="Финансовый 6 11 18 2" xfId="59948"/>
    <cellStyle name="Финансовый 6 11 19" xfId="59949"/>
    <cellStyle name="Финансовый 6 11 2" xfId="30148"/>
    <cellStyle name="Финансовый 6 11 2 2" xfId="59950"/>
    <cellStyle name="Финансовый 6 11 2 3" xfId="61754"/>
    <cellStyle name="Финансовый 6 11 20" xfId="61755"/>
    <cellStyle name="Финансовый 6 11 3" xfId="30149"/>
    <cellStyle name="Финансовый 6 11 3 2" xfId="59951"/>
    <cellStyle name="Финансовый 6 11 4" xfId="30150"/>
    <cellStyle name="Финансовый 6 11 4 2" xfId="59952"/>
    <cellStyle name="Финансовый 6 11 5" xfId="30151"/>
    <cellStyle name="Финансовый 6 11 5 2" xfId="59953"/>
    <cellStyle name="Финансовый 6 11 6" xfId="30152"/>
    <cellStyle name="Финансовый 6 11 6 2" xfId="59954"/>
    <cellStyle name="Финансовый 6 11 7" xfId="30153"/>
    <cellStyle name="Финансовый 6 11 7 2" xfId="59955"/>
    <cellStyle name="Финансовый 6 11 8" xfId="30154"/>
    <cellStyle name="Финансовый 6 11 8 2" xfId="59956"/>
    <cellStyle name="Финансовый 6 11 9" xfId="30155"/>
    <cellStyle name="Финансовый 6 11 9 2" xfId="59957"/>
    <cellStyle name="Финансовый 6 12" xfId="30156"/>
    <cellStyle name="Финансовый 6 12 10" xfId="30157"/>
    <cellStyle name="Финансовый 6 12 10 2" xfId="59958"/>
    <cellStyle name="Финансовый 6 12 11" xfId="30158"/>
    <cellStyle name="Финансовый 6 12 11 2" xfId="59959"/>
    <cellStyle name="Финансовый 6 12 12" xfId="30159"/>
    <cellStyle name="Финансовый 6 12 12 2" xfId="59960"/>
    <cellStyle name="Финансовый 6 12 13" xfId="30160"/>
    <cellStyle name="Финансовый 6 12 13 2" xfId="59961"/>
    <cellStyle name="Финансовый 6 12 14" xfId="30161"/>
    <cellStyle name="Финансовый 6 12 14 2" xfId="59962"/>
    <cellStyle name="Финансовый 6 12 15" xfId="30162"/>
    <cellStyle name="Финансовый 6 12 15 2" xfId="59963"/>
    <cellStyle name="Финансовый 6 12 16" xfId="30163"/>
    <cellStyle name="Финансовый 6 12 16 2" xfId="59964"/>
    <cellStyle name="Финансовый 6 12 17" xfId="30164"/>
    <cellStyle name="Финансовый 6 12 17 2" xfId="59965"/>
    <cellStyle name="Финансовый 6 12 18" xfId="30165"/>
    <cellStyle name="Финансовый 6 12 18 2" xfId="59966"/>
    <cellStyle name="Финансовый 6 12 19" xfId="59967"/>
    <cellStyle name="Финансовый 6 12 2" xfId="30166"/>
    <cellStyle name="Финансовый 6 12 2 2" xfId="59968"/>
    <cellStyle name="Финансовый 6 12 2 3" xfId="61756"/>
    <cellStyle name="Финансовый 6 12 20" xfId="61757"/>
    <cellStyle name="Финансовый 6 12 3" xfId="30167"/>
    <cellStyle name="Финансовый 6 12 3 2" xfId="59969"/>
    <cellStyle name="Финансовый 6 12 4" xfId="30168"/>
    <cellStyle name="Финансовый 6 12 4 2" xfId="59970"/>
    <cellStyle name="Финансовый 6 12 5" xfId="30169"/>
    <cellStyle name="Финансовый 6 12 5 2" xfId="59971"/>
    <cellStyle name="Финансовый 6 12 6" xfId="30170"/>
    <cellStyle name="Финансовый 6 12 6 2" xfId="59972"/>
    <cellStyle name="Финансовый 6 12 7" xfId="30171"/>
    <cellStyle name="Финансовый 6 12 7 2" xfId="59973"/>
    <cellStyle name="Финансовый 6 12 8" xfId="30172"/>
    <cellStyle name="Финансовый 6 12 8 2" xfId="59974"/>
    <cellStyle name="Финансовый 6 12 9" xfId="30173"/>
    <cellStyle name="Финансовый 6 12 9 2" xfId="59975"/>
    <cellStyle name="Финансовый 6 13" xfId="30174"/>
    <cellStyle name="Финансовый 6 13 10" xfId="30175"/>
    <cellStyle name="Финансовый 6 13 10 2" xfId="59976"/>
    <cellStyle name="Финансовый 6 13 11" xfId="30176"/>
    <cellStyle name="Финансовый 6 13 11 2" xfId="59977"/>
    <cellStyle name="Финансовый 6 13 12" xfId="30177"/>
    <cellStyle name="Финансовый 6 13 12 2" xfId="59978"/>
    <cellStyle name="Финансовый 6 13 13" xfId="30178"/>
    <cellStyle name="Финансовый 6 13 13 2" xfId="59979"/>
    <cellStyle name="Финансовый 6 13 14" xfId="30179"/>
    <cellStyle name="Финансовый 6 13 14 2" xfId="59980"/>
    <cellStyle name="Финансовый 6 13 15" xfId="30180"/>
    <cellStyle name="Финансовый 6 13 15 2" xfId="59981"/>
    <cellStyle name="Финансовый 6 13 16" xfId="30181"/>
    <cellStyle name="Финансовый 6 13 16 2" xfId="59982"/>
    <cellStyle name="Финансовый 6 13 17" xfId="30182"/>
    <cellStyle name="Финансовый 6 13 17 2" xfId="59983"/>
    <cellStyle name="Финансовый 6 13 18" xfId="30183"/>
    <cellStyle name="Финансовый 6 13 18 2" xfId="59984"/>
    <cellStyle name="Финансовый 6 13 19" xfId="59985"/>
    <cellStyle name="Финансовый 6 13 2" xfId="30184"/>
    <cellStyle name="Финансовый 6 13 2 2" xfId="59986"/>
    <cellStyle name="Финансовый 6 13 2 3" xfId="61758"/>
    <cellStyle name="Финансовый 6 13 20" xfId="61759"/>
    <cellStyle name="Финансовый 6 13 3" xfId="30185"/>
    <cellStyle name="Финансовый 6 13 3 2" xfId="59987"/>
    <cellStyle name="Финансовый 6 13 4" xfId="30186"/>
    <cellStyle name="Финансовый 6 13 4 2" xfId="59988"/>
    <cellStyle name="Финансовый 6 13 5" xfId="30187"/>
    <cellStyle name="Финансовый 6 13 5 2" xfId="59989"/>
    <cellStyle name="Финансовый 6 13 6" xfId="30188"/>
    <cellStyle name="Финансовый 6 13 6 2" xfId="59990"/>
    <cellStyle name="Финансовый 6 13 7" xfId="30189"/>
    <cellStyle name="Финансовый 6 13 7 2" xfId="59991"/>
    <cellStyle name="Финансовый 6 13 8" xfId="30190"/>
    <cellStyle name="Финансовый 6 13 8 2" xfId="59992"/>
    <cellStyle name="Финансовый 6 13 9" xfId="30191"/>
    <cellStyle name="Финансовый 6 13 9 2" xfId="59993"/>
    <cellStyle name="Финансовый 6 14" xfId="30192"/>
    <cellStyle name="Финансовый 6 14 2" xfId="59994"/>
    <cellStyle name="Финансовый 6 14 2 2" xfId="61760"/>
    <cellStyle name="Финансовый 6 14 3" xfId="61761"/>
    <cellStyle name="Финансовый 6 15" xfId="30193"/>
    <cellStyle name="Финансовый 6 15 2" xfId="59995"/>
    <cellStyle name="Финансовый 6 15 3" xfId="61762"/>
    <cellStyle name="Финансовый 6 16" xfId="30194"/>
    <cellStyle name="Финансовый 6 16 2" xfId="59996"/>
    <cellStyle name="Финансовый 6 17" xfId="30195"/>
    <cellStyle name="Финансовый 6 17 2" xfId="59997"/>
    <cellStyle name="Финансовый 6 18" xfId="30196"/>
    <cellStyle name="Финансовый 6 18 2" xfId="59998"/>
    <cellStyle name="Финансовый 6 19" xfId="30197"/>
    <cellStyle name="Финансовый 6 19 2" xfId="59999"/>
    <cellStyle name="Финансовый 6 2" xfId="30198"/>
    <cellStyle name="Финансовый 6 2 10" xfId="61763"/>
    <cellStyle name="Финансовый 6 2 10 2" xfId="61764"/>
    <cellStyle name="Финансовый 6 2 11" xfId="61765"/>
    <cellStyle name="Финансовый 6 2 11 2" xfId="61766"/>
    <cellStyle name="Финансовый 6 2 12" xfId="61767"/>
    <cellStyle name="Финансовый 6 2 12 2" xfId="61768"/>
    <cellStyle name="Финансовый 6 2 13" xfId="61769"/>
    <cellStyle name="Финансовый 6 2 13 2" xfId="61770"/>
    <cellStyle name="Финансовый 6 2 14" xfId="61771"/>
    <cellStyle name="Финансовый 6 2 2" xfId="30199"/>
    <cellStyle name="Финансовый 6 2 2 10" xfId="61772"/>
    <cellStyle name="Финансовый 6 2 2 10 2" xfId="61773"/>
    <cellStyle name="Финансовый 6 2 2 11" xfId="61774"/>
    <cellStyle name="Финансовый 6 2 2 11 2" xfId="61775"/>
    <cellStyle name="Финансовый 6 2 2 12" xfId="61776"/>
    <cellStyle name="Финансовый 6 2 2 12 2" xfId="61777"/>
    <cellStyle name="Финансовый 6 2 2 13" xfId="61778"/>
    <cellStyle name="Финансовый 6 2 2 14" xfId="61779"/>
    <cellStyle name="Финансовый 6 2 2 2" xfId="60000"/>
    <cellStyle name="Финансовый 6 2 2 2 2" xfId="61780"/>
    <cellStyle name="Финансовый 6 2 2 2 2 2" xfId="61781"/>
    <cellStyle name="Финансовый 6 2 2 2 3" xfId="61782"/>
    <cellStyle name="Финансовый 6 2 2 2 4" xfId="61783"/>
    <cellStyle name="Финансовый 6 2 2 3" xfId="61784"/>
    <cellStyle name="Финансовый 6 2 2 3 2" xfId="61785"/>
    <cellStyle name="Финансовый 6 2 2 4" xfId="61786"/>
    <cellStyle name="Финансовый 6 2 2 4 2" xfId="61787"/>
    <cellStyle name="Финансовый 6 2 2 5" xfId="61788"/>
    <cellStyle name="Финансовый 6 2 2 5 2" xfId="61789"/>
    <cellStyle name="Финансовый 6 2 2 6" xfId="61790"/>
    <cellStyle name="Финансовый 6 2 2 6 2" xfId="61791"/>
    <cellStyle name="Финансовый 6 2 2 7" xfId="61792"/>
    <cellStyle name="Финансовый 6 2 2 7 2" xfId="61793"/>
    <cellStyle name="Финансовый 6 2 2 8" xfId="61794"/>
    <cellStyle name="Финансовый 6 2 2 8 2" xfId="61795"/>
    <cellStyle name="Финансовый 6 2 2 9" xfId="61796"/>
    <cellStyle name="Финансовый 6 2 2 9 2" xfId="61797"/>
    <cellStyle name="Финансовый 6 2 3" xfId="60001"/>
    <cellStyle name="Финансовый 6 2 3 2" xfId="61798"/>
    <cellStyle name="Финансовый 6 2 3 2 2" xfId="61799"/>
    <cellStyle name="Финансовый 6 2 3 3" xfId="61800"/>
    <cellStyle name="Финансовый 6 2 3 4" xfId="61801"/>
    <cellStyle name="Финансовый 6 2 4" xfId="60002"/>
    <cellStyle name="Финансовый 6 2 4 2" xfId="61802"/>
    <cellStyle name="Финансовый 6 2 5" xfId="61803"/>
    <cellStyle name="Финансовый 6 2 5 2" xfId="61804"/>
    <cellStyle name="Финансовый 6 2 6" xfId="61805"/>
    <cellStyle name="Финансовый 6 2 6 2" xfId="61806"/>
    <cellStyle name="Финансовый 6 2 7" xfId="61807"/>
    <cellStyle name="Финансовый 6 2 7 2" xfId="61808"/>
    <cellStyle name="Финансовый 6 2 8" xfId="61809"/>
    <cellStyle name="Финансовый 6 2 8 2" xfId="61810"/>
    <cellStyle name="Финансовый 6 2 9" xfId="61811"/>
    <cellStyle name="Финансовый 6 2 9 2" xfId="61812"/>
    <cellStyle name="Финансовый 6 20" xfId="30200"/>
    <cellStyle name="Финансовый 6 20 2" xfId="60003"/>
    <cellStyle name="Финансовый 6 21" xfId="30201"/>
    <cellStyle name="Финансовый 6 21 2" xfId="60004"/>
    <cellStyle name="Финансовый 6 22" xfId="30202"/>
    <cellStyle name="Финансовый 6 22 2" xfId="60005"/>
    <cellStyle name="Финансовый 6 23" xfId="30203"/>
    <cellStyle name="Финансовый 6 23 2" xfId="60006"/>
    <cellStyle name="Финансовый 6 24" xfId="30204"/>
    <cellStyle name="Финансовый 6 24 2" xfId="60007"/>
    <cellStyle name="Финансовый 6 25" xfId="30205"/>
    <cellStyle name="Финансовый 6 25 2" xfId="60008"/>
    <cellStyle name="Финансовый 6 26" xfId="30206"/>
    <cellStyle name="Финансовый 6 26 2" xfId="60009"/>
    <cellStyle name="Финансовый 6 27" xfId="30207"/>
    <cellStyle name="Финансовый 6 27 2" xfId="60010"/>
    <cellStyle name="Финансовый 6 28" xfId="30208"/>
    <cellStyle name="Финансовый 6 28 2" xfId="60011"/>
    <cellStyle name="Финансовый 6 29" xfId="30209"/>
    <cellStyle name="Финансовый 6 29 2" xfId="60012"/>
    <cellStyle name="Финансовый 6 3" xfId="30210"/>
    <cellStyle name="Финансовый 6 3 10" xfId="61813"/>
    <cellStyle name="Финансовый 6 3 10 2" xfId="61814"/>
    <cellStyle name="Финансовый 6 3 11" xfId="61815"/>
    <cellStyle name="Финансовый 6 3 11 2" xfId="61816"/>
    <cellStyle name="Финансовый 6 3 12" xfId="61817"/>
    <cellStyle name="Финансовый 6 3 12 2" xfId="61818"/>
    <cellStyle name="Финансовый 6 3 13" xfId="61819"/>
    <cellStyle name="Финансовый 6 3 14" xfId="61820"/>
    <cellStyle name="Финансовый 6 3 2" xfId="60013"/>
    <cellStyle name="Финансовый 6 3 2 2" xfId="61821"/>
    <cellStyle name="Финансовый 6 3 2 2 2" xfId="61822"/>
    <cellStyle name="Финансовый 6 3 2 3" xfId="61823"/>
    <cellStyle name="Финансовый 6 3 2 4" xfId="61824"/>
    <cellStyle name="Финансовый 6 3 3" xfId="61825"/>
    <cellStyle name="Финансовый 6 3 3 2" xfId="61826"/>
    <cellStyle name="Финансовый 6 3 4" xfId="61827"/>
    <cellStyle name="Финансовый 6 3 4 2" xfId="61828"/>
    <cellStyle name="Финансовый 6 3 5" xfId="61829"/>
    <cellStyle name="Финансовый 6 3 5 2" xfId="61830"/>
    <cellStyle name="Финансовый 6 3 6" xfId="61831"/>
    <cellStyle name="Финансовый 6 3 6 2" xfId="61832"/>
    <cellStyle name="Финансовый 6 3 7" xfId="61833"/>
    <cellStyle name="Финансовый 6 3 7 2" xfId="61834"/>
    <cellStyle name="Финансовый 6 3 8" xfId="61835"/>
    <cellStyle name="Финансовый 6 3 8 2" xfId="61836"/>
    <cellStyle name="Финансовый 6 3 9" xfId="61837"/>
    <cellStyle name="Финансовый 6 3 9 2" xfId="61838"/>
    <cellStyle name="Финансовый 6 30" xfId="30211"/>
    <cellStyle name="Финансовый 6 30 2" xfId="60014"/>
    <cellStyle name="Финансовый 6 31" xfId="30212"/>
    <cellStyle name="Финансовый 6 31 2" xfId="60015"/>
    <cellStyle name="Финансовый 6 32" xfId="30213"/>
    <cellStyle name="Финансовый 6 32 2" xfId="60016"/>
    <cellStyle name="Финансовый 6 33" xfId="60017"/>
    <cellStyle name="Финансовый 6 34" xfId="60018"/>
    <cellStyle name="Финансовый 6 4" xfId="30214"/>
    <cellStyle name="Финансовый 6 4 2" xfId="60019"/>
    <cellStyle name="Финансовый 6 4 2 2" xfId="61839"/>
    <cellStyle name="Финансовый 6 4 2 3" xfId="61840"/>
    <cellStyle name="Финансовый 6 4 3" xfId="61841"/>
    <cellStyle name="Финансовый 6 4 4" xfId="61842"/>
    <cellStyle name="Финансовый 6 5" xfId="30215"/>
    <cellStyle name="Финансовый 6 5 2" xfId="60020"/>
    <cellStyle name="Финансовый 6 5 2 2" xfId="61843"/>
    <cellStyle name="Финансовый 6 5 3" xfId="61844"/>
    <cellStyle name="Финансовый 6 6" xfId="30216"/>
    <cellStyle name="Финансовый 6 6 2" xfId="60021"/>
    <cellStyle name="Финансовый 6 6 2 2" xfId="61845"/>
    <cellStyle name="Финансовый 6 6 3" xfId="61846"/>
    <cellStyle name="Финансовый 6 7" xfId="30217"/>
    <cellStyle name="Финансовый 6 7 2" xfId="60022"/>
    <cellStyle name="Финансовый 6 7 2 2" xfId="61847"/>
    <cellStyle name="Финансовый 6 7 3" xfId="61848"/>
    <cellStyle name="Финансовый 6 8" xfId="30218"/>
    <cellStyle name="Финансовый 6 8 2" xfId="60023"/>
    <cellStyle name="Финансовый 6 8 2 2" xfId="61849"/>
    <cellStyle name="Финансовый 6 8 3" xfId="61850"/>
    <cellStyle name="Финансовый 6 9" xfId="30219"/>
    <cellStyle name="Финансовый 6 9 10" xfId="30220"/>
    <cellStyle name="Финансовый 6 9 10 2" xfId="60024"/>
    <cellStyle name="Финансовый 6 9 11" xfId="30221"/>
    <cellStyle name="Финансовый 6 9 11 2" xfId="60025"/>
    <cellStyle name="Финансовый 6 9 12" xfId="30222"/>
    <cellStyle name="Финансовый 6 9 12 2" xfId="60026"/>
    <cellStyle name="Финансовый 6 9 13" xfId="30223"/>
    <cellStyle name="Финансовый 6 9 13 2" xfId="60027"/>
    <cellStyle name="Финансовый 6 9 14" xfId="30224"/>
    <cellStyle name="Финансовый 6 9 14 2" xfId="60028"/>
    <cellStyle name="Финансовый 6 9 15" xfId="30225"/>
    <cellStyle name="Финансовый 6 9 15 2" xfId="60029"/>
    <cellStyle name="Финансовый 6 9 16" xfId="30226"/>
    <cellStyle name="Финансовый 6 9 16 2" xfId="60030"/>
    <cellStyle name="Финансовый 6 9 17" xfId="30227"/>
    <cellStyle name="Финансовый 6 9 17 2" xfId="60031"/>
    <cellStyle name="Финансовый 6 9 18" xfId="30228"/>
    <cellStyle name="Финансовый 6 9 18 2" xfId="60032"/>
    <cellStyle name="Финансовый 6 9 19" xfId="30229"/>
    <cellStyle name="Финансовый 6 9 19 2" xfId="60033"/>
    <cellStyle name="Финансовый 6 9 2" xfId="30230"/>
    <cellStyle name="Финансовый 6 9 2 2" xfId="60034"/>
    <cellStyle name="Финансовый 6 9 2 3" xfId="61851"/>
    <cellStyle name="Финансовый 6 9 20" xfId="30231"/>
    <cellStyle name="Финансовый 6 9 20 2" xfId="60035"/>
    <cellStyle name="Финансовый 6 9 21" xfId="30232"/>
    <cellStyle name="Финансовый 6 9 21 2" xfId="60036"/>
    <cellStyle name="Финансовый 6 9 22" xfId="30233"/>
    <cellStyle name="Финансовый 6 9 22 2" xfId="60037"/>
    <cellStyle name="Финансовый 6 9 23" xfId="30234"/>
    <cellStyle name="Финансовый 6 9 23 2" xfId="60038"/>
    <cellStyle name="Финансовый 6 9 24" xfId="60039"/>
    <cellStyle name="Финансовый 6 9 25" xfId="61852"/>
    <cellStyle name="Финансовый 6 9 3" xfId="30235"/>
    <cellStyle name="Финансовый 6 9 3 2" xfId="60040"/>
    <cellStyle name="Финансовый 6 9 4" xfId="30236"/>
    <cellStyle name="Финансовый 6 9 4 2" xfId="60041"/>
    <cellStyle name="Финансовый 6 9 5" xfId="30237"/>
    <cellStyle name="Финансовый 6 9 5 2" xfId="60042"/>
    <cellStyle name="Финансовый 6 9 6" xfId="30238"/>
    <cellStyle name="Финансовый 6 9 6 2" xfId="60043"/>
    <cellStyle name="Финансовый 6 9 7" xfId="30239"/>
    <cellStyle name="Финансовый 6 9 7 2" xfId="60044"/>
    <cellStyle name="Финансовый 6 9 8" xfId="30240"/>
    <cellStyle name="Финансовый 6 9 8 2" xfId="60045"/>
    <cellStyle name="Финансовый 6 9 9" xfId="30241"/>
    <cellStyle name="Финансовый 6 9 9 2" xfId="60046"/>
    <cellStyle name="Финансовый 60" xfId="60047"/>
    <cellStyle name="Финансовый 61" xfId="60048"/>
    <cellStyle name="Финансовый 62" xfId="60049"/>
    <cellStyle name="Финансовый 63" xfId="60050"/>
    <cellStyle name="Финансовый 64" xfId="60051"/>
    <cellStyle name="Финансовый 65" xfId="61195"/>
    <cellStyle name="Финансовый 66" xfId="61196"/>
    <cellStyle name="Финансовый 67" xfId="61853"/>
    <cellStyle name="Финансовый 68" xfId="61854"/>
    <cellStyle name="Финансовый 69" xfId="61855"/>
    <cellStyle name="Финансовый 7" xfId="30242"/>
    <cellStyle name="Финансовый 7 10" xfId="61856"/>
    <cellStyle name="Финансовый 7 11" xfId="61857"/>
    <cellStyle name="Финансовый 7 2" xfId="60052"/>
    <cellStyle name="Финансовый 7 2 10" xfId="61858"/>
    <cellStyle name="Финансовый 7 2 2" xfId="60053"/>
    <cellStyle name="Финансовый 7 2 3" xfId="61859"/>
    <cellStyle name="Финансовый 7 2 4" xfId="61860"/>
    <cellStyle name="Финансовый 7 2 5" xfId="61861"/>
    <cellStyle name="Финансовый 7 2 6" xfId="61862"/>
    <cellStyle name="Финансовый 7 2 7" xfId="61863"/>
    <cellStyle name="Финансовый 7 2 8" xfId="61864"/>
    <cellStyle name="Финансовый 7 2 9" xfId="61865"/>
    <cellStyle name="Финансовый 7 29 9" xfId="30243"/>
    <cellStyle name="Финансовый 7 29 9 10" xfId="30244"/>
    <cellStyle name="Финансовый 7 29 9 10 10" xfId="30245"/>
    <cellStyle name="Финансовый 7 29 9 10 10 2" xfId="60054"/>
    <cellStyle name="Финансовый 7 29 9 10 11" xfId="30246"/>
    <cellStyle name="Финансовый 7 29 9 10 11 2" xfId="60055"/>
    <cellStyle name="Финансовый 7 29 9 10 12" xfId="30247"/>
    <cellStyle name="Финансовый 7 29 9 10 12 2" xfId="60056"/>
    <cellStyle name="Финансовый 7 29 9 10 13" xfId="30248"/>
    <cellStyle name="Финансовый 7 29 9 10 13 2" xfId="60057"/>
    <cellStyle name="Финансовый 7 29 9 10 14" xfId="30249"/>
    <cellStyle name="Финансовый 7 29 9 10 14 2" xfId="60058"/>
    <cellStyle name="Финансовый 7 29 9 10 15" xfId="30250"/>
    <cellStyle name="Финансовый 7 29 9 10 15 2" xfId="60059"/>
    <cellStyle name="Финансовый 7 29 9 10 16" xfId="30251"/>
    <cellStyle name="Финансовый 7 29 9 10 16 2" xfId="60060"/>
    <cellStyle name="Финансовый 7 29 9 10 17" xfId="30252"/>
    <cellStyle name="Финансовый 7 29 9 10 17 2" xfId="60061"/>
    <cellStyle name="Финансовый 7 29 9 10 18" xfId="30253"/>
    <cellStyle name="Финансовый 7 29 9 10 18 2" xfId="60062"/>
    <cellStyle name="Финансовый 7 29 9 10 19" xfId="30254"/>
    <cellStyle name="Финансовый 7 29 9 10 19 2" xfId="60063"/>
    <cellStyle name="Финансовый 7 29 9 10 2" xfId="30255"/>
    <cellStyle name="Финансовый 7 29 9 10 2 2" xfId="60064"/>
    <cellStyle name="Финансовый 7 29 9 10 20" xfId="30256"/>
    <cellStyle name="Финансовый 7 29 9 10 20 2" xfId="60065"/>
    <cellStyle name="Финансовый 7 29 9 10 21" xfId="30257"/>
    <cellStyle name="Финансовый 7 29 9 10 21 2" xfId="60066"/>
    <cellStyle name="Финансовый 7 29 9 10 22" xfId="30258"/>
    <cellStyle name="Финансовый 7 29 9 10 22 2" xfId="60067"/>
    <cellStyle name="Финансовый 7 29 9 10 23" xfId="30259"/>
    <cellStyle name="Финансовый 7 29 9 10 23 2" xfId="60068"/>
    <cellStyle name="Финансовый 7 29 9 10 24" xfId="60069"/>
    <cellStyle name="Финансовый 7 29 9 10 3" xfId="30260"/>
    <cellStyle name="Финансовый 7 29 9 10 3 2" xfId="60070"/>
    <cellStyle name="Финансовый 7 29 9 10 4" xfId="30261"/>
    <cellStyle name="Финансовый 7 29 9 10 4 2" xfId="60071"/>
    <cellStyle name="Финансовый 7 29 9 10 5" xfId="30262"/>
    <cellStyle name="Финансовый 7 29 9 10 5 2" xfId="60072"/>
    <cellStyle name="Финансовый 7 29 9 10 6" xfId="30263"/>
    <cellStyle name="Финансовый 7 29 9 10 6 2" xfId="60073"/>
    <cellStyle name="Финансовый 7 29 9 10 7" xfId="30264"/>
    <cellStyle name="Финансовый 7 29 9 10 7 2" xfId="60074"/>
    <cellStyle name="Финансовый 7 29 9 10 8" xfId="30265"/>
    <cellStyle name="Финансовый 7 29 9 10 8 2" xfId="60075"/>
    <cellStyle name="Финансовый 7 29 9 10 9" xfId="30266"/>
    <cellStyle name="Финансовый 7 29 9 10 9 2" xfId="60076"/>
    <cellStyle name="Финансовый 7 29 9 11" xfId="30267"/>
    <cellStyle name="Финансовый 7 29 9 11 10" xfId="30268"/>
    <cellStyle name="Финансовый 7 29 9 11 10 2" xfId="60077"/>
    <cellStyle name="Финансовый 7 29 9 11 11" xfId="30269"/>
    <cellStyle name="Финансовый 7 29 9 11 11 2" xfId="60078"/>
    <cellStyle name="Финансовый 7 29 9 11 12" xfId="30270"/>
    <cellStyle name="Финансовый 7 29 9 11 12 2" xfId="60079"/>
    <cellStyle name="Финансовый 7 29 9 11 13" xfId="30271"/>
    <cellStyle name="Финансовый 7 29 9 11 13 2" xfId="60080"/>
    <cellStyle name="Финансовый 7 29 9 11 14" xfId="30272"/>
    <cellStyle name="Финансовый 7 29 9 11 14 2" xfId="60081"/>
    <cellStyle name="Финансовый 7 29 9 11 15" xfId="30273"/>
    <cellStyle name="Финансовый 7 29 9 11 15 2" xfId="60082"/>
    <cellStyle name="Финансовый 7 29 9 11 16" xfId="30274"/>
    <cellStyle name="Финансовый 7 29 9 11 16 2" xfId="60083"/>
    <cellStyle name="Финансовый 7 29 9 11 17" xfId="30275"/>
    <cellStyle name="Финансовый 7 29 9 11 17 2" xfId="60084"/>
    <cellStyle name="Финансовый 7 29 9 11 18" xfId="30276"/>
    <cellStyle name="Финансовый 7 29 9 11 18 2" xfId="60085"/>
    <cellStyle name="Финансовый 7 29 9 11 19" xfId="60086"/>
    <cellStyle name="Финансовый 7 29 9 11 2" xfId="30277"/>
    <cellStyle name="Финансовый 7 29 9 11 2 2" xfId="60087"/>
    <cellStyle name="Финансовый 7 29 9 11 3" xfId="30278"/>
    <cellStyle name="Финансовый 7 29 9 11 3 2" xfId="60088"/>
    <cellStyle name="Финансовый 7 29 9 11 4" xfId="30279"/>
    <cellStyle name="Финансовый 7 29 9 11 4 2" xfId="60089"/>
    <cellStyle name="Финансовый 7 29 9 11 5" xfId="30280"/>
    <cellStyle name="Финансовый 7 29 9 11 5 2" xfId="60090"/>
    <cellStyle name="Финансовый 7 29 9 11 6" xfId="30281"/>
    <cellStyle name="Финансовый 7 29 9 11 6 2" xfId="60091"/>
    <cellStyle name="Финансовый 7 29 9 11 7" xfId="30282"/>
    <cellStyle name="Финансовый 7 29 9 11 7 2" xfId="60092"/>
    <cellStyle name="Финансовый 7 29 9 11 8" xfId="30283"/>
    <cellStyle name="Финансовый 7 29 9 11 8 2" xfId="60093"/>
    <cellStyle name="Финансовый 7 29 9 11 9" xfId="30284"/>
    <cellStyle name="Финансовый 7 29 9 11 9 2" xfId="60094"/>
    <cellStyle name="Финансовый 7 29 9 12" xfId="30285"/>
    <cellStyle name="Финансовый 7 29 9 12 10" xfId="30286"/>
    <cellStyle name="Финансовый 7 29 9 12 10 2" xfId="60095"/>
    <cellStyle name="Финансовый 7 29 9 12 11" xfId="30287"/>
    <cellStyle name="Финансовый 7 29 9 12 11 2" xfId="60096"/>
    <cellStyle name="Финансовый 7 29 9 12 12" xfId="30288"/>
    <cellStyle name="Финансовый 7 29 9 12 12 2" xfId="60097"/>
    <cellStyle name="Финансовый 7 29 9 12 13" xfId="30289"/>
    <cellStyle name="Финансовый 7 29 9 12 13 2" xfId="60098"/>
    <cellStyle name="Финансовый 7 29 9 12 14" xfId="30290"/>
    <cellStyle name="Финансовый 7 29 9 12 14 2" xfId="60099"/>
    <cellStyle name="Финансовый 7 29 9 12 15" xfId="30291"/>
    <cellStyle name="Финансовый 7 29 9 12 15 2" xfId="60100"/>
    <cellStyle name="Финансовый 7 29 9 12 16" xfId="30292"/>
    <cellStyle name="Финансовый 7 29 9 12 16 2" xfId="60101"/>
    <cellStyle name="Финансовый 7 29 9 12 17" xfId="30293"/>
    <cellStyle name="Финансовый 7 29 9 12 17 2" xfId="60102"/>
    <cellStyle name="Финансовый 7 29 9 12 18" xfId="30294"/>
    <cellStyle name="Финансовый 7 29 9 12 18 2" xfId="60103"/>
    <cellStyle name="Финансовый 7 29 9 12 19" xfId="60104"/>
    <cellStyle name="Финансовый 7 29 9 12 2" xfId="30295"/>
    <cellStyle name="Финансовый 7 29 9 12 2 2" xfId="60105"/>
    <cellStyle name="Финансовый 7 29 9 12 3" xfId="30296"/>
    <cellStyle name="Финансовый 7 29 9 12 3 2" xfId="60106"/>
    <cellStyle name="Финансовый 7 29 9 12 4" xfId="30297"/>
    <cellStyle name="Финансовый 7 29 9 12 4 2" xfId="60107"/>
    <cellStyle name="Финансовый 7 29 9 12 5" xfId="30298"/>
    <cellStyle name="Финансовый 7 29 9 12 5 2" xfId="60108"/>
    <cellStyle name="Финансовый 7 29 9 12 6" xfId="30299"/>
    <cellStyle name="Финансовый 7 29 9 12 6 2" xfId="60109"/>
    <cellStyle name="Финансовый 7 29 9 12 7" xfId="30300"/>
    <cellStyle name="Финансовый 7 29 9 12 7 2" xfId="60110"/>
    <cellStyle name="Финансовый 7 29 9 12 8" xfId="30301"/>
    <cellStyle name="Финансовый 7 29 9 12 8 2" xfId="60111"/>
    <cellStyle name="Финансовый 7 29 9 12 9" xfId="30302"/>
    <cellStyle name="Финансовый 7 29 9 12 9 2" xfId="60112"/>
    <cellStyle name="Финансовый 7 29 9 13" xfId="30303"/>
    <cellStyle name="Финансовый 7 29 9 13 10" xfId="30304"/>
    <cellStyle name="Финансовый 7 29 9 13 10 2" xfId="60113"/>
    <cellStyle name="Финансовый 7 29 9 13 11" xfId="30305"/>
    <cellStyle name="Финансовый 7 29 9 13 11 2" xfId="60114"/>
    <cellStyle name="Финансовый 7 29 9 13 12" xfId="30306"/>
    <cellStyle name="Финансовый 7 29 9 13 12 2" xfId="60115"/>
    <cellStyle name="Финансовый 7 29 9 13 13" xfId="30307"/>
    <cellStyle name="Финансовый 7 29 9 13 13 2" xfId="60116"/>
    <cellStyle name="Финансовый 7 29 9 13 14" xfId="30308"/>
    <cellStyle name="Финансовый 7 29 9 13 14 2" xfId="60117"/>
    <cellStyle name="Финансовый 7 29 9 13 15" xfId="30309"/>
    <cellStyle name="Финансовый 7 29 9 13 15 2" xfId="60118"/>
    <cellStyle name="Финансовый 7 29 9 13 16" xfId="30310"/>
    <cellStyle name="Финансовый 7 29 9 13 16 2" xfId="60119"/>
    <cellStyle name="Финансовый 7 29 9 13 17" xfId="30311"/>
    <cellStyle name="Финансовый 7 29 9 13 17 2" xfId="60120"/>
    <cellStyle name="Финансовый 7 29 9 13 18" xfId="30312"/>
    <cellStyle name="Финансовый 7 29 9 13 18 2" xfId="60121"/>
    <cellStyle name="Финансовый 7 29 9 13 19" xfId="60122"/>
    <cellStyle name="Финансовый 7 29 9 13 2" xfId="30313"/>
    <cellStyle name="Финансовый 7 29 9 13 2 2" xfId="60123"/>
    <cellStyle name="Финансовый 7 29 9 13 3" xfId="30314"/>
    <cellStyle name="Финансовый 7 29 9 13 3 2" xfId="60124"/>
    <cellStyle name="Финансовый 7 29 9 13 4" xfId="30315"/>
    <cellStyle name="Финансовый 7 29 9 13 4 2" xfId="60125"/>
    <cellStyle name="Финансовый 7 29 9 13 5" xfId="30316"/>
    <cellStyle name="Финансовый 7 29 9 13 5 2" xfId="60126"/>
    <cellStyle name="Финансовый 7 29 9 13 6" xfId="30317"/>
    <cellStyle name="Финансовый 7 29 9 13 6 2" xfId="60127"/>
    <cellStyle name="Финансовый 7 29 9 13 7" xfId="30318"/>
    <cellStyle name="Финансовый 7 29 9 13 7 2" xfId="60128"/>
    <cellStyle name="Финансовый 7 29 9 13 8" xfId="30319"/>
    <cellStyle name="Финансовый 7 29 9 13 8 2" xfId="60129"/>
    <cellStyle name="Финансовый 7 29 9 13 9" xfId="30320"/>
    <cellStyle name="Финансовый 7 29 9 13 9 2" xfId="60130"/>
    <cellStyle name="Финансовый 7 29 9 14" xfId="30321"/>
    <cellStyle name="Финансовый 7 29 9 14 2" xfId="60131"/>
    <cellStyle name="Финансовый 7 29 9 15" xfId="30322"/>
    <cellStyle name="Финансовый 7 29 9 15 2" xfId="60132"/>
    <cellStyle name="Финансовый 7 29 9 16" xfId="30323"/>
    <cellStyle name="Финансовый 7 29 9 16 2" xfId="60133"/>
    <cellStyle name="Финансовый 7 29 9 17" xfId="30324"/>
    <cellStyle name="Финансовый 7 29 9 17 2" xfId="60134"/>
    <cellStyle name="Финансовый 7 29 9 18" xfId="30325"/>
    <cellStyle name="Финансовый 7 29 9 18 2" xfId="60135"/>
    <cellStyle name="Финансовый 7 29 9 19" xfId="30326"/>
    <cellStyle name="Финансовый 7 29 9 19 2" xfId="60136"/>
    <cellStyle name="Финансовый 7 29 9 2" xfId="30327"/>
    <cellStyle name="Финансовый 7 29 9 2 2" xfId="30328"/>
    <cellStyle name="Финансовый 7 29 9 2 2 2" xfId="60137"/>
    <cellStyle name="Финансовый 7 29 9 2 3" xfId="60138"/>
    <cellStyle name="Финансовый 7 29 9 20" xfId="30329"/>
    <cellStyle name="Финансовый 7 29 9 20 2" xfId="60139"/>
    <cellStyle name="Финансовый 7 29 9 21" xfId="30330"/>
    <cellStyle name="Финансовый 7 29 9 21 2" xfId="60140"/>
    <cellStyle name="Финансовый 7 29 9 22" xfId="30331"/>
    <cellStyle name="Финансовый 7 29 9 22 2" xfId="60141"/>
    <cellStyle name="Финансовый 7 29 9 23" xfId="30332"/>
    <cellStyle name="Финансовый 7 29 9 23 2" xfId="60142"/>
    <cellStyle name="Финансовый 7 29 9 24" xfId="30333"/>
    <cellStyle name="Финансовый 7 29 9 24 2" xfId="60143"/>
    <cellStyle name="Финансовый 7 29 9 25" xfId="30334"/>
    <cellStyle name="Финансовый 7 29 9 25 2" xfId="60144"/>
    <cellStyle name="Финансовый 7 29 9 26" xfId="30335"/>
    <cellStyle name="Финансовый 7 29 9 26 2" xfId="60145"/>
    <cellStyle name="Финансовый 7 29 9 27" xfId="30336"/>
    <cellStyle name="Финансовый 7 29 9 27 2" xfId="60146"/>
    <cellStyle name="Финансовый 7 29 9 28" xfId="30337"/>
    <cellStyle name="Финансовый 7 29 9 28 2" xfId="60147"/>
    <cellStyle name="Финансовый 7 29 9 29" xfId="30338"/>
    <cellStyle name="Финансовый 7 29 9 29 2" xfId="60148"/>
    <cellStyle name="Финансовый 7 29 9 3" xfId="30339"/>
    <cellStyle name="Финансовый 7 29 9 3 2" xfId="60149"/>
    <cellStyle name="Финансовый 7 29 9 30" xfId="30340"/>
    <cellStyle name="Финансовый 7 29 9 30 2" xfId="60150"/>
    <cellStyle name="Финансовый 7 29 9 31" xfId="30341"/>
    <cellStyle name="Финансовый 7 29 9 31 2" xfId="60151"/>
    <cellStyle name="Финансовый 7 29 9 32" xfId="30342"/>
    <cellStyle name="Финансовый 7 29 9 32 2" xfId="60152"/>
    <cellStyle name="Финансовый 7 29 9 33" xfId="60153"/>
    <cellStyle name="Финансовый 7 29 9 4" xfId="30343"/>
    <cellStyle name="Финансовый 7 29 9 4 2" xfId="60154"/>
    <cellStyle name="Финансовый 7 29 9 5" xfId="30344"/>
    <cellStyle name="Финансовый 7 29 9 5 2" xfId="60155"/>
    <cellStyle name="Финансовый 7 29 9 6" xfId="30345"/>
    <cellStyle name="Финансовый 7 29 9 6 2" xfId="60156"/>
    <cellStyle name="Финансовый 7 29 9 7" xfId="30346"/>
    <cellStyle name="Финансовый 7 29 9 7 2" xfId="60157"/>
    <cellStyle name="Финансовый 7 29 9 8" xfId="30347"/>
    <cellStyle name="Финансовый 7 29 9 8 2" xfId="60158"/>
    <cellStyle name="Финансовый 7 29 9 9" xfId="30348"/>
    <cellStyle name="Финансовый 7 29 9 9 10" xfId="30349"/>
    <cellStyle name="Финансовый 7 29 9 9 10 2" xfId="60159"/>
    <cellStyle name="Финансовый 7 29 9 9 11" xfId="30350"/>
    <cellStyle name="Финансовый 7 29 9 9 11 2" xfId="60160"/>
    <cellStyle name="Финансовый 7 29 9 9 12" xfId="30351"/>
    <cellStyle name="Финансовый 7 29 9 9 12 2" xfId="60161"/>
    <cellStyle name="Финансовый 7 29 9 9 13" xfId="30352"/>
    <cellStyle name="Финансовый 7 29 9 9 13 2" xfId="60162"/>
    <cellStyle name="Финансовый 7 29 9 9 14" xfId="30353"/>
    <cellStyle name="Финансовый 7 29 9 9 14 2" xfId="60163"/>
    <cellStyle name="Финансовый 7 29 9 9 15" xfId="30354"/>
    <cellStyle name="Финансовый 7 29 9 9 15 2" xfId="60164"/>
    <cellStyle name="Финансовый 7 29 9 9 16" xfId="30355"/>
    <cellStyle name="Финансовый 7 29 9 9 16 2" xfId="60165"/>
    <cellStyle name="Финансовый 7 29 9 9 17" xfId="30356"/>
    <cellStyle name="Финансовый 7 29 9 9 17 2" xfId="60166"/>
    <cellStyle name="Финансовый 7 29 9 9 18" xfId="30357"/>
    <cellStyle name="Финансовый 7 29 9 9 18 2" xfId="60167"/>
    <cellStyle name="Финансовый 7 29 9 9 19" xfId="30358"/>
    <cellStyle name="Финансовый 7 29 9 9 19 2" xfId="60168"/>
    <cellStyle name="Финансовый 7 29 9 9 2" xfId="30359"/>
    <cellStyle name="Финансовый 7 29 9 9 2 2" xfId="60169"/>
    <cellStyle name="Финансовый 7 29 9 9 20" xfId="30360"/>
    <cellStyle name="Финансовый 7 29 9 9 20 2" xfId="60170"/>
    <cellStyle name="Финансовый 7 29 9 9 21" xfId="30361"/>
    <cellStyle name="Финансовый 7 29 9 9 21 2" xfId="60171"/>
    <cellStyle name="Финансовый 7 29 9 9 22" xfId="30362"/>
    <cellStyle name="Финансовый 7 29 9 9 22 2" xfId="60172"/>
    <cellStyle name="Финансовый 7 29 9 9 23" xfId="30363"/>
    <cellStyle name="Финансовый 7 29 9 9 23 2" xfId="60173"/>
    <cellStyle name="Финансовый 7 29 9 9 24" xfId="60174"/>
    <cellStyle name="Финансовый 7 29 9 9 3" xfId="30364"/>
    <cellStyle name="Финансовый 7 29 9 9 3 2" xfId="60175"/>
    <cellStyle name="Финансовый 7 29 9 9 4" xfId="30365"/>
    <cellStyle name="Финансовый 7 29 9 9 4 2" xfId="60176"/>
    <cellStyle name="Финансовый 7 29 9 9 5" xfId="30366"/>
    <cellStyle name="Финансовый 7 29 9 9 5 2" xfId="60177"/>
    <cellStyle name="Финансовый 7 29 9 9 6" xfId="30367"/>
    <cellStyle name="Финансовый 7 29 9 9 6 2" xfId="60178"/>
    <cellStyle name="Финансовый 7 29 9 9 7" xfId="30368"/>
    <cellStyle name="Финансовый 7 29 9 9 7 2" xfId="60179"/>
    <cellStyle name="Финансовый 7 29 9 9 8" xfId="30369"/>
    <cellStyle name="Финансовый 7 29 9 9 8 2" xfId="60180"/>
    <cellStyle name="Финансовый 7 29 9 9 9" xfId="30370"/>
    <cellStyle name="Финансовый 7 29 9 9 9 2" xfId="60181"/>
    <cellStyle name="Финансовый 7 3" xfId="60182"/>
    <cellStyle name="Финансовый 7 4" xfId="61866"/>
    <cellStyle name="Финансовый 7 5" xfId="61867"/>
    <cellStyle name="Финансовый 7 6" xfId="61868"/>
    <cellStyle name="Финансовый 7 7" xfId="61869"/>
    <cellStyle name="Финансовый 7 8" xfId="61870"/>
    <cellStyle name="Финансовый 7 9" xfId="61871"/>
    <cellStyle name="Финансовый 70" xfId="61872"/>
    <cellStyle name="Финансовый 71" xfId="61894"/>
    <cellStyle name="Финансовый 8" xfId="30371"/>
    <cellStyle name="Финансовый 8 10" xfId="61873"/>
    <cellStyle name="Финансовый 8 11" xfId="61874"/>
    <cellStyle name="Финансовый 8 2" xfId="60183"/>
    <cellStyle name="Финансовый 8 2 2" xfId="61875"/>
    <cellStyle name="Финансовый 8 3" xfId="61876"/>
    <cellStyle name="Финансовый 8 4" xfId="61877"/>
    <cellStyle name="Финансовый 8 5" xfId="61878"/>
    <cellStyle name="Финансовый 8 6" xfId="61879"/>
    <cellStyle name="Финансовый 8 7" xfId="61880"/>
    <cellStyle name="Финансовый 8 8" xfId="61881"/>
    <cellStyle name="Финансовый 8 9" xfId="61882"/>
    <cellStyle name="Финансовый 9" xfId="30372"/>
    <cellStyle name="Финансовый 9 10" xfId="61883"/>
    <cellStyle name="Финансовый 9 11" xfId="61884"/>
    <cellStyle name="Финансовый 9 2" xfId="60184"/>
    <cellStyle name="Финансовый 9 2 2" xfId="61885"/>
    <cellStyle name="Финансовый 9 29 9" xfId="30373"/>
    <cellStyle name="Финансовый 9 29 9 10" xfId="30374"/>
    <cellStyle name="Финансовый 9 29 9 10 10" xfId="30375"/>
    <cellStyle name="Финансовый 9 29 9 10 10 2" xfId="60185"/>
    <cellStyle name="Финансовый 9 29 9 10 11" xfId="30376"/>
    <cellStyle name="Финансовый 9 29 9 10 11 2" xfId="60186"/>
    <cellStyle name="Финансовый 9 29 9 10 12" xfId="30377"/>
    <cellStyle name="Финансовый 9 29 9 10 12 2" xfId="60187"/>
    <cellStyle name="Финансовый 9 29 9 10 13" xfId="30378"/>
    <cellStyle name="Финансовый 9 29 9 10 13 2" xfId="60188"/>
    <cellStyle name="Финансовый 9 29 9 10 14" xfId="30379"/>
    <cellStyle name="Финансовый 9 29 9 10 14 2" xfId="60189"/>
    <cellStyle name="Финансовый 9 29 9 10 15" xfId="30380"/>
    <cellStyle name="Финансовый 9 29 9 10 15 2" xfId="60190"/>
    <cellStyle name="Финансовый 9 29 9 10 16" xfId="30381"/>
    <cellStyle name="Финансовый 9 29 9 10 16 2" xfId="60191"/>
    <cellStyle name="Финансовый 9 29 9 10 17" xfId="30382"/>
    <cellStyle name="Финансовый 9 29 9 10 17 2" xfId="60192"/>
    <cellStyle name="Финансовый 9 29 9 10 18" xfId="30383"/>
    <cellStyle name="Финансовый 9 29 9 10 18 2" xfId="60193"/>
    <cellStyle name="Финансовый 9 29 9 10 19" xfId="30384"/>
    <cellStyle name="Финансовый 9 29 9 10 19 2" xfId="60194"/>
    <cellStyle name="Финансовый 9 29 9 10 2" xfId="30385"/>
    <cellStyle name="Финансовый 9 29 9 10 2 2" xfId="60195"/>
    <cellStyle name="Финансовый 9 29 9 10 20" xfId="30386"/>
    <cellStyle name="Финансовый 9 29 9 10 20 2" xfId="60196"/>
    <cellStyle name="Финансовый 9 29 9 10 21" xfId="30387"/>
    <cellStyle name="Финансовый 9 29 9 10 21 2" xfId="60197"/>
    <cellStyle name="Финансовый 9 29 9 10 22" xfId="30388"/>
    <cellStyle name="Финансовый 9 29 9 10 22 2" xfId="60198"/>
    <cellStyle name="Финансовый 9 29 9 10 23" xfId="30389"/>
    <cellStyle name="Финансовый 9 29 9 10 23 2" xfId="60199"/>
    <cellStyle name="Финансовый 9 29 9 10 24" xfId="60200"/>
    <cellStyle name="Финансовый 9 29 9 10 3" xfId="30390"/>
    <cellStyle name="Финансовый 9 29 9 10 3 2" xfId="60201"/>
    <cellStyle name="Финансовый 9 29 9 10 4" xfId="30391"/>
    <cellStyle name="Финансовый 9 29 9 10 4 2" xfId="60202"/>
    <cellStyle name="Финансовый 9 29 9 10 5" xfId="30392"/>
    <cellStyle name="Финансовый 9 29 9 10 5 2" xfId="60203"/>
    <cellStyle name="Финансовый 9 29 9 10 6" xfId="30393"/>
    <cellStyle name="Финансовый 9 29 9 10 6 2" xfId="60204"/>
    <cellStyle name="Финансовый 9 29 9 10 7" xfId="30394"/>
    <cellStyle name="Финансовый 9 29 9 10 7 2" xfId="60205"/>
    <cellStyle name="Финансовый 9 29 9 10 8" xfId="30395"/>
    <cellStyle name="Финансовый 9 29 9 10 8 2" xfId="60206"/>
    <cellStyle name="Финансовый 9 29 9 10 9" xfId="30396"/>
    <cellStyle name="Финансовый 9 29 9 10 9 2" xfId="60207"/>
    <cellStyle name="Финансовый 9 29 9 11" xfId="30397"/>
    <cellStyle name="Финансовый 9 29 9 11 10" xfId="30398"/>
    <cellStyle name="Финансовый 9 29 9 11 10 2" xfId="60208"/>
    <cellStyle name="Финансовый 9 29 9 11 11" xfId="30399"/>
    <cellStyle name="Финансовый 9 29 9 11 11 2" xfId="60209"/>
    <cellStyle name="Финансовый 9 29 9 11 12" xfId="30400"/>
    <cellStyle name="Финансовый 9 29 9 11 12 2" xfId="60210"/>
    <cellStyle name="Финансовый 9 29 9 11 13" xfId="30401"/>
    <cellStyle name="Финансовый 9 29 9 11 13 2" xfId="60211"/>
    <cellStyle name="Финансовый 9 29 9 11 14" xfId="30402"/>
    <cellStyle name="Финансовый 9 29 9 11 14 2" xfId="60212"/>
    <cellStyle name="Финансовый 9 29 9 11 15" xfId="30403"/>
    <cellStyle name="Финансовый 9 29 9 11 15 2" xfId="60213"/>
    <cellStyle name="Финансовый 9 29 9 11 16" xfId="30404"/>
    <cellStyle name="Финансовый 9 29 9 11 16 2" xfId="60214"/>
    <cellStyle name="Финансовый 9 29 9 11 17" xfId="30405"/>
    <cellStyle name="Финансовый 9 29 9 11 17 2" xfId="60215"/>
    <cellStyle name="Финансовый 9 29 9 11 18" xfId="30406"/>
    <cellStyle name="Финансовый 9 29 9 11 18 2" xfId="60216"/>
    <cellStyle name="Финансовый 9 29 9 11 19" xfId="60217"/>
    <cellStyle name="Финансовый 9 29 9 11 2" xfId="30407"/>
    <cellStyle name="Финансовый 9 29 9 11 2 2" xfId="60218"/>
    <cellStyle name="Финансовый 9 29 9 11 3" xfId="30408"/>
    <cellStyle name="Финансовый 9 29 9 11 3 2" xfId="60219"/>
    <cellStyle name="Финансовый 9 29 9 11 4" xfId="30409"/>
    <cellStyle name="Финансовый 9 29 9 11 4 2" xfId="60220"/>
    <cellStyle name="Финансовый 9 29 9 11 5" xfId="30410"/>
    <cellStyle name="Финансовый 9 29 9 11 5 2" xfId="60221"/>
    <cellStyle name="Финансовый 9 29 9 11 6" xfId="30411"/>
    <cellStyle name="Финансовый 9 29 9 11 6 2" xfId="60222"/>
    <cellStyle name="Финансовый 9 29 9 11 7" xfId="30412"/>
    <cellStyle name="Финансовый 9 29 9 11 7 2" xfId="60223"/>
    <cellStyle name="Финансовый 9 29 9 11 8" xfId="30413"/>
    <cellStyle name="Финансовый 9 29 9 11 8 2" xfId="60224"/>
    <cellStyle name="Финансовый 9 29 9 11 9" xfId="30414"/>
    <cellStyle name="Финансовый 9 29 9 11 9 2" xfId="60225"/>
    <cellStyle name="Финансовый 9 29 9 12" xfId="30415"/>
    <cellStyle name="Финансовый 9 29 9 12 10" xfId="30416"/>
    <cellStyle name="Финансовый 9 29 9 12 10 2" xfId="60226"/>
    <cellStyle name="Финансовый 9 29 9 12 11" xfId="30417"/>
    <cellStyle name="Финансовый 9 29 9 12 11 2" xfId="60227"/>
    <cellStyle name="Финансовый 9 29 9 12 12" xfId="30418"/>
    <cellStyle name="Финансовый 9 29 9 12 12 2" xfId="60228"/>
    <cellStyle name="Финансовый 9 29 9 12 13" xfId="30419"/>
    <cellStyle name="Финансовый 9 29 9 12 13 2" xfId="60229"/>
    <cellStyle name="Финансовый 9 29 9 12 14" xfId="30420"/>
    <cellStyle name="Финансовый 9 29 9 12 14 2" xfId="60230"/>
    <cellStyle name="Финансовый 9 29 9 12 15" xfId="30421"/>
    <cellStyle name="Финансовый 9 29 9 12 15 2" xfId="60231"/>
    <cellStyle name="Финансовый 9 29 9 12 16" xfId="30422"/>
    <cellStyle name="Финансовый 9 29 9 12 16 2" xfId="60232"/>
    <cellStyle name="Финансовый 9 29 9 12 17" xfId="30423"/>
    <cellStyle name="Финансовый 9 29 9 12 17 2" xfId="60233"/>
    <cellStyle name="Финансовый 9 29 9 12 18" xfId="30424"/>
    <cellStyle name="Финансовый 9 29 9 12 18 2" xfId="60234"/>
    <cellStyle name="Финансовый 9 29 9 12 19" xfId="60235"/>
    <cellStyle name="Финансовый 9 29 9 12 2" xfId="30425"/>
    <cellStyle name="Финансовый 9 29 9 12 2 2" xfId="60236"/>
    <cellStyle name="Финансовый 9 29 9 12 3" xfId="30426"/>
    <cellStyle name="Финансовый 9 29 9 12 3 2" xfId="60237"/>
    <cellStyle name="Финансовый 9 29 9 12 4" xfId="30427"/>
    <cellStyle name="Финансовый 9 29 9 12 4 2" xfId="60238"/>
    <cellStyle name="Финансовый 9 29 9 12 5" xfId="30428"/>
    <cellStyle name="Финансовый 9 29 9 12 5 2" xfId="60239"/>
    <cellStyle name="Финансовый 9 29 9 12 6" xfId="30429"/>
    <cellStyle name="Финансовый 9 29 9 12 6 2" xfId="60240"/>
    <cellStyle name="Финансовый 9 29 9 12 7" xfId="30430"/>
    <cellStyle name="Финансовый 9 29 9 12 7 2" xfId="60241"/>
    <cellStyle name="Финансовый 9 29 9 12 8" xfId="30431"/>
    <cellStyle name="Финансовый 9 29 9 12 8 2" xfId="60242"/>
    <cellStyle name="Финансовый 9 29 9 12 9" xfId="30432"/>
    <cellStyle name="Финансовый 9 29 9 12 9 2" xfId="60243"/>
    <cellStyle name="Финансовый 9 29 9 13" xfId="30433"/>
    <cellStyle name="Финансовый 9 29 9 13 10" xfId="30434"/>
    <cellStyle name="Финансовый 9 29 9 13 10 2" xfId="60244"/>
    <cellStyle name="Финансовый 9 29 9 13 11" xfId="30435"/>
    <cellStyle name="Финансовый 9 29 9 13 11 2" xfId="60245"/>
    <cellStyle name="Финансовый 9 29 9 13 12" xfId="30436"/>
    <cellStyle name="Финансовый 9 29 9 13 12 2" xfId="60246"/>
    <cellStyle name="Финансовый 9 29 9 13 13" xfId="30437"/>
    <cellStyle name="Финансовый 9 29 9 13 13 2" xfId="60247"/>
    <cellStyle name="Финансовый 9 29 9 13 14" xfId="30438"/>
    <cellStyle name="Финансовый 9 29 9 13 14 2" xfId="60248"/>
    <cellStyle name="Финансовый 9 29 9 13 15" xfId="30439"/>
    <cellStyle name="Финансовый 9 29 9 13 15 2" xfId="60249"/>
    <cellStyle name="Финансовый 9 29 9 13 16" xfId="30440"/>
    <cellStyle name="Финансовый 9 29 9 13 16 2" xfId="60250"/>
    <cellStyle name="Финансовый 9 29 9 13 17" xfId="30441"/>
    <cellStyle name="Финансовый 9 29 9 13 17 2" xfId="60251"/>
    <cellStyle name="Финансовый 9 29 9 13 18" xfId="30442"/>
    <cellStyle name="Финансовый 9 29 9 13 18 2" xfId="60252"/>
    <cellStyle name="Финансовый 9 29 9 13 19" xfId="60253"/>
    <cellStyle name="Финансовый 9 29 9 13 2" xfId="30443"/>
    <cellStyle name="Финансовый 9 29 9 13 2 2" xfId="60254"/>
    <cellStyle name="Финансовый 9 29 9 13 3" xfId="30444"/>
    <cellStyle name="Финансовый 9 29 9 13 3 2" xfId="60255"/>
    <cellStyle name="Финансовый 9 29 9 13 4" xfId="30445"/>
    <cellStyle name="Финансовый 9 29 9 13 4 2" xfId="60256"/>
    <cellStyle name="Финансовый 9 29 9 13 5" xfId="30446"/>
    <cellStyle name="Финансовый 9 29 9 13 5 2" xfId="60257"/>
    <cellStyle name="Финансовый 9 29 9 13 6" xfId="30447"/>
    <cellStyle name="Финансовый 9 29 9 13 6 2" xfId="60258"/>
    <cellStyle name="Финансовый 9 29 9 13 7" xfId="30448"/>
    <cellStyle name="Финансовый 9 29 9 13 7 2" xfId="60259"/>
    <cellStyle name="Финансовый 9 29 9 13 8" xfId="30449"/>
    <cellStyle name="Финансовый 9 29 9 13 8 2" xfId="60260"/>
    <cellStyle name="Финансовый 9 29 9 13 9" xfId="30450"/>
    <cellStyle name="Финансовый 9 29 9 13 9 2" xfId="60261"/>
    <cellStyle name="Финансовый 9 29 9 14" xfId="30451"/>
    <cellStyle name="Финансовый 9 29 9 14 2" xfId="60262"/>
    <cellStyle name="Финансовый 9 29 9 15" xfId="30452"/>
    <cellStyle name="Финансовый 9 29 9 15 2" xfId="60263"/>
    <cellStyle name="Финансовый 9 29 9 16" xfId="30453"/>
    <cellStyle name="Финансовый 9 29 9 16 2" xfId="60264"/>
    <cellStyle name="Финансовый 9 29 9 17" xfId="30454"/>
    <cellStyle name="Финансовый 9 29 9 17 2" xfId="60265"/>
    <cellStyle name="Финансовый 9 29 9 18" xfId="30455"/>
    <cellStyle name="Финансовый 9 29 9 18 2" xfId="60266"/>
    <cellStyle name="Финансовый 9 29 9 19" xfId="30456"/>
    <cellStyle name="Финансовый 9 29 9 19 2" xfId="60267"/>
    <cellStyle name="Финансовый 9 29 9 2" xfId="30457"/>
    <cellStyle name="Финансовый 9 29 9 2 2" xfId="30458"/>
    <cellStyle name="Финансовый 9 29 9 2 2 2" xfId="60268"/>
    <cellStyle name="Финансовый 9 29 9 2 3" xfId="60269"/>
    <cellStyle name="Финансовый 9 29 9 20" xfId="30459"/>
    <cellStyle name="Финансовый 9 29 9 20 2" xfId="60270"/>
    <cellStyle name="Финансовый 9 29 9 21" xfId="30460"/>
    <cellStyle name="Финансовый 9 29 9 21 2" xfId="60271"/>
    <cellStyle name="Финансовый 9 29 9 22" xfId="30461"/>
    <cellStyle name="Финансовый 9 29 9 22 2" xfId="60272"/>
    <cellStyle name="Финансовый 9 29 9 23" xfId="30462"/>
    <cellStyle name="Финансовый 9 29 9 23 2" xfId="60273"/>
    <cellStyle name="Финансовый 9 29 9 24" xfId="30463"/>
    <cellStyle name="Финансовый 9 29 9 24 2" xfId="60274"/>
    <cellStyle name="Финансовый 9 29 9 25" xfId="30464"/>
    <cellStyle name="Финансовый 9 29 9 25 2" xfId="60275"/>
    <cellStyle name="Финансовый 9 29 9 26" xfId="30465"/>
    <cellStyle name="Финансовый 9 29 9 26 2" xfId="60276"/>
    <cellStyle name="Финансовый 9 29 9 27" xfId="30466"/>
    <cellStyle name="Финансовый 9 29 9 27 2" xfId="60277"/>
    <cellStyle name="Финансовый 9 29 9 28" xfId="30467"/>
    <cellStyle name="Финансовый 9 29 9 28 2" xfId="60278"/>
    <cellStyle name="Финансовый 9 29 9 29" xfId="30468"/>
    <cellStyle name="Финансовый 9 29 9 29 2" xfId="60279"/>
    <cellStyle name="Финансовый 9 29 9 3" xfId="30469"/>
    <cellStyle name="Финансовый 9 29 9 3 2" xfId="60280"/>
    <cellStyle name="Финансовый 9 29 9 30" xfId="30470"/>
    <cellStyle name="Финансовый 9 29 9 30 2" xfId="60281"/>
    <cellStyle name="Финансовый 9 29 9 31" xfId="30471"/>
    <cellStyle name="Финансовый 9 29 9 31 2" xfId="60282"/>
    <cellStyle name="Финансовый 9 29 9 32" xfId="30472"/>
    <cellStyle name="Финансовый 9 29 9 32 2" xfId="60283"/>
    <cellStyle name="Финансовый 9 29 9 33" xfId="60284"/>
    <cellStyle name="Финансовый 9 29 9 4" xfId="30473"/>
    <cellStyle name="Финансовый 9 29 9 4 2" xfId="60285"/>
    <cellStyle name="Финансовый 9 29 9 5" xfId="30474"/>
    <cellStyle name="Финансовый 9 29 9 5 2" xfId="60286"/>
    <cellStyle name="Финансовый 9 29 9 6" xfId="30475"/>
    <cellStyle name="Финансовый 9 29 9 6 2" xfId="60287"/>
    <cellStyle name="Финансовый 9 29 9 7" xfId="30476"/>
    <cellStyle name="Финансовый 9 29 9 7 2" xfId="60288"/>
    <cellStyle name="Финансовый 9 29 9 8" xfId="30477"/>
    <cellStyle name="Финансовый 9 29 9 8 2" xfId="60289"/>
    <cellStyle name="Финансовый 9 29 9 9" xfId="30478"/>
    <cellStyle name="Финансовый 9 29 9 9 10" xfId="30479"/>
    <cellStyle name="Финансовый 9 29 9 9 10 2" xfId="60290"/>
    <cellStyle name="Финансовый 9 29 9 9 11" xfId="30480"/>
    <cellStyle name="Финансовый 9 29 9 9 11 2" xfId="60291"/>
    <cellStyle name="Финансовый 9 29 9 9 12" xfId="30481"/>
    <cellStyle name="Финансовый 9 29 9 9 12 2" xfId="60292"/>
    <cellStyle name="Финансовый 9 29 9 9 13" xfId="30482"/>
    <cellStyle name="Финансовый 9 29 9 9 13 2" xfId="60293"/>
    <cellStyle name="Финансовый 9 29 9 9 14" xfId="30483"/>
    <cellStyle name="Финансовый 9 29 9 9 14 2" xfId="60294"/>
    <cellStyle name="Финансовый 9 29 9 9 15" xfId="30484"/>
    <cellStyle name="Финансовый 9 29 9 9 15 2" xfId="60295"/>
    <cellStyle name="Финансовый 9 29 9 9 16" xfId="30485"/>
    <cellStyle name="Финансовый 9 29 9 9 16 2" xfId="60296"/>
    <cellStyle name="Финансовый 9 29 9 9 17" xfId="30486"/>
    <cellStyle name="Финансовый 9 29 9 9 17 2" xfId="60297"/>
    <cellStyle name="Финансовый 9 29 9 9 18" xfId="30487"/>
    <cellStyle name="Финансовый 9 29 9 9 18 2" xfId="60298"/>
    <cellStyle name="Финансовый 9 29 9 9 19" xfId="30488"/>
    <cellStyle name="Финансовый 9 29 9 9 19 2" xfId="60299"/>
    <cellStyle name="Финансовый 9 29 9 9 2" xfId="30489"/>
    <cellStyle name="Финансовый 9 29 9 9 2 2" xfId="60300"/>
    <cellStyle name="Финансовый 9 29 9 9 20" xfId="30490"/>
    <cellStyle name="Финансовый 9 29 9 9 20 2" xfId="60301"/>
    <cellStyle name="Финансовый 9 29 9 9 21" xfId="30491"/>
    <cellStyle name="Финансовый 9 29 9 9 21 2" xfId="60302"/>
    <cellStyle name="Финансовый 9 29 9 9 22" xfId="30492"/>
    <cellStyle name="Финансовый 9 29 9 9 22 2" xfId="60303"/>
    <cellStyle name="Финансовый 9 29 9 9 23" xfId="30493"/>
    <cellStyle name="Финансовый 9 29 9 9 23 2" xfId="60304"/>
    <cellStyle name="Финансовый 9 29 9 9 24" xfId="60305"/>
    <cellStyle name="Финансовый 9 29 9 9 3" xfId="30494"/>
    <cellStyle name="Финансовый 9 29 9 9 3 2" xfId="60306"/>
    <cellStyle name="Финансовый 9 29 9 9 4" xfId="30495"/>
    <cellStyle name="Финансовый 9 29 9 9 4 2" xfId="60307"/>
    <cellStyle name="Финансовый 9 29 9 9 5" xfId="30496"/>
    <cellStyle name="Финансовый 9 29 9 9 5 2" xfId="60308"/>
    <cellStyle name="Финансовый 9 29 9 9 6" xfId="30497"/>
    <cellStyle name="Финансовый 9 29 9 9 6 2" xfId="60309"/>
    <cellStyle name="Финансовый 9 29 9 9 7" xfId="30498"/>
    <cellStyle name="Финансовый 9 29 9 9 7 2" xfId="60310"/>
    <cellStyle name="Финансовый 9 29 9 9 8" xfId="30499"/>
    <cellStyle name="Финансовый 9 29 9 9 8 2" xfId="60311"/>
    <cellStyle name="Финансовый 9 29 9 9 9" xfId="30500"/>
    <cellStyle name="Финансовый 9 29 9 9 9 2" xfId="60312"/>
    <cellStyle name="Финансовый 9 3" xfId="61886"/>
    <cellStyle name="Финансовый 9 4" xfId="61887"/>
    <cellStyle name="Финансовый 9 5" xfId="61888"/>
    <cellStyle name="Финансовый 9 6" xfId="61889"/>
    <cellStyle name="Финансовый 9 7" xfId="61890"/>
    <cellStyle name="Финансовый 9 8" xfId="61891"/>
    <cellStyle name="Финансовый 9 9" xfId="61892"/>
    <cellStyle name="Формула" xfId="30501"/>
    <cellStyle name="Формула 2" xfId="61197"/>
    <cellStyle name="Формула 3" xfId="61198"/>
    <cellStyle name="Формула 3 2" xfId="61893"/>
    <cellStyle name="Формула 4" xfId="61199"/>
    <cellStyle name="Формула 5" xfId="61200"/>
    <cellStyle name="Формула_GRES.2007.5" xfId="61201"/>
    <cellStyle name="ФормулаВБ" xfId="30502"/>
    <cellStyle name="ФормулаВБ 2" xfId="61202"/>
    <cellStyle name="ФормулаВБ 3" xfId="61203"/>
    <cellStyle name="ФормулаВБ 4" xfId="61204"/>
    <cellStyle name="ФормулаВБ 5" xfId="61205"/>
    <cellStyle name="ФормулаВБ 6" xfId="61206"/>
    <cellStyle name="ФормулаНаКонтроль" xfId="30503"/>
    <cellStyle name="ФормулаНаКонтроль 2" xfId="61207"/>
    <cellStyle name="ФормулаНаКонтроль 3" xfId="61208"/>
    <cellStyle name="ФормулаНаКонтроль 4" xfId="61209"/>
    <cellStyle name="ФормулаНаКонтроль 5" xfId="61210"/>
    <cellStyle name="ФормулаНаКонтроль 6" xfId="61211"/>
    <cellStyle name="Хороший 2" xfId="30504"/>
    <cellStyle name="Хороший 2 10" xfId="30505"/>
    <cellStyle name="Хороший 2 10 2" xfId="58983"/>
    <cellStyle name="Хороший 2 11" xfId="30506"/>
    <cellStyle name="Хороший 2 11 2" xfId="58984"/>
    <cellStyle name="Хороший 2 12" xfId="30507"/>
    <cellStyle name="Хороший 2 12 2" xfId="58985"/>
    <cellStyle name="Хороший 2 13" xfId="30508"/>
    <cellStyle name="Хороший 2 13 2" xfId="58986"/>
    <cellStyle name="Хороший 2 14" xfId="30509"/>
    <cellStyle name="Хороший 2 14 2" xfId="58987"/>
    <cellStyle name="Хороший 2 15" xfId="30510"/>
    <cellStyle name="Хороший 2 15 2" xfId="58988"/>
    <cellStyle name="Хороший 2 16" xfId="30511"/>
    <cellStyle name="Хороший 2 16 2" xfId="58989"/>
    <cellStyle name="Хороший 2 17" xfId="30512"/>
    <cellStyle name="Хороший 2 17 2" xfId="58990"/>
    <cellStyle name="Хороший 2 18" xfId="30513"/>
    <cellStyle name="Хороший 2 18 2" xfId="58991"/>
    <cellStyle name="Хороший 2 19" xfId="30514"/>
    <cellStyle name="Хороший 2 19 2" xfId="58992"/>
    <cellStyle name="Хороший 2 2" xfId="30515"/>
    <cellStyle name="Хороший 2 2 2" xfId="58993"/>
    <cellStyle name="Хороший 2 2 3" xfId="61212"/>
    <cellStyle name="Хороший 2 20" xfId="30516"/>
    <cellStyle name="Хороший 2 20 2" xfId="58994"/>
    <cellStyle name="Хороший 2 21" xfId="30517"/>
    <cellStyle name="Хороший 2 21 2" xfId="58995"/>
    <cellStyle name="Хороший 2 22" xfId="30518"/>
    <cellStyle name="Хороший 2 22 2" xfId="58996"/>
    <cellStyle name="Хороший 2 23" xfId="30519"/>
    <cellStyle name="Хороший 2 23 2" xfId="58997"/>
    <cellStyle name="Хороший 2 24" xfId="58998"/>
    <cellStyle name="Хороший 2 25" xfId="61213"/>
    <cellStyle name="Хороший 2 3" xfId="30520"/>
    <cellStyle name="Хороший 2 3 2" xfId="58999"/>
    <cellStyle name="Хороший 2 3 3" xfId="61214"/>
    <cellStyle name="Хороший 2 4" xfId="30521"/>
    <cellStyle name="Хороший 2 4 2" xfId="59000"/>
    <cellStyle name="Хороший 2 4 3" xfId="61215"/>
    <cellStyle name="Хороший 2 5" xfId="30522"/>
    <cellStyle name="Хороший 2 5 2" xfId="59001"/>
    <cellStyle name="Хороший 2 5 3" xfId="61216"/>
    <cellStyle name="Хороший 2 6" xfId="30523"/>
    <cellStyle name="Хороший 2 6 2" xfId="59002"/>
    <cellStyle name="Хороший 2 7" xfId="30524"/>
    <cellStyle name="Хороший 2 7 2" xfId="59003"/>
    <cellStyle name="Хороший 2 8" xfId="30525"/>
    <cellStyle name="Хороший 2 8 2" xfId="59004"/>
    <cellStyle name="Хороший 2 9" xfId="30526"/>
    <cellStyle name="Хороший 2 9 2" xfId="59005"/>
    <cellStyle name="Хороший 3" xfId="30527"/>
    <cellStyle name="Хороший 3 10" xfId="30528"/>
    <cellStyle name="Хороший 3 10 2" xfId="59006"/>
    <cellStyle name="Хороший 3 11" xfId="30529"/>
    <cellStyle name="Хороший 3 11 2" xfId="59007"/>
    <cellStyle name="Хороший 3 12" xfId="30530"/>
    <cellStyle name="Хороший 3 12 2" xfId="59008"/>
    <cellStyle name="Хороший 3 13" xfId="30531"/>
    <cellStyle name="Хороший 3 13 2" xfId="59009"/>
    <cellStyle name="Хороший 3 14" xfId="30532"/>
    <cellStyle name="Хороший 3 14 2" xfId="59010"/>
    <cellStyle name="Хороший 3 15" xfId="30533"/>
    <cellStyle name="Хороший 3 15 2" xfId="59011"/>
    <cellStyle name="Хороший 3 16" xfId="30534"/>
    <cellStyle name="Хороший 3 16 2" xfId="59012"/>
    <cellStyle name="Хороший 3 17" xfId="30535"/>
    <cellStyle name="Хороший 3 17 2" xfId="59013"/>
    <cellStyle name="Хороший 3 18" xfId="30536"/>
    <cellStyle name="Хороший 3 18 2" xfId="59014"/>
    <cellStyle name="Хороший 3 19" xfId="30537"/>
    <cellStyle name="Хороший 3 19 2" xfId="59015"/>
    <cellStyle name="Хороший 3 2" xfId="30538"/>
    <cellStyle name="Хороший 3 2 2" xfId="59016"/>
    <cellStyle name="Хороший 3 20" xfId="30539"/>
    <cellStyle name="Хороший 3 20 2" xfId="59017"/>
    <cellStyle name="Хороший 3 21" xfId="30540"/>
    <cellStyle name="Хороший 3 21 2" xfId="59018"/>
    <cellStyle name="Хороший 3 22" xfId="30541"/>
    <cellStyle name="Хороший 3 22 2" xfId="59019"/>
    <cellStyle name="Хороший 3 23" xfId="30542"/>
    <cellStyle name="Хороший 3 23 2" xfId="59020"/>
    <cellStyle name="Хороший 3 24" xfId="59021"/>
    <cellStyle name="Хороший 3 3" xfId="30543"/>
    <cellStyle name="Хороший 3 3 2" xfId="59022"/>
    <cellStyle name="Хороший 3 4" xfId="30544"/>
    <cellStyle name="Хороший 3 4 2" xfId="59023"/>
    <cellStyle name="Хороший 3 5" xfId="30545"/>
    <cellStyle name="Хороший 3 5 2" xfId="59024"/>
    <cellStyle name="Хороший 3 6" xfId="30546"/>
    <cellStyle name="Хороший 3 6 2" xfId="59025"/>
    <cellStyle name="Хороший 3 7" xfId="30547"/>
    <cellStyle name="Хороший 3 7 2" xfId="59026"/>
    <cellStyle name="Хороший 3 8" xfId="30548"/>
    <cellStyle name="Хороший 3 8 2" xfId="59027"/>
    <cellStyle name="Хороший 3 9" xfId="30549"/>
    <cellStyle name="Хороший 3 9 2" xfId="59028"/>
    <cellStyle name="Хороший 4" xfId="30550"/>
    <cellStyle name="Хороший 4 2" xfId="59029"/>
    <cellStyle name="Хороший 5" xfId="30551"/>
    <cellStyle name="Хороший 5 2" xfId="59030"/>
    <cellStyle name="Хороший 6" xfId="30552"/>
    <cellStyle name="Хороший 6 2" xfId="59031"/>
    <cellStyle name="Хороший 7" xfId="30553"/>
    <cellStyle name="Џђћ–…ќ’ќ›‰" xfId="30554"/>
    <cellStyle name="Џђћ–…ќ’ќ›‰ 2" xfId="61217"/>
    <cellStyle name="Шапка таблицы" xfId="30555"/>
    <cellStyle name="Шапка таблицы 2" xfId="59032"/>
    <cellStyle name="Шапка таблицы 2 2" xfId="61218"/>
    <cellStyle name="Шапка таблицы 3" xfId="61219"/>
    <cellStyle name="Шапка таблицы 4" xfId="61220"/>
  </cellStyles>
  <dxfs count="17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tonuk_mv/Documents/&#1040;&#1053;&#1058;&#1054;&#1053;&#1070;&#1050;/&#1044;&#1086;&#1075;&#1086;&#1074;&#1086;&#1088;&#1099;/&#1050;&#1056;&#1040;&#1057;&#1050;&#1054;&#1053;%202018/&#1055;&#1088;&#1086;&#1089;&#1090;&#1072;&#1103;%20&#1079;&#1072;&#1082;&#1091;&#1087;&#1082;&#1072;%20(&#1055;&#1047;%20&#1055;&#1040;&#1054;%20&#1052;&#1056;&#1057;&#1050;%20&#1057;&#1080;&#1073;&#1080;&#1088;&#1080;%20&#1085;&#1072;%202018%20&#1075;&#1086;&#1076;)&#1076;&#1077;&#1090;&#1089;&#1082;&#1080;&#1077;%20&#1087;&#1086;&#1076;&#1072;&#1088;&#1082;&#108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044;%20&#1052;&#1058;&#1054;%20&#1080;%20&#1084;&#1072;&#1088;&#1082;\&#1054;&#1052;&#1047;&#1044;\&#1043;&#1050;&#1055;&#1047;%20&#1085;&#1072;%202017%20&#1075;&#1086;&#1076;\35.%20&#1053;&#1072;%20&#1057;&#1044;\&#1055;&#1083;&#1072;&#1085;%20&#1079;&#1072;&#1082;&#1091;&#1087;&#1082;&#1080;%20&#1055;&#1040;&#1054;%20&#1052;&#1056;&#1057;&#1050;%20&#1057;&#1080;&#1073;&#1080;&#1088;&#1080;%20&#1085;&#1072;%202017%20&#1075;&#1086;&#1076;_.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_FE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ikusevich_mv\Documents\&#1055;&#1047;%20&#1043;&#1040;&#1069;&#1057;\&#1043;&#1040;&#1069;&#1057;_&#1055;&#1047;%202023-202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равочник Вид продукции"/>
      <sheetName val="План закупки"/>
      <sheetName val="Лист1"/>
      <sheetName val="Свод"/>
    </sheetNames>
    <sheetDataSet>
      <sheetData sheetId="0"/>
      <sheetData sheetId="1"/>
      <sheetData sheetId="2">
        <row r="3">
          <cell r="C3" t="str">
            <v>Сводный сметный расчет</v>
          </cell>
        </row>
        <row r="4">
          <cell r="C4" t="str">
            <v>Локальные сметы</v>
          </cell>
        </row>
        <row r="5">
          <cell r="C5" t="str">
            <v>Укрупненные стоимостные показатели по объектам аналогам</v>
          </cell>
        </row>
        <row r="6">
          <cell r="C6" t="str">
            <v>Сравнительная матрица</v>
          </cell>
        </row>
        <row r="7">
          <cell r="C7" t="str">
            <v>Справочник цен (мониторинг)</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равочник Вид продукции"/>
      <sheetName val="План закупки"/>
      <sheetName val="Лист1"/>
      <sheetName val="Свод"/>
    </sheetNames>
    <sheetDataSet>
      <sheetData sheetId="0"/>
      <sheetData sheetId="1"/>
      <sheetData sheetId="2">
        <row r="10">
          <cell r="E10" t="str">
            <v>Россети</v>
          </cell>
        </row>
        <row r="11">
          <cell r="E11" t="str">
            <v>ИА МРСК Сибири</v>
          </cell>
        </row>
        <row r="12">
          <cell r="E12" t="str">
            <v>Филиал Алтайэнерго</v>
          </cell>
        </row>
        <row r="13">
          <cell r="E13" t="str">
            <v>Филиал ГАЭС</v>
          </cell>
        </row>
        <row r="14">
          <cell r="E14" t="str">
            <v>Филиал Бурятэнерго</v>
          </cell>
        </row>
        <row r="15">
          <cell r="E15" t="str">
            <v>Филиал Омскэнерго</v>
          </cell>
        </row>
        <row r="16">
          <cell r="E16" t="str">
            <v>Филиал Красноярскэнерго</v>
          </cell>
        </row>
        <row r="17">
          <cell r="E17" t="str">
            <v>Филиал Кузбассэнерго-РЭС</v>
          </cell>
        </row>
        <row r="18">
          <cell r="E18" t="str">
            <v>Филиал Хакасэнерго</v>
          </cell>
        </row>
        <row r="19">
          <cell r="E19" t="str">
            <v>Филиал Читаэнерго</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_FES"/>
      <sheetName val="функ.блок"/>
      <sheetName val="группа продукции"/>
      <sheetName val="Справочник Вид продукции"/>
      <sheetName val="спр 4.2"/>
      <sheetName val="спр 5"/>
      <sheetName val="спр 1.1"/>
      <sheetName val="спр 4.1"/>
      <sheetName val="спр 8"/>
      <sheetName val="спр 19"/>
      <sheetName val="спр 17.1"/>
      <sheetName val="Применяемые коэффициенты"/>
      <sheetName val="спр 15.1"/>
      <sheetName val="спр 15"/>
      <sheetName val="сп 11"/>
      <sheetName val="сп 3.1"/>
      <sheetName val="Справочники"/>
      <sheetName val="Применяемые коэффициенты (2012)"/>
      <sheetName val="11"/>
      <sheetName val="42-43"/>
      <sheetName val="5"/>
      <sheetName val="10"/>
      <sheetName val="12"/>
      <sheetName val="13-14"/>
      <sheetName val="29"/>
      <sheetName val="Применяемые коэффициенты (2013)"/>
      <sheetName val="31"/>
      <sheetName val="30"/>
      <sheetName val="31!"/>
      <sheetName val="44-45"/>
      <sheetName val="Применяемые коэффициенты (2014)"/>
      <sheetName val="33!"/>
      <sheetName val="32!"/>
      <sheetName val="БДР- ДПН"/>
      <sheetName val="33"/>
      <sheetName val="32"/>
      <sheetName val="Лист1"/>
      <sheetName val="03_Справочники"/>
      <sheetName val="Списки"/>
      <sheetName val="Лист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3 План закупки"/>
    </sheetNames>
    <sheetDataSet>
      <sheetData sheetId="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LE430"/>
  <sheetViews>
    <sheetView tabSelected="1" zoomScale="85" zoomScaleNormal="85" workbookViewId="0">
      <pane xSplit="1" ySplit="7" topLeftCell="B8" activePane="bottomRight" state="frozen"/>
      <selection pane="topRight" activeCell="B1" sqref="B1"/>
      <selection pane="bottomLeft" activeCell="A8" sqref="A8"/>
      <selection pane="bottomRight" activeCell="G10" sqref="G10"/>
    </sheetView>
  </sheetViews>
  <sheetFormatPr defaultRowHeight="15.75"/>
  <cols>
    <col min="1" max="1" width="13.28515625" style="43" customWidth="1"/>
    <col min="2" max="2" width="18.5703125" style="43" customWidth="1"/>
    <col min="3" max="3" width="20.28515625" style="43" customWidth="1"/>
    <col min="4" max="4" width="19.85546875" style="43" customWidth="1"/>
    <col min="5" max="5" width="16.42578125" style="43" customWidth="1"/>
    <col min="6" max="6" width="15.28515625" style="43" customWidth="1"/>
    <col min="7" max="7" width="66.7109375" style="43" customWidth="1"/>
    <col min="8" max="8" width="16.28515625" style="43" customWidth="1"/>
    <col min="9" max="9" width="19.5703125" style="43" customWidth="1"/>
    <col min="10" max="10" width="11.28515625" style="43" customWidth="1"/>
    <col min="11" max="11" width="10.85546875" style="43" customWidth="1"/>
    <col min="12" max="12" width="13.28515625" style="43" customWidth="1"/>
    <col min="13" max="13" width="18.85546875" style="43" customWidth="1"/>
    <col min="14" max="14" width="20.85546875" style="43" customWidth="1"/>
    <col min="15" max="15" width="24.42578125" style="134" customWidth="1"/>
    <col min="16" max="16" width="24.7109375" style="134" customWidth="1"/>
    <col min="17" max="18" width="28" style="134" customWidth="1"/>
    <col min="19" max="19" width="21" style="134" customWidth="1"/>
    <col min="20" max="20" width="26.85546875" style="134" customWidth="1"/>
    <col min="21" max="21" width="24.5703125" style="134" customWidth="1"/>
    <col min="22" max="22" width="22.140625" style="134" customWidth="1"/>
    <col min="23" max="23" width="22" style="43" customWidth="1"/>
    <col min="24" max="24" width="21.5703125" style="43" customWidth="1"/>
    <col min="25" max="25" width="22" style="43" customWidth="1"/>
    <col min="26" max="26" width="16.7109375" style="43" customWidth="1"/>
    <col min="27" max="27" width="17.140625" style="43" customWidth="1"/>
    <col min="28" max="28" width="18.85546875" style="43" customWidth="1"/>
    <col min="29" max="29" width="10.7109375" style="43" bestFit="1" customWidth="1"/>
    <col min="30" max="30" width="14.28515625" style="43" bestFit="1" customWidth="1"/>
    <col min="31" max="31" width="12.7109375" style="43" bestFit="1" customWidth="1"/>
    <col min="32" max="32" width="81" style="43" customWidth="1"/>
    <col min="33" max="35" width="10.7109375" style="43" bestFit="1" customWidth="1"/>
    <col min="36" max="36" width="11.42578125" style="43" bestFit="1" customWidth="1"/>
    <col min="37" max="37" width="15.42578125" style="43" bestFit="1" customWidth="1"/>
    <col min="38" max="38" width="10.7109375" style="43" bestFit="1" customWidth="1"/>
    <col min="39" max="39" width="14.5703125" style="43" customWidth="1"/>
    <col min="40" max="41" width="18.42578125" style="43" customWidth="1"/>
    <col min="42" max="43" width="12.7109375" style="43" bestFit="1" customWidth="1"/>
    <col min="44" max="44" width="10.7109375" style="43" bestFit="1" customWidth="1"/>
    <col min="45" max="45" width="56.42578125" style="43" customWidth="1"/>
    <col min="46" max="46" width="13.28515625" style="43" customWidth="1"/>
    <col min="47" max="49" width="10.7109375" style="43" bestFit="1" customWidth="1"/>
    <col min="50" max="50" width="11.28515625" style="43" customWidth="1"/>
    <col min="51" max="52" width="10.7109375" style="43" bestFit="1" customWidth="1"/>
    <col min="53" max="53" width="15.5703125" style="43" customWidth="1"/>
    <col min="54" max="54" width="10.7109375" style="43" bestFit="1" customWidth="1"/>
    <col min="55" max="16384" width="9.140625" style="43"/>
  </cols>
  <sheetData>
    <row r="2" spans="1:54">
      <c r="AX2" s="249"/>
    </row>
    <row r="4" spans="1:54" ht="15.75" customHeight="1">
      <c r="A4" s="287" t="s">
        <v>0</v>
      </c>
      <c r="B4" s="287" t="s">
        <v>1</v>
      </c>
      <c r="C4" s="290" t="s">
        <v>2</v>
      </c>
      <c r="D4" s="291"/>
      <c r="E4" s="287" t="s">
        <v>3</v>
      </c>
      <c r="F4" s="292" t="s">
        <v>4</v>
      </c>
      <c r="G4" s="287" t="s">
        <v>5</v>
      </c>
      <c r="H4" s="287" t="s">
        <v>6</v>
      </c>
      <c r="I4" s="287" t="s">
        <v>7</v>
      </c>
      <c r="J4" s="287" t="s">
        <v>8</v>
      </c>
      <c r="K4" s="287" t="s">
        <v>9</v>
      </c>
      <c r="L4" s="287" t="s">
        <v>10</v>
      </c>
      <c r="M4" s="287" t="s">
        <v>11</v>
      </c>
      <c r="N4" s="287" t="s">
        <v>12</v>
      </c>
      <c r="O4" s="287" t="s">
        <v>13</v>
      </c>
      <c r="P4" s="287" t="s">
        <v>14</v>
      </c>
      <c r="Q4" s="328" t="s">
        <v>15</v>
      </c>
      <c r="R4" s="329"/>
      <c r="S4" s="329"/>
      <c r="T4" s="329"/>
      <c r="U4" s="329"/>
      <c r="V4" s="329"/>
      <c r="W4" s="287" t="s">
        <v>16</v>
      </c>
      <c r="X4" s="287" t="s">
        <v>17</v>
      </c>
      <c r="Y4" s="287" t="s">
        <v>18</v>
      </c>
      <c r="Z4" s="293" t="s">
        <v>19</v>
      </c>
      <c r="AA4" s="293" t="s">
        <v>20</v>
      </c>
      <c r="AB4" s="290" t="s">
        <v>21</v>
      </c>
      <c r="AC4" s="294"/>
      <c r="AD4" s="294"/>
      <c r="AE4" s="291"/>
      <c r="AF4" s="290" t="s">
        <v>22</v>
      </c>
      <c r="AG4" s="294"/>
      <c r="AH4" s="294"/>
      <c r="AI4" s="294"/>
      <c r="AJ4" s="294"/>
      <c r="AK4" s="294"/>
      <c r="AL4" s="294"/>
      <c r="AM4" s="294"/>
      <c r="AN4" s="294"/>
      <c r="AO4" s="291"/>
      <c r="AP4" s="287" t="s">
        <v>23</v>
      </c>
      <c r="AQ4" s="287" t="s">
        <v>24</v>
      </c>
      <c r="AR4" s="319" t="s">
        <v>25</v>
      </c>
      <c r="AS4" s="320"/>
      <c r="AT4" s="320"/>
      <c r="AU4" s="320"/>
      <c r="AV4" s="320"/>
      <c r="AW4" s="320"/>
      <c r="AX4" s="320"/>
      <c r="AY4" s="321"/>
      <c r="AZ4" s="287" t="s">
        <v>26</v>
      </c>
      <c r="BA4" s="287" t="s">
        <v>27</v>
      </c>
      <c r="BB4" s="295" t="s">
        <v>28</v>
      </c>
    </row>
    <row r="5" spans="1:54" ht="15.75" customHeight="1">
      <c r="A5" s="288"/>
      <c r="B5" s="288"/>
      <c r="C5" s="287" t="s">
        <v>29</v>
      </c>
      <c r="D5" s="287" t="s">
        <v>30</v>
      </c>
      <c r="E5" s="288"/>
      <c r="F5" s="292"/>
      <c r="G5" s="288"/>
      <c r="H5" s="288"/>
      <c r="I5" s="288"/>
      <c r="J5" s="288"/>
      <c r="K5" s="288"/>
      <c r="L5" s="288"/>
      <c r="M5" s="288"/>
      <c r="N5" s="288"/>
      <c r="O5" s="288"/>
      <c r="P5" s="288"/>
      <c r="Q5" s="330"/>
      <c r="R5" s="331"/>
      <c r="S5" s="331"/>
      <c r="T5" s="331"/>
      <c r="U5" s="331"/>
      <c r="V5" s="331"/>
      <c r="W5" s="288"/>
      <c r="X5" s="288"/>
      <c r="Y5" s="288"/>
      <c r="Z5" s="293"/>
      <c r="AA5" s="293"/>
      <c r="AB5" s="287" t="s">
        <v>31</v>
      </c>
      <c r="AC5" s="287" t="s">
        <v>32</v>
      </c>
      <c r="AD5" s="287" t="s">
        <v>33</v>
      </c>
      <c r="AE5" s="287" t="s">
        <v>34</v>
      </c>
      <c r="AF5" s="287" t="s">
        <v>35</v>
      </c>
      <c r="AG5" s="287" t="s">
        <v>36</v>
      </c>
      <c r="AH5" s="290" t="s">
        <v>37</v>
      </c>
      <c r="AI5" s="291"/>
      <c r="AJ5" s="287" t="s">
        <v>38</v>
      </c>
      <c r="AK5" s="290" t="s">
        <v>39</v>
      </c>
      <c r="AL5" s="291"/>
      <c r="AM5" s="300" t="s">
        <v>40</v>
      </c>
      <c r="AN5" s="287" t="s">
        <v>41</v>
      </c>
      <c r="AO5" s="302" t="s">
        <v>42</v>
      </c>
      <c r="AP5" s="288"/>
      <c r="AQ5" s="288"/>
      <c r="AR5" s="295" t="s">
        <v>43</v>
      </c>
      <c r="AS5" s="295" t="s">
        <v>44</v>
      </c>
      <c r="AT5" s="295" t="s">
        <v>45</v>
      </c>
      <c r="AU5" s="295" t="s">
        <v>46</v>
      </c>
      <c r="AV5" s="295" t="s">
        <v>47</v>
      </c>
      <c r="AW5" s="298" t="s">
        <v>48</v>
      </c>
      <c r="AX5" s="298" t="s">
        <v>49</v>
      </c>
      <c r="AY5" s="295" t="s">
        <v>50</v>
      </c>
      <c r="AZ5" s="288"/>
      <c r="BA5" s="288"/>
      <c r="BB5" s="296"/>
    </row>
    <row r="6" spans="1:54" ht="31.5">
      <c r="A6" s="289"/>
      <c r="B6" s="289"/>
      <c r="C6" s="289"/>
      <c r="D6" s="289"/>
      <c r="E6" s="289"/>
      <c r="F6" s="292"/>
      <c r="G6" s="289"/>
      <c r="H6" s="289"/>
      <c r="I6" s="289"/>
      <c r="J6" s="289"/>
      <c r="K6" s="289"/>
      <c r="L6" s="289"/>
      <c r="M6" s="289"/>
      <c r="N6" s="289"/>
      <c r="O6" s="289"/>
      <c r="P6" s="289"/>
      <c r="Q6" s="35">
        <v>2023</v>
      </c>
      <c r="R6" s="35">
        <v>2024</v>
      </c>
      <c r="S6" s="35">
        <v>2025</v>
      </c>
      <c r="T6" s="35">
        <v>2026</v>
      </c>
      <c r="U6" s="35">
        <v>2027</v>
      </c>
      <c r="V6" s="35">
        <v>2028</v>
      </c>
      <c r="W6" s="289"/>
      <c r="X6" s="289"/>
      <c r="Y6" s="289"/>
      <c r="Z6" s="293"/>
      <c r="AA6" s="293"/>
      <c r="AB6" s="289"/>
      <c r="AC6" s="289"/>
      <c r="AD6" s="289"/>
      <c r="AE6" s="289"/>
      <c r="AF6" s="289"/>
      <c r="AG6" s="289"/>
      <c r="AH6" s="2" t="s">
        <v>51</v>
      </c>
      <c r="AI6" s="2" t="s">
        <v>52</v>
      </c>
      <c r="AJ6" s="289"/>
      <c r="AK6" s="2" t="s">
        <v>53</v>
      </c>
      <c r="AL6" s="2" t="s">
        <v>52</v>
      </c>
      <c r="AM6" s="301"/>
      <c r="AN6" s="289"/>
      <c r="AO6" s="303"/>
      <c r="AP6" s="289"/>
      <c r="AQ6" s="289"/>
      <c r="AR6" s="297"/>
      <c r="AS6" s="297"/>
      <c r="AT6" s="297"/>
      <c r="AU6" s="297"/>
      <c r="AV6" s="297"/>
      <c r="AW6" s="299"/>
      <c r="AX6" s="299"/>
      <c r="AY6" s="297"/>
      <c r="AZ6" s="289"/>
      <c r="BA6" s="289"/>
      <c r="BB6" s="297"/>
    </row>
    <row r="7" spans="1:54">
      <c r="A7" s="56">
        <v>1</v>
      </c>
      <c r="B7" s="56">
        <v>2</v>
      </c>
      <c r="C7" s="56">
        <v>3</v>
      </c>
      <c r="D7" s="56">
        <v>4</v>
      </c>
      <c r="E7" s="56">
        <v>5</v>
      </c>
      <c r="F7" s="56">
        <v>6</v>
      </c>
      <c r="G7" s="56">
        <v>7</v>
      </c>
      <c r="H7" s="56">
        <v>8</v>
      </c>
      <c r="I7" s="56">
        <v>9</v>
      </c>
      <c r="J7" s="56">
        <v>10</v>
      </c>
      <c r="K7" s="56">
        <v>11</v>
      </c>
      <c r="L7" s="56">
        <v>12</v>
      </c>
      <c r="M7" s="56">
        <v>13</v>
      </c>
      <c r="N7" s="56">
        <v>14</v>
      </c>
      <c r="O7" s="35">
        <v>15</v>
      </c>
      <c r="P7" s="35">
        <v>16</v>
      </c>
      <c r="Q7" s="35">
        <v>17</v>
      </c>
      <c r="R7" s="35">
        <v>18</v>
      </c>
      <c r="S7" s="35">
        <v>19</v>
      </c>
      <c r="T7" s="90">
        <v>20</v>
      </c>
      <c r="U7" s="90"/>
      <c r="V7" s="35"/>
      <c r="W7" s="56">
        <v>21</v>
      </c>
      <c r="X7" s="56">
        <v>22</v>
      </c>
      <c r="Y7" s="56">
        <v>23</v>
      </c>
      <c r="Z7" s="56">
        <v>24</v>
      </c>
      <c r="AA7" s="56">
        <v>25</v>
      </c>
      <c r="AB7" s="56">
        <v>26</v>
      </c>
      <c r="AC7" s="56">
        <v>27</v>
      </c>
      <c r="AD7" s="56">
        <v>28</v>
      </c>
      <c r="AE7" s="56">
        <v>29</v>
      </c>
      <c r="AF7" s="56">
        <v>30</v>
      </c>
      <c r="AG7" s="56">
        <v>31</v>
      </c>
      <c r="AH7" s="56">
        <v>32</v>
      </c>
      <c r="AI7" s="56">
        <v>33</v>
      </c>
      <c r="AJ7" s="56">
        <v>34</v>
      </c>
      <c r="AK7" s="56">
        <v>35</v>
      </c>
      <c r="AL7" s="56">
        <v>36</v>
      </c>
      <c r="AM7" s="56">
        <v>37</v>
      </c>
      <c r="AN7" s="56">
        <v>38</v>
      </c>
      <c r="AO7" s="56">
        <v>39</v>
      </c>
      <c r="AP7" s="3">
        <v>40</v>
      </c>
      <c r="AQ7" s="56">
        <v>41</v>
      </c>
      <c r="AR7" s="3">
        <v>42</v>
      </c>
      <c r="AS7" s="3">
        <v>43</v>
      </c>
      <c r="AT7" s="56">
        <v>44</v>
      </c>
      <c r="AU7" s="56">
        <v>45</v>
      </c>
      <c r="AV7" s="56">
        <v>46</v>
      </c>
      <c r="AW7" s="56">
        <v>47</v>
      </c>
      <c r="AX7" s="56">
        <v>48</v>
      </c>
      <c r="AY7" s="56">
        <v>49</v>
      </c>
      <c r="AZ7" s="56">
        <v>50</v>
      </c>
      <c r="BA7" s="56">
        <v>51</v>
      </c>
      <c r="BB7" s="56">
        <v>52</v>
      </c>
    </row>
    <row r="8" spans="1:54" s="68" customFormat="1" ht="69" customHeight="1">
      <c r="A8" s="35" t="s">
        <v>342</v>
      </c>
      <c r="B8" s="59" t="s">
        <v>1540</v>
      </c>
      <c r="C8" s="72" t="s">
        <v>1184</v>
      </c>
      <c r="D8" s="62" t="s">
        <v>1040</v>
      </c>
      <c r="E8" s="62" t="s">
        <v>332</v>
      </c>
      <c r="F8" s="155"/>
      <c r="G8" s="62" t="s">
        <v>1083</v>
      </c>
      <c r="H8" s="69" t="s">
        <v>87</v>
      </c>
      <c r="I8" s="69" t="s">
        <v>88</v>
      </c>
      <c r="J8" s="62">
        <v>2</v>
      </c>
      <c r="K8" s="62"/>
      <c r="L8" s="62" t="s">
        <v>61</v>
      </c>
      <c r="M8" s="62" t="s">
        <v>527</v>
      </c>
      <c r="N8" s="62" t="s">
        <v>211</v>
      </c>
      <c r="O8" s="127">
        <v>1180.5235399999999</v>
      </c>
      <c r="P8" s="127">
        <v>1416.628248</v>
      </c>
      <c r="Q8" s="127">
        <v>1416.628248</v>
      </c>
      <c r="R8" s="127" t="s">
        <v>1053</v>
      </c>
      <c r="S8" s="127" t="s">
        <v>1053</v>
      </c>
      <c r="T8" s="127"/>
      <c r="U8" s="127"/>
      <c r="V8" s="127"/>
      <c r="W8" s="62" t="s">
        <v>64</v>
      </c>
      <c r="X8" s="62" t="s">
        <v>1054</v>
      </c>
      <c r="Y8" s="56" t="s">
        <v>66</v>
      </c>
      <c r="Z8" s="63">
        <v>44967</v>
      </c>
      <c r="AA8" s="63">
        <v>45036</v>
      </c>
      <c r="AB8" s="62" t="s">
        <v>1053</v>
      </c>
      <c r="AC8" s="62" t="s">
        <v>1053</v>
      </c>
      <c r="AD8" s="62" t="s">
        <v>1053</v>
      </c>
      <c r="AE8" s="62" t="s">
        <v>1053</v>
      </c>
      <c r="AF8" s="62" t="s">
        <v>1083</v>
      </c>
      <c r="AG8" s="62" t="s">
        <v>1055</v>
      </c>
      <c r="AH8" s="62">
        <v>876</v>
      </c>
      <c r="AI8" s="62" t="s">
        <v>68</v>
      </c>
      <c r="AJ8" s="62">
        <v>1</v>
      </c>
      <c r="AK8" s="70" t="s">
        <v>1042</v>
      </c>
      <c r="AL8" s="62" t="s">
        <v>1095</v>
      </c>
      <c r="AM8" s="63">
        <v>45051</v>
      </c>
      <c r="AN8" s="63">
        <v>45054</v>
      </c>
      <c r="AO8" s="63">
        <v>45115</v>
      </c>
      <c r="AP8" s="62">
        <v>2023</v>
      </c>
      <c r="AQ8" s="62" t="s">
        <v>1053</v>
      </c>
      <c r="AR8" s="62" t="s">
        <v>453</v>
      </c>
      <c r="AS8" s="62" t="s">
        <v>1084</v>
      </c>
      <c r="AT8" s="62" t="s">
        <v>1085</v>
      </c>
      <c r="AU8" s="69">
        <v>2023</v>
      </c>
      <c r="AV8" s="69">
        <v>2023</v>
      </c>
      <c r="AW8" s="65">
        <v>9.4095259000000002</v>
      </c>
      <c r="AX8" s="71">
        <v>9.4095259000000002</v>
      </c>
      <c r="AY8" s="62" t="s">
        <v>61</v>
      </c>
      <c r="AZ8" s="62" t="s">
        <v>1053</v>
      </c>
      <c r="BA8" s="62" t="s">
        <v>1053</v>
      </c>
      <c r="BB8" s="62" t="s">
        <v>1053</v>
      </c>
    </row>
    <row r="9" spans="1:54" s="68" customFormat="1" ht="69" customHeight="1">
      <c r="A9" s="35" t="s">
        <v>342</v>
      </c>
      <c r="B9" s="59" t="s">
        <v>1541</v>
      </c>
      <c r="C9" s="72" t="s">
        <v>1184</v>
      </c>
      <c r="D9" s="62" t="s">
        <v>1040</v>
      </c>
      <c r="E9" s="62" t="s">
        <v>57</v>
      </c>
      <c r="F9" s="155"/>
      <c r="G9" s="62" t="s">
        <v>1086</v>
      </c>
      <c r="H9" s="69" t="s">
        <v>60</v>
      </c>
      <c r="I9" s="69" t="s">
        <v>60</v>
      </c>
      <c r="J9" s="62">
        <v>2</v>
      </c>
      <c r="K9" s="62"/>
      <c r="L9" s="62" t="s">
        <v>61</v>
      </c>
      <c r="M9" s="62" t="s">
        <v>527</v>
      </c>
      <c r="N9" s="62" t="s">
        <v>211</v>
      </c>
      <c r="O9" s="127">
        <v>6660.7480400000004</v>
      </c>
      <c r="P9" s="127">
        <v>7992.8976480000001</v>
      </c>
      <c r="Q9" s="127">
        <v>7992.8976480000001</v>
      </c>
      <c r="R9" s="127" t="s">
        <v>1053</v>
      </c>
      <c r="S9" s="127" t="s">
        <v>1053</v>
      </c>
      <c r="T9" s="127"/>
      <c r="U9" s="127"/>
      <c r="V9" s="127"/>
      <c r="W9" s="62" t="s">
        <v>64</v>
      </c>
      <c r="X9" s="62" t="s">
        <v>1054</v>
      </c>
      <c r="Y9" s="56" t="s">
        <v>66</v>
      </c>
      <c r="Z9" s="63">
        <v>45097</v>
      </c>
      <c r="AA9" s="63">
        <v>45159</v>
      </c>
      <c r="AB9" s="62" t="s">
        <v>1053</v>
      </c>
      <c r="AC9" s="62" t="s">
        <v>1053</v>
      </c>
      <c r="AD9" s="62" t="s">
        <v>1053</v>
      </c>
      <c r="AE9" s="62" t="s">
        <v>1053</v>
      </c>
      <c r="AF9" s="62" t="s">
        <v>1086</v>
      </c>
      <c r="AG9" s="62" t="s">
        <v>1059</v>
      </c>
      <c r="AH9" s="62">
        <v>876</v>
      </c>
      <c r="AI9" s="62" t="s">
        <v>68</v>
      </c>
      <c r="AJ9" s="62">
        <v>1</v>
      </c>
      <c r="AK9" s="70" t="s">
        <v>1042</v>
      </c>
      <c r="AL9" s="62" t="s">
        <v>1095</v>
      </c>
      <c r="AM9" s="63">
        <v>45173</v>
      </c>
      <c r="AN9" s="63">
        <v>45174</v>
      </c>
      <c r="AO9" s="63">
        <v>45235</v>
      </c>
      <c r="AP9" s="62">
        <v>2023</v>
      </c>
      <c r="AQ9" s="62" t="s">
        <v>1053</v>
      </c>
      <c r="AR9" s="62" t="s">
        <v>453</v>
      </c>
      <c r="AS9" s="62" t="s">
        <v>1084</v>
      </c>
      <c r="AT9" s="62" t="s">
        <v>1085</v>
      </c>
      <c r="AU9" s="69">
        <v>2023</v>
      </c>
      <c r="AV9" s="69">
        <v>2023</v>
      </c>
      <c r="AW9" s="65">
        <v>9.4095259000000002</v>
      </c>
      <c r="AX9" s="71">
        <v>9.4095259000000002</v>
      </c>
      <c r="AY9" s="62" t="s">
        <v>61</v>
      </c>
      <c r="AZ9" s="62" t="s">
        <v>1053</v>
      </c>
      <c r="BA9" s="62" t="s">
        <v>1053</v>
      </c>
      <c r="BB9" s="62" t="s">
        <v>1053</v>
      </c>
    </row>
    <row r="10" spans="1:54" s="68" customFormat="1" ht="69" customHeight="1">
      <c r="A10" s="35" t="s">
        <v>342</v>
      </c>
      <c r="B10" s="59" t="s">
        <v>1542</v>
      </c>
      <c r="C10" s="72" t="s">
        <v>1184</v>
      </c>
      <c r="D10" s="62" t="s">
        <v>1040</v>
      </c>
      <c r="E10" s="62" t="s">
        <v>332</v>
      </c>
      <c r="F10" s="155"/>
      <c r="G10" s="62" t="s">
        <v>1087</v>
      </c>
      <c r="H10" s="69" t="s">
        <v>87</v>
      </c>
      <c r="I10" s="69" t="s">
        <v>88</v>
      </c>
      <c r="J10" s="62">
        <v>2</v>
      </c>
      <c r="K10" s="62"/>
      <c r="L10" s="62" t="s">
        <v>61</v>
      </c>
      <c r="M10" s="62" t="s">
        <v>527</v>
      </c>
      <c r="N10" s="62" t="s">
        <v>211</v>
      </c>
      <c r="O10" s="127">
        <v>1180.5235399999999</v>
      </c>
      <c r="P10" s="127">
        <v>1416.628248</v>
      </c>
      <c r="Q10" s="127">
        <v>1416.628248</v>
      </c>
      <c r="R10" s="127" t="s">
        <v>1053</v>
      </c>
      <c r="S10" s="127" t="s">
        <v>1053</v>
      </c>
      <c r="T10" s="127"/>
      <c r="U10" s="127"/>
      <c r="V10" s="127"/>
      <c r="W10" s="62" t="s">
        <v>64</v>
      </c>
      <c r="X10" s="62" t="s">
        <v>1054</v>
      </c>
      <c r="Y10" s="56" t="s">
        <v>66</v>
      </c>
      <c r="Z10" s="63">
        <v>44967</v>
      </c>
      <c r="AA10" s="63">
        <v>45036</v>
      </c>
      <c r="AB10" s="62" t="s">
        <v>1053</v>
      </c>
      <c r="AC10" s="62" t="s">
        <v>1053</v>
      </c>
      <c r="AD10" s="62" t="s">
        <v>1053</v>
      </c>
      <c r="AE10" s="62" t="s">
        <v>1053</v>
      </c>
      <c r="AF10" s="62" t="s">
        <v>1087</v>
      </c>
      <c r="AG10" s="62" t="s">
        <v>1055</v>
      </c>
      <c r="AH10" s="62">
        <v>876</v>
      </c>
      <c r="AI10" s="62" t="s">
        <v>68</v>
      </c>
      <c r="AJ10" s="62">
        <v>1</v>
      </c>
      <c r="AK10" s="70" t="s">
        <v>1042</v>
      </c>
      <c r="AL10" s="62" t="s">
        <v>1095</v>
      </c>
      <c r="AM10" s="63">
        <v>45051</v>
      </c>
      <c r="AN10" s="63">
        <v>45054</v>
      </c>
      <c r="AO10" s="63">
        <v>45115</v>
      </c>
      <c r="AP10" s="62">
        <v>2023</v>
      </c>
      <c r="AQ10" s="62" t="s">
        <v>1053</v>
      </c>
      <c r="AR10" s="62" t="s">
        <v>453</v>
      </c>
      <c r="AS10" s="62" t="s">
        <v>1088</v>
      </c>
      <c r="AT10" s="62" t="s">
        <v>1089</v>
      </c>
      <c r="AU10" s="69">
        <v>2023</v>
      </c>
      <c r="AV10" s="69">
        <v>2023</v>
      </c>
      <c r="AW10" s="65">
        <v>9.4095259000000002</v>
      </c>
      <c r="AX10" s="71">
        <v>9.4095259000000002</v>
      </c>
      <c r="AY10" s="62" t="s">
        <v>61</v>
      </c>
      <c r="AZ10" s="62" t="s">
        <v>1053</v>
      </c>
      <c r="BA10" s="62" t="s">
        <v>1053</v>
      </c>
      <c r="BB10" s="62" t="s">
        <v>1053</v>
      </c>
    </row>
    <row r="11" spans="1:54" s="68" customFormat="1" ht="69" customHeight="1">
      <c r="A11" s="35" t="s">
        <v>342</v>
      </c>
      <c r="B11" s="59" t="s">
        <v>1543</v>
      </c>
      <c r="C11" s="72" t="s">
        <v>1184</v>
      </c>
      <c r="D11" s="62" t="s">
        <v>1040</v>
      </c>
      <c r="E11" s="62" t="s">
        <v>57</v>
      </c>
      <c r="F11" s="155"/>
      <c r="G11" s="62" t="s">
        <v>1090</v>
      </c>
      <c r="H11" s="69" t="s">
        <v>60</v>
      </c>
      <c r="I11" s="69" t="s">
        <v>60</v>
      </c>
      <c r="J11" s="62">
        <v>2</v>
      </c>
      <c r="K11" s="62"/>
      <c r="L11" s="62" t="s">
        <v>61</v>
      </c>
      <c r="M11" s="62" t="s">
        <v>527</v>
      </c>
      <c r="N11" s="62" t="s">
        <v>211</v>
      </c>
      <c r="O11" s="127">
        <v>6660.7480400000004</v>
      </c>
      <c r="P11" s="127">
        <v>7992.8976480000001</v>
      </c>
      <c r="Q11" s="127">
        <v>7992.8976480000001</v>
      </c>
      <c r="R11" s="127" t="s">
        <v>1053</v>
      </c>
      <c r="S11" s="127" t="s">
        <v>1053</v>
      </c>
      <c r="T11" s="127"/>
      <c r="U11" s="127"/>
      <c r="V11" s="127"/>
      <c r="W11" s="62" t="s">
        <v>64</v>
      </c>
      <c r="X11" s="62" t="s">
        <v>1054</v>
      </c>
      <c r="Y11" s="56" t="s">
        <v>66</v>
      </c>
      <c r="Z11" s="63">
        <v>45097</v>
      </c>
      <c r="AA11" s="63">
        <v>45159</v>
      </c>
      <c r="AB11" s="62" t="s">
        <v>1053</v>
      </c>
      <c r="AC11" s="62" t="s">
        <v>1053</v>
      </c>
      <c r="AD11" s="62" t="s">
        <v>1053</v>
      </c>
      <c r="AE11" s="62" t="s">
        <v>1053</v>
      </c>
      <c r="AF11" s="62" t="s">
        <v>1090</v>
      </c>
      <c r="AG11" s="62" t="s">
        <v>1059</v>
      </c>
      <c r="AH11" s="62">
        <v>876</v>
      </c>
      <c r="AI11" s="62" t="s">
        <v>68</v>
      </c>
      <c r="AJ11" s="62">
        <v>1</v>
      </c>
      <c r="AK11" s="70" t="s">
        <v>1042</v>
      </c>
      <c r="AL11" s="62" t="s">
        <v>1095</v>
      </c>
      <c r="AM11" s="63">
        <v>45173</v>
      </c>
      <c r="AN11" s="63">
        <v>45174</v>
      </c>
      <c r="AO11" s="63">
        <v>45235</v>
      </c>
      <c r="AP11" s="62">
        <v>2023</v>
      </c>
      <c r="AQ11" s="62" t="s">
        <v>1053</v>
      </c>
      <c r="AR11" s="62" t="s">
        <v>453</v>
      </c>
      <c r="AS11" s="62" t="s">
        <v>1088</v>
      </c>
      <c r="AT11" s="62" t="s">
        <v>1089</v>
      </c>
      <c r="AU11" s="69">
        <v>2023</v>
      </c>
      <c r="AV11" s="69">
        <v>2023</v>
      </c>
      <c r="AW11" s="65">
        <v>9.4095259000000002</v>
      </c>
      <c r="AX11" s="71">
        <v>9.4095259000000002</v>
      </c>
      <c r="AY11" s="62" t="s">
        <v>61</v>
      </c>
      <c r="AZ11" s="62" t="s">
        <v>1053</v>
      </c>
      <c r="BA11" s="62" t="s">
        <v>1053</v>
      </c>
      <c r="BB11" s="62" t="s">
        <v>1053</v>
      </c>
    </row>
    <row r="12" spans="1:54" s="68" customFormat="1" ht="78.75">
      <c r="A12" s="35" t="s">
        <v>342</v>
      </c>
      <c r="B12" s="56" t="s">
        <v>1533</v>
      </c>
      <c r="C12" s="56" t="s">
        <v>1184</v>
      </c>
      <c r="D12" s="56" t="s">
        <v>497</v>
      </c>
      <c r="E12" s="56" t="s">
        <v>498</v>
      </c>
      <c r="F12" s="56"/>
      <c r="G12" s="56" t="s">
        <v>499</v>
      </c>
      <c r="H12" s="40" t="s">
        <v>60</v>
      </c>
      <c r="I12" s="40" t="s">
        <v>60</v>
      </c>
      <c r="J12" s="56">
        <v>2</v>
      </c>
      <c r="K12" s="56"/>
      <c r="L12" s="56" t="s">
        <v>74</v>
      </c>
      <c r="M12" s="16" t="s">
        <v>500</v>
      </c>
      <c r="N12" s="16" t="s">
        <v>211</v>
      </c>
      <c r="O12" s="125">
        <v>422.9724015999999</v>
      </c>
      <c r="P12" s="125">
        <f>O12*1.2</f>
        <v>507.56688191999984</v>
      </c>
      <c r="Q12" s="125">
        <f>P12</f>
        <v>507.56688191999984</v>
      </c>
      <c r="R12" s="125"/>
      <c r="S12" s="125"/>
      <c r="T12" s="126"/>
      <c r="U12" s="126"/>
      <c r="V12" s="125"/>
      <c r="W12" s="56" t="s">
        <v>64</v>
      </c>
      <c r="X12" s="56" t="s">
        <v>501</v>
      </c>
      <c r="Y12" s="56" t="s">
        <v>66</v>
      </c>
      <c r="Z12" s="45">
        <v>45015</v>
      </c>
      <c r="AA12" s="45">
        <f t="shared" ref="AA12:AA23" si="0">Z12+60</f>
        <v>45075</v>
      </c>
      <c r="AB12" s="56"/>
      <c r="AC12" s="56"/>
      <c r="AD12" s="56"/>
      <c r="AE12" s="56"/>
      <c r="AF12" s="56" t="str">
        <f t="shared" ref="AF12:AF43" si="1">G12</f>
        <v>ПИР+СМР Строительство 2х КЛ 10 кВ от РУ 10 кВ РП 10 кВ ПС 110/10 кВ Больничная в рамках исполнения договора технологического присоединения с ООО "Новолекс" (ООО "Росцентр"). Кемеровская область, г. Ленинск - Кузнецкий от 15.02.2018 № 20.4200.2.16</v>
      </c>
      <c r="AG12" s="33" t="s">
        <v>502</v>
      </c>
      <c r="AH12" s="33">
        <v>876</v>
      </c>
      <c r="AI12" s="33" t="s">
        <v>435</v>
      </c>
      <c r="AJ12" s="33">
        <v>1</v>
      </c>
      <c r="AK12" s="42">
        <v>32000000000</v>
      </c>
      <c r="AL12" s="33" t="s">
        <v>503</v>
      </c>
      <c r="AM12" s="45">
        <f>AA12+10</f>
        <v>45085</v>
      </c>
      <c r="AN12" s="45">
        <f>AM12</f>
        <v>45085</v>
      </c>
      <c r="AO12" s="45">
        <v>45290</v>
      </c>
      <c r="AP12" s="56">
        <v>2023</v>
      </c>
      <c r="AQ12" s="56"/>
      <c r="AR12" s="56"/>
      <c r="AS12" s="56" t="s">
        <v>504</v>
      </c>
      <c r="AT12" s="56" t="s">
        <v>505</v>
      </c>
      <c r="AU12" s="56">
        <v>2021</v>
      </c>
      <c r="AV12" s="56">
        <v>2023</v>
      </c>
      <c r="AW12" s="44">
        <v>0.53996476999999998</v>
      </c>
      <c r="AX12" s="44">
        <v>0.53996476999999998</v>
      </c>
      <c r="AY12" s="56" t="s">
        <v>506</v>
      </c>
      <c r="AZ12" s="56"/>
      <c r="BA12" s="56"/>
      <c r="BB12" s="56"/>
    </row>
    <row r="13" spans="1:54" s="68" customFormat="1" ht="78.75">
      <c r="A13" s="35" t="s">
        <v>342</v>
      </c>
      <c r="B13" s="56" t="s">
        <v>1534</v>
      </c>
      <c r="C13" s="56" t="s">
        <v>1184</v>
      </c>
      <c r="D13" s="56" t="s">
        <v>497</v>
      </c>
      <c r="E13" s="56" t="s">
        <v>498</v>
      </c>
      <c r="F13" s="56"/>
      <c r="G13" s="56" t="s">
        <v>507</v>
      </c>
      <c r="H13" s="40" t="s">
        <v>60</v>
      </c>
      <c r="I13" s="40" t="s">
        <v>60</v>
      </c>
      <c r="J13" s="56">
        <v>2</v>
      </c>
      <c r="K13" s="56"/>
      <c r="L13" s="56" t="s">
        <v>74</v>
      </c>
      <c r="M13" s="16" t="s">
        <v>500</v>
      </c>
      <c r="N13" s="16" t="s">
        <v>211</v>
      </c>
      <c r="O13" s="125">
        <v>460.22400939999994</v>
      </c>
      <c r="P13" s="125">
        <f t="shared" ref="P13:P68" si="2">O13*1.2</f>
        <v>552.26881127999991</v>
      </c>
      <c r="Q13" s="125">
        <f t="shared" ref="Q13:Q68" si="3">P13</f>
        <v>552.26881127999991</v>
      </c>
      <c r="R13" s="125"/>
      <c r="S13" s="125"/>
      <c r="T13" s="126"/>
      <c r="U13" s="126"/>
      <c r="V13" s="125"/>
      <c r="W13" s="56" t="s">
        <v>64</v>
      </c>
      <c r="X13" s="56" t="s">
        <v>501</v>
      </c>
      <c r="Y13" s="56" t="s">
        <v>66</v>
      </c>
      <c r="Z13" s="45">
        <v>45015</v>
      </c>
      <c r="AA13" s="45">
        <f t="shared" si="0"/>
        <v>45075</v>
      </c>
      <c r="AB13" s="56"/>
      <c r="AC13" s="56"/>
      <c r="AD13" s="56"/>
      <c r="AE13" s="56"/>
      <c r="AF13" s="56" t="str">
        <f t="shared" si="1"/>
        <v>ПИР+СМР Строительство КЛ 10 кВ, РП 10 кВ  для электроснабжения зоны Ж общегородского центрапо договору20.4200.266.21 от 06.08.2021</v>
      </c>
      <c r="AG13" s="33" t="s">
        <v>502</v>
      </c>
      <c r="AH13" s="33">
        <v>876</v>
      </c>
      <c r="AI13" s="33" t="s">
        <v>435</v>
      </c>
      <c r="AJ13" s="33">
        <v>1</v>
      </c>
      <c r="AK13" s="42">
        <v>32000000000</v>
      </c>
      <c r="AL13" s="33" t="s">
        <v>503</v>
      </c>
      <c r="AM13" s="45">
        <f>AA13+10</f>
        <v>45085</v>
      </c>
      <c r="AN13" s="45">
        <f>AM13</f>
        <v>45085</v>
      </c>
      <c r="AO13" s="45">
        <v>45290</v>
      </c>
      <c r="AP13" s="56">
        <v>2023</v>
      </c>
      <c r="AQ13" s="56"/>
      <c r="AR13" s="56"/>
      <c r="AS13" s="56" t="s">
        <v>508</v>
      </c>
      <c r="AT13" s="56" t="s">
        <v>509</v>
      </c>
      <c r="AU13" s="56">
        <v>2022</v>
      </c>
      <c r="AV13" s="56">
        <v>2023</v>
      </c>
      <c r="AW13" s="44">
        <v>0.58752000999999998</v>
      </c>
      <c r="AX13" s="44">
        <v>0.58752000999999998</v>
      </c>
      <c r="AY13" s="56" t="s">
        <v>506</v>
      </c>
      <c r="AZ13" s="56"/>
      <c r="BA13" s="56"/>
      <c r="BB13" s="56"/>
    </row>
    <row r="14" spans="1:54" s="68" customFormat="1" ht="78.75">
      <c r="A14" s="35" t="s">
        <v>342</v>
      </c>
      <c r="B14" s="56" t="s">
        <v>1535</v>
      </c>
      <c r="C14" s="56" t="s">
        <v>1184</v>
      </c>
      <c r="D14" s="56" t="s">
        <v>497</v>
      </c>
      <c r="E14" s="56" t="s">
        <v>498</v>
      </c>
      <c r="F14" s="56"/>
      <c r="G14" s="56" t="s">
        <v>510</v>
      </c>
      <c r="H14" s="40" t="s">
        <v>60</v>
      </c>
      <c r="I14" s="40" t="s">
        <v>60</v>
      </c>
      <c r="J14" s="56">
        <v>2</v>
      </c>
      <c r="K14" s="56"/>
      <c r="L14" s="56" t="s">
        <v>74</v>
      </c>
      <c r="M14" s="16" t="s">
        <v>500</v>
      </c>
      <c r="N14" s="16" t="s">
        <v>211</v>
      </c>
      <c r="O14" s="125">
        <v>2106.9395</v>
      </c>
      <c r="P14" s="125">
        <f t="shared" si="2"/>
        <v>2528.3273999999997</v>
      </c>
      <c r="Q14" s="125">
        <f t="shared" si="3"/>
        <v>2528.3273999999997</v>
      </c>
      <c r="R14" s="125"/>
      <c r="S14" s="125"/>
      <c r="T14" s="126"/>
      <c r="U14" s="126"/>
      <c r="V14" s="125"/>
      <c r="W14" s="56" t="s">
        <v>64</v>
      </c>
      <c r="X14" s="56" t="s">
        <v>501</v>
      </c>
      <c r="Y14" s="56" t="s">
        <v>66</v>
      </c>
      <c r="Z14" s="45">
        <v>45015</v>
      </c>
      <c r="AA14" s="45">
        <f t="shared" si="0"/>
        <v>45075</v>
      </c>
      <c r="AB14" s="56"/>
      <c r="AC14" s="56"/>
      <c r="AD14" s="56"/>
      <c r="AE14" s="56"/>
      <c r="AF14" s="56" t="str">
        <f t="shared" si="1"/>
        <v>ПИР+СМР Строительство четырёх ЛЭП от резервных ячеек 1,2 секций РУ 6кВ ПС 110кВ Томская, в рамках исполнения договора  технологического присоединения с АО «МЕЖДУРЕЧЬЕ» от 23.03.2022 № 20.4200.860.21</v>
      </c>
      <c r="AG14" s="33" t="s">
        <v>502</v>
      </c>
      <c r="AH14" s="33">
        <v>876</v>
      </c>
      <c r="AI14" s="33" t="s">
        <v>435</v>
      </c>
      <c r="AJ14" s="33">
        <v>1</v>
      </c>
      <c r="AK14" s="42">
        <v>32000000000</v>
      </c>
      <c r="AL14" s="33" t="s">
        <v>503</v>
      </c>
      <c r="AM14" s="45">
        <f>AA14+10</f>
        <v>45085</v>
      </c>
      <c r="AN14" s="45">
        <f>AM14</f>
        <v>45085</v>
      </c>
      <c r="AO14" s="45">
        <v>45290</v>
      </c>
      <c r="AP14" s="56">
        <v>2023</v>
      </c>
      <c r="AQ14" s="56"/>
      <c r="AR14" s="56"/>
      <c r="AS14" s="56" t="s">
        <v>511</v>
      </c>
      <c r="AT14" s="56" t="s">
        <v>512</v>
      </c>
      <c r="AU14" s="56">
        <v>2023</v>
      </c>
      <c r="AV14" s="56">
        <v>2024</v>
      </c>
      <c r="AW14" s="44">
        <v>2.6897099999999998</v>
      </c>
      <c r="AX14" s="44">
        <v>2.6897099999999998</v>
      </c>
      <c r="AY14" s="56" t="s">
        <v>506</v>
      </c>
      <c r="AZ14" s="56"/>
      <c r="BA14" s="56"/>
      <c r="BB14" s="56"/>
    </row>
    <row r="15" spans="1:54" s="68" customFormat="1" ht="78.75">
      <c r="A15" s="35" t="s">
        <v>342</v>
      </c>
      <c r="B15" s="56" t="s">
        <v>1536</v>
      </c>
      <c r="C15" s="56" t="s">
        <v>1184</v>
      </c>
      <c r="D15" s="56" t="s">
        <v>497</v>
      </c>
      <c r="E15" s="56" t="s">
        <v>498</v>
      </c>
      <c r="F15" s="56"/>
      <c r="G15" s="56" t="s">
        <v>513</v>
      </c>
      <c r="H15" s="40" t="s">
        <v>60</v>
      </c>
      <c r="I15" s="40" t="s">
        <v>60</v>
      </c>
      <c r="J15" s="56">
        <v>2</v>
      </c>
      <c r="K15" s="56"/>
      <c r="L15" s="56" t="s">
        <v>74</v>
      </c>
      <c r="M15" s="16" t="s">
        <v>500</v>
      </c>
      <c r="N15" s="16" t="s">
        <v>211</v>
      </c>
      <c r="O15" s="125">
        <v>5470.6743126000001</v>
      </c>
      <c r="P15" s="125">
        <f t="shared" si="2"/>
        <v>6564.80917512</v>
      </c>
      <c r="Q15" s="125">
        <f>580*0.94*1.2</f>
        <v>654.2399999999999</v>
      </c>
      <c r="R15" s="125">
        <f>P15-Q15</f>
        <v>5910.5691751200002</v>
      </c>
      <c r="S15" s="125"/>
      <c r="T15" s="126"/>
      <c r="U15" s="126"/>
      <c r="V15" s="125"/>
      <c r="W15" s="56" t="s">
        <v>64</v>
      </c>
      <c r="X15" s="56" t="s">
        <v>501</v>
      </c>
      <c r="Y15" s="56" t="s">
        <v>66</v>
      </c>
      <c r="Z15" s="45">
        <v>45046</v>
      </c>
      <c r="AA15" s="45">
        <f t="shared" si="0"/>
        <v>45106</v>
      </c>
      <c r="AB15" s="56"/>
      <c r="AC15" s="56"/>
      <c r="AD15" s="56"/>
      <c r="AE15" s="56"/>
      <c r="AF15" s="56" t="str">
        <f t="shared" si="1"/>
        <v>Строительство двух ЛЭП от резервных ячеек 1,2 секций РУ 6кВ ПС 110кВ Северный Маганак, в рамках исполнения договора  технологического присоединения с ООО "ШАХТА N 12" от 15.03.2022 № 20.4200.3413.21</v>
      </c>
      <c r="AG15" s="33" t="s">
        <v>502</v>
      </c>
      <c r="AH15" s="33">
        <v>876</v>
      </c>
      <c r="AI15" s="33" t="s">
        <v>435</v>
      </c>
      <c r="AJ15" s="33">
        <v>1</v>
      </c>
      <c r="AK15" s="42">
        <v>32000000000</v>
      </c>
      <c r="AL15" s="33" t="s">
        <v>503</v>
      </c>
      <c r="AM15" s="45">
        <f>AA15+10</f>
        <v>45116</v>
      </c>
      <c r="AN15" s="45">
        <f>AM15</f>
        <v>45116</v>
      </c>
      <c r="AO15" s="45">
        <v>45656</v>
      </c>
      <c r="AP15" s="56" t="s">
        <v>514</v>
      </c>
      <c r="AQ15" s="56"/>
      <c r="AR15" s="56"/>
      <c r="AS15" s="56" t="s">
        <v>513</v>
      </c>
      <c r="AT15" s="56" t="s">
        <v>515</v>
      </c>
      <c r="AU15" s="56">
        <v>2023</v>
      </c>
      <c r="AV15" s="56">
        <v>2024</v>
      </c>
      <c r="AW15" s="44">
        <v>6.98383954</v>
      </c>
      <c r="AX15" s="44">
        <v>6.98383954</v>
      </c>
      <c r="AY15" s="56" t="s">
        <v>506</v>
      </c>
      <c r="AZ15" s="56"/>
      <c r="BA15" s="56"/>
      <c r="BB15" s="56"/>
    </row>
    <row r="16" spans="1:54" s="68" customFormat="1" ht="110.25">
      <c r="A16" s="35" t="s">
        <v>342</v>
      </c>
      <c r="B16" s="56" t="s">
        <v>1537</v>
      </c>
      <c r="C16" s="56" t="s">
        <v>1184</v>
      </c>
      <c r="D16" s="56" t="s">
        <v>497</v>
      </c>
      <c r="E16" s="56" t="s">
        <v>498</v>
      </c>
      <c r="F16" s="56"/>
      <c r="G16" s="56" t="s">
        <v>516</v>
      </c>
      <c r="H16" s="40" t="s">
        <v>60</v>
      </c>
      <c r="I16" s="40" t="s">
        <v>60</v>
      </c>
      <c r="J16" s="56">
        <v>2</v>
      </c>
      <c r="K16" s="56"/>
      <c r="L16" s="56" t="s">
        <v>74</v>
      </c>
      <c r="M16" s="16" t="s">
        <v>500</v>
      </c>
      <c r="N16" s="16" t="s">
        <v>211</v>
      </c>
      <c r="O16" s="125">
        <v>7221.8586019999993</v>
      </c>
      <c r="P16" s="125">
        <f t="shared" si="2"/>
        <v>8666.2303223999988</v>
      </c>
      <c r="Q16" s="247">
        <v>921.93939999999998</v>
      </c>
      <c r="R16" s="235">
        <v>8297.4545600000001</v>
      </c>
      <c r="S16" s="125"/>
      <c r="T16" s="126"/>
      <c r="U16" s="126"/>
      <c r="V16" s="125"/>
      <c r="W16" s="56" t="s">
        <v>64</v>
      </c>
      <c r="X16" s="56" t="s">
        <v>501</v>
      </c>
      <c r="Y16" s="56" t="s">
        <v>66</v>
      </c>
      <c r="Z16" s="45">
        <v>45015</v>
      </c>
      <c r="AA16" s="45">
        <f t="shared" si="0"/>
        <v>45075</v>
      </c>
      <c r="AB16" s="56"/>
      <c r="AC16" s="56"/>
      <c r="AD16" s="56"/>
      <c r="AE16" s="56"/>
      <c r="AF16" s="56" t="str">
        <f t="shared" si="1"/>
        <v>ПИР+СМР Строительство двух ТП, двух отпаек: от ВЛ 6кВ ф.6-2-С ПС 35кВ Мазуровская до новой ТП 6кВ; от ВЛ 10кВ ф.10-15-ПФ ПС 35кВ Мазуровская до новой ТП 10кВ, в рамках исполнения договора  технологического присоединения с МИНИСТЕРСТВОМ СТРОИТЕЛЬСТВА КУЗБАССА от 22.04.2022 № 20.4200.3548.21</v>
      </c>
      <c r="AG16" s="33" t="s">
        <v>502</v>
      </c>
      <c r="AH16" s="33">
        <v>876</v>
      </c>
      <c r="AI16" s="33" t="s">
        <v>435</v>
      </c>
      <c r="AJ16" s="33">
        <v>1</v>
      </c>
      <c r="AK16" s="42">
        <v>32000000000</v>
      </c>
      <c r="AL16" s="33" t="s">
        <v>503</v>
      </c>
      <c r="AM16" s="45">
        <f>AA16+10</f>
        <v>45085</v>
      </c>
      <c r="AN16" s="45">
        <f>AM16</f>
        <v>45085</v>
      </c>
      <c r="AO16" s="45">
        <v>45290</v>
      </c>
      <c r="AP16" s="56">
        <v>2023</v>
      </c>
      <c r="AQ16" s="56"/>
      <c r="AR16" s="56"/>
      <c r="AS16" s="56" t="s">
        <v>517</v>
      </c>
      <c r="AT16" s="56" t="s">
        <v>518</v>
      </c>
      <c r="AU16" s="56">
        <v>2023</v>
      </c>
      <c r="AV16" s="56">
        <v>2024</v>
      </c>
      <c r="AW16" s="44">
        <v>9.2193939599999997</v>
      </c>
      <c r="AX16" s="44">
        <v>9.2193939599999997</v>
      </c>
      <c r="AY16" s="56" t="s">
        <v>506</v>
      </c>
      <c r="AZ16" s="56"/>
      <c r="BA16" s="56"/>
      <c r="BB16" s="56"/>
    </row>
    <row r="17" spans="1:54" s="68" customFormat="1" ht="78.75">
      <c r="A17" s="35" t="s">
        <v>342</v>
      </c>
      <c r="B17" s="56" t="s">
        <v>1538</v>
      </c>
      <c r="C17" s="56" t="s">
        <v>1184</v>
      </c>
      <c r="D17" s="56" t="s">
        <v>497</v>
      </c>
      <c r="E17" s="56" t="s">
        <v>498</v>
      </c>
      <c r="F17" s="56"/>
      <c r="G17" s="56" t="s">
        <v>519</v>
      </c>
      <c r="H17" s="40" t="s">
        <v>60</v>
      </c>
      <c r="I17" s="40" t="s">
        <v>60</v>
      </c>
      <c r="J17" s="56">
        <v>2</v>
      </c>
      <c r="K17" s="56"/>
      <c r="L17" s="56" t="s">
        <v>74</v>
      </c>
      <c r="M17" s="16" t="s">
        <v>500</v>
      </c>
      <c r="N17" s="16" t="s">
        <v>211</v>
      </c>
      <c r="O17" s="125">
        <v>20827.108308000003</v>
      </c>
      <c r="P17" s="125">
        <f t="shared" si="2"/>
        <v>24992.529969600004</v>
      </c>
      <c r="Q17" s="125">
        <f>2220*0.94*1.2</f>
        <v>2504.1599999999994</v>
      </c>
      <c r="R17" s="125">
        <f>P17-Q17</f>
        <v>22488.369969600004</v>
      </c>
      <c r="S17" s="125"/>
      <c r="T17" s="126"/>
      <c r="U17" s="126"/>
      <c r="V17" s="125"/>
      <c r="W17" s="56" t="s">
        <v>64</v>
      </c>
      <c r="X17" s="56" t="s">
        <v>501</v>
      </c>
      <c r="Y17" s="56" t="s">
        <v>66</v>
      </c>
      <c r="Z17" s="45">
        <v>45046</v>
      </c>
      <c r="AA17" s="45">
        <f t="shared" si="0"/>
        <v>45106</v>
      </c>
      <c r="AB17" s="56"/>
      <c r="AC17" s="56"/>
      <c r="AD17" s="56"/>
      <c r="AE17" s="56"/>
      <c r="AF17" s="56" t="str">
        <f t="shared" si="1"/>
        <v>ПИР+СМР Строительство ВЛ 6 кВ от ячейки 6 кВ ф.6-6-Резерв ПС 110 кВ Звёздная, в рамках исполнения договора  технологического присоединения с ООО "СДС-СТРОЙ" от 04.03.2022 № 20.4200.134.22</v>
      </c>
      <c r="AG17" s="33" t="s">
        <v>502</v>
      </c>
      <c r="AH17" s="33">
        <v>876</v>
      </c>
      <c r="AI17" s="33" t="s">
        <v>435</v>
      </c>
      <c r="AJ17" s="33">
        <v>1</v>
      </c>
      <c r="AK17" s="42">
        <v>32000000000</v>
      </c>
      <c r="AL17" s="33" t="s">
        <v>503</v>
      </c>
      <c r="AM17" s="45">
        <f t="shared" ref="AM17:AM72" si="4">AA17+10</f>
        <v>45116</v>
      </c>
      <c r="AN17" s="45">
        <f t="shared" ref="AN17:AN72" si="5">AM17</f>
        <v>45116</v>
      </c>
      <c r="AO17" s="45">
        <v>45656</v>
      </c>
      <c r="AP17" s="56" t="s">
        <v>514</v>
      </c>
      <c r="AQ17" s="56"/>
      <c r="AR17" s="56"/>
      <c r="AS17" s="56" t="s">
        <v>520</v>
      </c>
      <c r="AT17" s="56" t="s">
        <v>521</v>
      </c>
      <c r="AU17" s="56">
        <v>2023</v>
      </c>
      <c r="AV17" s="56">
        <v>2024</v>
      </c>
      <c r="AW17" s="44">
        <v>26.58779784</v>
      </c>
      <c r="AX17" s="44">
        <v>26.58779784</v>
      </c>
      <c r="AY17" s="56" t="s">
        <v>506</v>
      </c>
      <c r="AZ17" s="56"/>
      <c r="BA17" s="56"/>
      <c r="BB17" s="56"/>
    </row>
    <row r="18" spans="1:54" s="68" customFormat="1" ht="94.5">
      <c r="A18" s="35" t="s">
        <v>342</v>
      </c>
      <c r="B18" s="56" t="s">
        <v>1539</v>
      </c>
      <c r="C18" s="56" t="s">
        <v>1184</v>
      </c>
      <c r="D18" s="56" t="s">
        <v>497</v>
      </c>
      <c r="E18" s="56" t="s">
        <v>498</v>
      </c>
      <c r="F18" s="56"/>
      <c r="G18" s="56" t="s">
        <v>522</v>
      </c>
      <c r="H18" s="40" t="s">
        <v>60</v>
      </c>
      <c r="I18" s="40" t="s">
        <v>60</v>
      </c>
      <c r="J18" s="56">
        <v>2</v>
      </c>
      <c r="K18" s="56"/>
      <c r="L18" s="56" t="s">
        <v>74</v>
      </c>
      <c r="M18" s="16" t="s">
        <v>500</v>
      </c>
      <c r="N18" s="16" t="s">
        <v>211</v>
      </c>
      <c r="O18" s="125">
        <v>8493.1798755999989</v>
      </c>
      <c r="P18" s="125">
        <f t="shared" si="2"/>
        <v>10191.815850719999</v>
      </c>
      <c r="Q18" s="235">
        <f>1.08423573*1000</f>
        <v>1084.2357300000001</v>
      </c>
      <c r="R18" s="235">
        <f>9.75812156*1000</f>
        <v>9758.1215599999996</v>
      </c>
      <c r="S18" s="125"/>
      <c r="T18" s="126"/>
      <c r="U18" s="126"/>
      <c r="V18" s="125"/>
      <c r="W18" s="56" t="s">
        <v>64</v>
      </c>
      <c r="X18" s="56" t="s">
        <v>501</v>
      </c>
      <c r="Y18" s="56" t="s">
        <v>66</v>
      </c>
      <c r="Z18" s="45">
        <v>45015</v>
      </c>
      <c r="AA18" s="45">
        <f t="shared" si="0"/>
        <v>45075</v>
      </c>
      <c r="AB18" s="56"/>
      <c r="AC18" s="56"/>
      <c r="AD18" s="56"/>
      <c r="AE18" s="56"/>
      <c r="AF18" s="56" t="str">
        <f t="shared" si="1"/>
        <v>ПИР+СМР Строительство двух ТП, двух отпаек: от ВЛ 10кВ ф.10-6-МП ПС 110кВ Водозабор до новой ТП 10кВ; от ВЛ 10кВ ф.10-14-МП ПС 110кВ Восточная до новой ТП 10кВ, в рамках исполнения договора  технологического присоединения с МИНСТРОЙ КУЗБАССА от 15.03.2022 № 20.4200.161.22</v>
      </c>
      <c r="AG18" s="33" t="s">
        <v>502</v>
      </c>
      <c r="AH18" s="33">
        <v>876</v>
      </c>
      <c r="AI18" s="33" t="s">
        <v>435</v>
      </c>
      <c r="AJ18" s="33">
        <v>1</v>
      </c>
      <c r="AK18" s="42">
        <v>32000000000</v>
      </c>
      <c r="AL18" s="33" t="s">
        <v>503</v>
      </c>
      <c r="AM18" s="45">
        <f t="shared" si="4"/>
        <v>45085</v>
      </c>
      <c r="AN18" s="45">
        <f t="shared" si="5"/>
        <v>45085</v>
      </c>
      <c r="AO18" s="45">
        <v>45290</v>
      </c>
      <c r="AP18" s="56">
        <v>2023</v>
      </c>
      <c r="AQ18" s="56"/>
      <c r="AR18" s="56"/>
      <c r="AS18" s="56" t="s">
        <v>523</v>
      </c>
      <c r="AT18" s="56" t="s">
        <v>524</v>
      </c>
      <c r="AU18" s="56">
        <v>2023</v>
      </c>
      <c r="AV18" s="56">
        <v>2024</v>
      </c>
      <c r="AW18" s="44">
        <v>10.842357290000001</v>
      </c>
      <c r="AX18" s="44">
        <v>10.842357290000001</v>
      </c>
      <c r="AY18" s="56" t="s">
        <v>506</v>
      </c>
      <c r="AZ18" s="56"/>
      <c r="BA18" s="56"/>
      <c r="BB18" s="56"/>
    </row>
    <row r="19" spans="1:54" s="68" customFormat="1" ht="78.75">
      <c r="A19" s="35" t="s">
        <v>342</v>
      </c>
      <c r="B19" s="56" t="s">
        <v>1614</v>
      </c>
      <c r="C19" s="56" t="s">
        <v>1184</v>
      </c>
      <c r="D19" s="56" t="s">
        <v>497</v>
      </c>
      <c r="E19" s="56" t="s">
        <v>57</v>
      </c>
      <c r="F19" s="56"/>
      <c r="G19" s="56" t="s">
        <v>526</v>
      </c>
      <c r="H19" s="40" t="s">
        <v>60</v>
      </c>
      <c r="I19" s="40" t="s">
        <v>60</v>
      </c>
      <c r="J19" s="56">
        <v>2</v>
      </c>
      <c r="K19" s="56"/>
      <c r="L19" s="56" t="s">
        <v>74</v>
      </c>
      <c r="M19" s="16" t="s">
        <v>527</v>
      </c>
      <c r="N19" s="16" t="s">
        <v>211</v>
      </c>
      <c r="O19" s="125">
        <v>10897.598675199999</v>
      </c>
      <c r="P19" s="125">
        <f t="shared" si="2"/>
        <v>13077.118410239998</v>
      </c>
      <c r="Q19" s="125">
        <f t="shared" si="3"/>
        <v>13077.118410239998</v>
      </c>
      <c r="R19" s="125"/>
      <c r="S19" s="125"/>
      <c r="T19" s="126"/>
      <c r="U19" s="126"/>
      <c r="V19" s="125"/>
      <c r="W19" s="56" t="s">
        <v>64</v>
      </c>
      <c r="X19" s="56" t="s">
        <v>501</v>
      </c>
      <c r="Y19" s="56" t="s">
        <v>66</v>
      </c>
      <c r="Z19" s="45">
        <v>45015</v>
      </c>
      <c r="AA19" s="45">
        <f t="shared" si="0"/>
        <v>45075</v>
      </c>
      <c r="AB19" s="56"/>
      <c r="AC19" s="56"/>
      <c r="AD19" s="56"/>
      <c r="AE19" s="56"/>
      <c r="AF19" s="56" t="str">
        <f t="shared" si="1"/>
        <v>Реконструкция ПС 110 кВ Беловская оснащение микропроцессорными устройствами автоматики ограничения перегрузки оборудования (АОПО) ВЛ 110 кВ Беловская – Беловская ГРЭС I, II цепь (АОПО ВЛ 110 кВ Беловская – Беловская ГРЭС I, II цепь)</v>
      </c>
      <c r="AG19" s="33" t="s">
        <v>502</v>
      </c>
      <c r="AH19" s="33">
        <v>876</v>
      </c>
      <c r="AI19" s="33" t="s">
        <v>435</v>
      </c>
      <c r="AJ19" s="33">
        <v>1</v>
      </c>
      <c r="AK19" s="42">
        <v>32000000000</v>
      </c>
      <c r="AL19" s="33" t="s">
        <v>503</v>
      </c>
      <c r="AM19" s="45">
        <f t="shared" si="4"/>
        <v>45085</v>
      </c>
      <c r="AN19" s="45">
        <f t="shared" si="5"/>
        <v>45085</v>
      </c>
      <c r="AO19" s="45">
        <v>45290</v>
      </c>
      <c r="AP19" s="56">
        <v>2023</v>
      </c>
      <c r="AQ19" s="56"/>
      <c r="AR19" s="56"/>
      <c r="AS19" s="56" t="s">
        <v>526</v>
      </c>
      <c r="AT19" s="56" t="s">
        <v>528</v>
      </c>
      <c r="AU19" s="56">
        <v>2021</v>
      </c>
      <c r="AV19" s="56">
        <v>2023</v>
      </c>
      <c r="AW19" s="44">
        <v>15.67556641</v>
      </c>
      <c r="AX19" s="236">
        <v>13.911828100000001</v>
      </c>
      <c r="AY19" s="56" t="s">
        <v>506</v>
      </c>
      <c r="AZ19" s="56"/>
      <c r="BA19" s="56"/>
      <c r="BB19" s="56"/>
    </row>
    <row r="20" spans="1:54" s="68" customFormat="1" ht="78.75">
      <c r="A20" s="35" t="s">
        <v>342</v>
      </c>
      <c r="B20" s="56" t="s">
        <v>1615</v>
      </c>
      <c r="C20" s="56" t="s">
        <v>1184</v>
      </c>
      <c r="D20" s="56" t="s">
        <v>497</v>
      </c>
      <c r="E20" s="56" t="s">
        <v>498</v>
      </c>
      <c r="F20" s="56"/>
      <c r="G20" s="56" t="s">
        <v>529</v>
      </c>
      <c r="H20" s="40" t="s">
        <v>60</v>
      </c>
      <c r="I20" s="40" t="s">
        <v>60</v>
      </c>
      <c r="J20" s="56">
        <v>2</v>
      </c>
      <c r="K20" s="56"/>
      <c r="L20" s="56" t="s">
        <v>74</v>
      </c>
      <c r="M20" s="16" t="s">
        <v>527</v>
      </c>
      <c r="N20" s="16" t="s">
        <v>211</v>
      </c>
      <c r="O20" s="125">
        <v>10035.857576199998</v>
      </c>
      <c r="P20" s="125">
        <f t="shared" si="2"/>
        <v>12043.029091439998</v>
      </c>
      <c r="Q20" s="125">
        <f t="shared" si="3"/>
        <v>12043.029091439998</v>
      </c>
      <c r="R20" s="125"/>
      <c r="S20" s="125"/>
      <c r="T20" s="126"/>
      <c r="U20" s="126"/>
      <c r="V20" s="125"/>
      <c r="W20" s="56" t="s">
        <v>64</v>
      </c>
      <c r="X20" s="56" t="s">
        <v>501</v>
      </c>
      <c r="Y20" s="56" t="s">
        <v>66</v>
      </c>
      <c r="Z20" s="45">
        <v>45015</v>
      </c>
      <c r="AA20" s="45">
        <f t="shared" si="0"/>
        <v>45075</v>
      </c>
      <c r="AB20" s="56"/>
      <c r="AC20" s="56"/>
      <c r="AD20" s="56"/>
      <c r="AE20" s="56"/>
      <c r="AF20" s="56" t="str">
        <f t="shared" si="1"/>
        <v>ПИР+СМР Модернизация с установкой пункта автоматического регулирования напряжения (ПАРН/ВДТ) на ВЛ 10 кВ Ф-10-3-Т ПС 110 Пихтач в рамках исполнения договора  технологического присоединения с ООО "Шахта №12" от 27.05.2021 № 20.4200.172.21</v>
      </c>
      <c r="AG20" s="33" t="s">
        <v>502</v>
      </c>
      <c r="AH20" s="33">
        <v>876</v>
      </c>
      <c r="AI20" s="33" t="s">
        <v>435</v>
      </c>
      <c r="AJ20" s="33">
        <v>1</v>
      </c>
      <c r="AK20" s="42">
        <v>32000000000</v>
      </c>
      <c r="AL20" s="33" t="s">
        <v>503</v>
      </c>
      <c r="AM20" s="45">
        <f t="shared" si="4"/>
        <v>45085</v>
      </c>
      <c r="AN20" s="45">
        <f t="shared" si="5"/>
        <v>45085</v>
      </c>
      <c r="AO20" s="45">
        <v>45290</v>
      </c>
      <c r="AP20" s="56">
        <v>2023</v>
      </c>
      <c r="AQ20" s="56"/>
      <c r="AR20" s="56"/>
      <c r="AS20" s="56" t="s">
        <v>530</v>
      </c>
      <c r="AT20" s="56" t="s">
        <v>531</v>
      </c>
      <c r="AU20" s="56">
        <v>2022</v>
      </c>
      <c r="AV20" s="56">
        <v>2023</v>
      </c>
      <c r="AW20" s="44">
        <v>12.81173308</v>
      </c>
      <c r="AX20" s="44">
        <v>12.81173308</v>
      </c>
      <c r="AY20" s="56" t="s">
        <v>506</v>
      </c>
      <c r="AZ20" s="56"/>
      <c r="BA20" s="56"/>
      <c r="BB20" s="56"/>
    </row>
    <row r="21" spans="1:54" s="68" customFormat="1" ht="78.75">
      <c r="A21" s="35" t="s">
        <v>342</v>
      </c>
      <c r="B21" s="56" t="s">
        <v>1620</v>
      </c>
      <c r="C21" s="56" t="s">
        <v>1184</v>
      </c>
      <c r="D21" s="56" t="s">
        <v>497</v>
      </c>
      <c r="E21" s="56" t="s">
        <v>498</v>
      </c>
      <c r="F21" s="56"/>
      <c r="G21" s="56" t="s">
        <v>532</v>
      </c>
      <c r="H21" s="40" t="s">
        <v>60</v>
      </c>
      <c r="I21" s="40" t="s">
        <v>60</v>
      </c>
      <c r="J21" s="56">
        <v>2</v>
      </c>
      <c r="K21" s="56"/>
      <c r="L21" s="56" t="s">
        <v>74</v>
      </c>
      <c r="M21" s="16" t="s">
        <v>527</v>
      </c>
      <c r="N21" s="16" t="s">
        <v>211</v>
      </c>
      <c r="O21" s="125">
        <v>9635</v>
      </c>
      <c r="P21" s="125">
        <f t="shared" si="2"/>
        <v>11562</v>
      </c>
      <c r="Q21" s="125">
        <f t="shared" si="3"/>
        <v>11562</v>
      </c>
      <c r="R21" s="125"/>
      <c r="S21" s="125"/>
      <c r="T21" s="126"/>
      <c r="U21" s="126"/>
      <c r="V21" s="125"/>
      <c r="W21" s="56" t="s">
        <v>64</v>
      </c>
      <c r="X21" s="56" t="s">
        <v>501</v>
      </c>
      <c r="Y21" s="56" t="s">
        <v>66</v>
      </c>
      <c r="Z21" s="45">
        <v>45015</v>
      </c>
      <c r="AA21" s="45">
        <f t="shared" si="0"/>
        <v>45075</v>
      </c>
      <c r="AB21" s="56"/>
      <c r="AC21" s="56"/>
      <c r="AD21" s="56"/>
      <c r="AE21" s="56"/>
      <c r="AF21" s="56" t="str">
        <f t="shared" si="1"/>
        <v>ПИР+СМР Реконструкция ТП-10 КВ, ЯКНО-10по договору20.4200.1920.21 от 17.08.2021</v>
      </c>
      <c r="AG21" s="33" t="s">
        <v>502</v>
      </c>
      <c r="AH21" s="33">
        <v>876</v>
      </c>
      <c r="AI21" s="33" t="s">
        <v>435</v>
      </c>
      <c r="AJ21" s="33">
        <v>1</v>
      </c>
      <c r="AK21" s="42">
        <v>32000000000</v>
      </c>
      <c r="AL21" s="33" t="s">
        <v>503</v>
      </c>
      <c r="AM21" s="45">
        <f t="shared" si="4"/>
        <v>45085</v>
      </c>
      <c r="AN21" s="45">
        <f t="shared" si="5"/>
        <v>45085</v>
      </c>
      <c r="AO21" s="45">
        <v>45290</v>
      </c>
      <c r="AP21" s="56">
        <v>2023</v>
      </c>
      <c r="AQ21" s="56"/>
      <c r="AR21" s="56"/>
      <c r="AS21" s="56" t="s">
        <v>533</v>
      </c>
      <c r="AT21" s="56" t="s">
        <v>534</v>
      </c>
      <c r="AU21" s="56">
        <v>2022</v>
      </c>
      <c r="AV21" s="56">
        <v>2023</v>
      </c>
      <c r="AW21" s="44">
        <v>12.3</v>
      </c>
      <c r="AX21" s="44">
        <v>12.3</v>
      </c>
      <c r="AY21" s="56" t="s">
        <v>506</v>
      </c>
      <c r="AZ21" s="56"/>
      <c r="BA21" s="56"/>
      <c r="BB21" s="56"/>
    </row>
    <row r="22" spans="1:54" s="68" customFormat="1" ht="78.75">
      <c r="A22" s="35" t="s">
        <v>342</v>
      </c>
      <c r="B22" s="56" t="s">
        <v>1621</v>
      </c>
      <c r="C22" s="56" t="s">
        <v>1184</v>
      </c>
      <c r="D22" s="56" t="s">
        <v>497</v>
      </c>
      <c r="E22" s="56" t="s">
        <v>57</v>
      </c>
      <c r="F22" s="56"/>
      <c r="G22" s="56" t="s">
        <v>535</v>
      </c>
      <c r="H22" s="40" t="s">
        <v>60</v>
      </c>
      <c r="I22" s="40" t="s">
        <v>60</v>
      </c>
      <c r="J22" s="56">
        <v>2</v>
      </c>
      <c r="K22" s="56"/>
      <c r="L22" s="56" t="s">
        <v>74</v>
      </c>
      <c r="M22" s="16" t="s">
        <v>527</v>
      </c>
      <c r="N22" s="16" t="s">
        <v>211</v>
      </c>
      <c r="O22" s="125">
        <v>141759.70800000001</v>
      </c>
      <c r="P22" s="125">
        <f t="shared" si="2"/>
        <v>170111.6496</v>
      </c>
      <c r="Q22" s="125">
        <f>78330*0.94*1.2</f>
        <v>88356.239999999991</v>
      </c>
      <c r="R22" s="125">
        <f>P22-Q22</f>
        <v>81755.409600000014</v>
      </c>
      <c r="S22" s="125"/>
      <c r="T22" s="126"/>
      <c r="U22" s="126"/>
      <c r="V22" s="125"/>
      <c r="W22" s="56" t="s">
        <v>64</v>
      </c>
      <c r="X22" s="56" t="s">
        <v>501</v>
      </c>
      <c r="Y22" s="56" t="s">
        <v>66</v>
      </c>
      <c r="Z22" s="45">
        <v>45046</v>
      </c>
      <c r="AA22" s="45">
        <f t="shared" si="0"/>
        <v>45106</v>
      </c>
      <c r="AB22" s="56"/>
      <c r="AC22" s="56"/>
      <c r="AD22" s="56"/>
      <c r="AE22" s="56"/>
      <c r="AF22" s="56" t="str">
        <f t="shared" si="1"/>
        <v>Реконструкция ПС 110/35/10 кВ Тяжинская с заменой БСК-110 (батареи статистических конденсаторов) на СКРМ (статистические компенсаторы реактивной мощности) мощностью 52 Мвар</v>
      </c>
      <c r="AG22" s="33" t="s">
        <v>502</v>
      </c>
      <c r="AH22" s="33">
        <v>876</v>
      </c>
      <c r="AI22" s="33" t="s">
        <v>435</v>
      </c>
      <c r="AJ22" s="33">
        <v>1</v>
      </c>
      <c r="AK22" s="42">
        <v>32000000000</v>
      </c>
      <c r="AL22" s="33" t="s">
        <v>503</v>
      </c>
      <c r="AM22" s="45">
        <f t="shared" si="4"/>
        <v>45116</v>
      </c>
      <c r="AN22" s="45">
        <f t="shared" si="5"/>
        <v>45116</v>
      </c>
      <c r="AO22" s="45">
        <v>45656</v>
      </c>
      <c r="AP22" s="56" t="s">
        <v>514</v>
      </c>
      <c r="AQ22" s="56"/>
      <c r="AR22" s="56"/>
      <c r="AS22" s="56" t="s">
        <v>535</v>
      </c>
      <c r="AT22" s="56" t="s">
        <v>536</v>
      </c>
      <c r="AU22" s="56">
        <v>2021</v>
      </c>
      <c r="AV22" s="56">
        <v>2024</v>
      </c>
      <c r="AW22" s="44">
        <v>181.858</v>
      </c>
      <c r="AX22" s="236">
        <v>180.96984</v>
      </c>
      <c r="AY22" s="56" t="s">
        <v>74</v>
      </c>
      <c r="AZ22" s="56"/>
      <c r="BA22" s="56"/>
      <c r="BB22" s="56"/>
    </row>
    <row r="23" spans="1:54" s="68" customFormat="1" ht="78.75">
      <c r="A23" s="35" t="s">
        <v>342</v>
      </c>
      <c r="B23" s="56" t="s">
        <v>1622</v>
      </c>
      <c r="C23" s="56" t="s">
        <v>1184</v>
      </c>
      <c r="D23" s="56" t="s">
        <v>497</v>
      </c>
      <c r="E23" s="56" t="s">
        <v>57</v>
      </c>
      <c r="F23" s="56"/>
      <c r="G23" s="56" t="s">
        <v>537</v>
      </c>
      <c r="H23" s="40" t="s">
        <v>60</v>
      </c>
      <c r="I23" s="40" t="s">
        <v>60</v>
      </c>
      <c r="J23" s="56">
        <v>2</v>
      </c>
      <c r="K23" s="56"/>
      <c r="L23" s="56" t="s">
        <v>74</v>
      </c>
      <c r="M23" s="16" t="s">
        <v>527</v>
      </c>
      <c r="N23" s="16" t="s">
        <v>211</v>
      </c>
      <c r="O23" s="125">
        <v>11847.9166604</v>
      </c>
      <c r="P23" s="125">
        <f t="shared" si="2"/>
        <v>14217.499992479999</v>
      </c>
      <c r="Q23" s="125">
        <f>4730*0.94*1.2</f>
        <v>5335.44</v>
      </c>
      <c r="R23" s="125">
        <f>P23-Q23</f>
        <v>8882.0599924800008</v>
      </c>
      <c r="S23" s="125"/>
      <c r="T23" s="126"/>
      <c r="U23" s="126"/>
      <c r="V23" s="125"/>
      <c r="W23" s="56" t="s">
        <v>64</v>
      </c>
      <c r="X23" s="56" t="s">
        <v>501</v>
      </c>
      <c r="Y23" s="56" t="s">
        <v>66</v>
      </c>
      <c r="Z23" s="45">
        <v>45046</v>
      </c>
      <c r="AA23" s="45">
        <f t="shared" si="0"/>
        <v>45106</v>
      </c>
      <c r="AB23" s="56"/>
      <c r="AC23" s="56"/>
      <c r="AD23" s="56"/>
      <c r="AE23" s="56"/>
      <c r="AF23" s="56" t="str">
        <f t="shared" si="1"/>
        <v>Реконструкция ЗРУ 6 кВ  на ПС 110 кВ Мысковская</v>
      </c>
      <c r="AG23" s="33" t="s">
        <v>502</v>
      </c>
      <c r="AH23" s="33">
        <v>876</v>
      </c>
      <c r="AI23" s="33" t="s">
        <v>435</v>
      </c>
      <c r="AJ23" s="33">
        <v>1</v>
      </c>
      <c r="AK23" s="42">
        <v>32000000000</v>
      </c>
      <c r="AL23" s="33" t="s">
        <v>503</v>
      </c>
      <c r="AM23" s="45">
        <f t="shared" si="4"/>
        <v>45116</v>
      </c>
      <c r="AN23" s="45">
        <f t="shared" si="5"/>
        <v>45116</v>
      </c>
      <c r="AO23" s="45">
        <v>45656</v>
      </c>
      <c r="AP23" s="56" t="s">
        <v>514</v>
      </c>
      <c r="AQ23" s="56"/>
      <c r="AR23" s="56"/>
      <c r="AS23" s="56" t="s">
        <v>537</v>
      </c>
      <c r="AT23" s="56" t="s">
        <v>538</v>
      </c>
      <c r="AU23" s="56">
        <v>2022</v>
      </c>
      <c r="AV23" s="56">
        <v>2024</v>
      </c>
      <c r="AW23" s="44">
        <v>15.124999989999999</v>
      </c>
      <c r="AX23" s="44">
        <v>15.124999989999999</v>
      </c>
      <c r="AY23" s="56" t="s">
        <v>74</v>
      </c>
      <c r="AZ23" s="56"/>
      <c r="BA23" s="56"/>
      <c r="BB23" s="56"/>
    </row>
    <row r="24" spans="1:54" s="68" customFormat="1" ht="78.75">
      <c r="A24" s="35" t="s">
        <v>342</v>
      </c>
      <c r="B24" s="56" t="s">
        <v>1623</v>
      </c>
      <c r="C24" s="56" t="s">
        <v>1184</v>
      </c>
      <c r="D24" s="56" t="s">
        <v>497</v>
      </c>
      <c r="E24" s="56" t="s">
        <v>57</v>
      </c>
      <c r="F24" s="56"/>
      <c r="G24" s="56" t="s">
        <v>539</v>
      </c>
      <c r="H24" s="40" t="s">
        <v>60</v>
      </c>
      <c r="I24" s="40" t="s">
        <v>60</v>
      </c>
      <c r="J24" s="56">
        <v>2</v>
      </c>
      <c r="K24" s="56"/>
      <c r="L24" s="56" t="s">
        <v>74</v>
      </c>
      <c r="M24" s="16" t="s">
        <v>527</v>
      </c>
      <c r="N24" s="16" t="s">
        <v>211</v>
      </c>
      <c r="O24" s="125">
        <v>7147.1864402000001</v>
      </c>
      <c r="P24" s="125">
        <f t="shared" si="2"/>
        <v>8576.6237282399998</v>
      </c>
      <c r="Q24" s="125">
        <f t="shared" si="3"/>
        <v>8576.6237282399998</v>
      </c>
      <c r="R24" s="125"/>
      <c r="S24" s="125"/>
      <c r="T24" s="126"/>
      <c r="U24" s="126"/>
      <c r="V24" s="125"/>
      <c r="W24" s="56" t="s">
        <v>64</v>
      </c>
      <c r="X24" s="56" t="s">
        <v>501</v>
      </c>
      <c r="Y24" s="56" t="s">
        <v>66</v>
      </c>
      <c r="Z24" s="45">
        <v>45015</v>
      </c>
      <c r="AA24" s="45">
        <f t="shared" ref="AA24:AA51" si="6">Z24+60</f>
        <v>45075</v>
      </c>
      <c r="AB24" s="56"/>
      <c r="AC24" s="56"/>
      <c r="AD24" s="56"/>
      <c r="AE24" s="56"/>
      <c r="AF24" s="56" t="str">
        <f t="shared" si="1"/>
        <v>Модернизация с установкой автоматики ограничения перегрузки оборудования (АОПО) на ВЛ 110 кВ Ново-Анжерская – Яйская с отпайкой на ПС Судженка, ВЛ 110 кВ Ново-Анжерская – Иверка с отпайками</v>
      </c>
      <c r="AG24" s="33" t="s">
        <v>502</v>
      </c>
      <c r="AH24" s="33">
        <v>876</v>
      </c>
      <c r="AI24" s="33" t="s">
        <v>435</v>
      </c>
      <c r="AJ24" s="33">
        <v>1</v>
      </c>
      <c r="AK24" s="42">
        <v>32000000000</v>
      </c>
      <c r="AL24" s="33" t="s">
        <v>503</v>
      </c>
      <c r="AM24" s="45">
        <f t="shared" si="4"/>
        <v>45085</v>
      </c>
      <c r="AN24" s="45">
        <f t="shared" si="5"/>
        <v>45085</v>
      </c>
      <c r="AO24" s="45">
        <v>45290</v>
      </c>
      <c r="AP24" s="56">
        <v>2023</v>
      </c>
      <c r="AQ24" s="56"/>
      <c r="AR24" s="56"/>
      <c r="AS24" s="56" t="s">
        <v>539</v>
      </c>
      <c r="AT24" s="56" t="s">
        <v>540</v>
      </c>
      <c r="AU24" s="56">
        <v>2021</v>
      </c>
      <c r="AV24" s="56">
        <v>2023</v>
      </c>
      <c r="AW24" s="44">
        <v>9.1240678000000006</v>
      </c>
      <c r="AX24" s="44">
        <v>9.1240678000000006</v>
      </c>
      <c r="AY24" s="56" t="s">
        <v>74</v>
      </c>
      <c r="AZ24" s="56"/>
      <c r="BA24" s="56"/>
      <c r="BB24" s="56"/>
    </row>
    <row r="25" spans="1:54" s="68" customFormat="1" ht="78.75">
      <c r="A25" s="35" t="s">
        <v>342</v>
      </c>
      <c r="B25" s="56" t="s">
        <v>1624</v>
      </c>
      <c r="C25" s="56" t="s">
        <v>1184</v>
      </c>
      <c r="D25" s="56" t="s">
        <v>497</v>
      </c>
      <c r="E25" s="56" t="s">
        <v>57</v>
      </c>
      <c r="F25" s="56"/>
      <c r="G25" s="56" t="s">
        <v>541</v>
      </c>
      <c r="H25" s="40" t="s">
        <v>60</v>
      </c>
      <c r="I25" s="40" t="s">
        <v>60</v>
      </c>
      <c r="J25" s="56">
        <v>2</v>
      </c>
      <c r="K25" s="56"/>
      <c r="L25" s="56" t="s">
        <v>74</v>
      </c>
      <c r="M25" s="16" t="s">
        <v>527</v>
      </c>
      <c r="N25" s="16" t="s">
        <v>211</v>
      </c>
      <c r="O25" s="125">
        <v>35526.038783199998</v>
      </c>
      <c r="P25" s="125">
        <f t="shared" si="2"/>
        <v>42631.246539839995</v>
      </c>
      <c r="Q25" s="125">
        <f t="shared" si="3"/>
        <v>42631.246539839995</v>
      </c>
      <c r="R25" s="125"/>
      <c r="S25" s="125"/>
      <c r="T25" s="126"/>
      <c r="U25" s="126"/>
      <c r="V25" s="125"/>
      <c r="W25" s="56" t="s">
        <v>64</v>
      </c>
      <c r="X25" s="56" t="s">
        <v>501</v>
      </c>
      <c r="Y25" s="56" t="s">
        <v>66</v>
      </c>
      <c r="Z25" s="45">
        <v>45015</v>
      </c>
      <c r="AA25" s="45">
        <f t="shared" si="6"/>
        <v>45075</v>
      </c>
      <c r="AB25" s="56"/>
      <c r="AC25" s="56"/>
      <c r="AD25" s="56"/>
      <c r="AE25" s="56"/>
      <c r="AF25" s="56" t="str">
        <f t="shared" si="1"/>
        <v>Техническое перевооружение ПС 35/10 кВ Силинская. Замена оборудования ячеек 35 кВ: линейные (2 шт.), 10 кВ:  вводная (2 шт), секционная ( 1 шт.), линейная (10 шт.), 
 (Кемеровский РЭС)</v>
      </c>
      <c r="AG25" s="33" t="s">
        <v>502</v>
      </c>
      <c r="AH25" s="33">
        <v>876</v>
      </c>
      <c r="AI25" s="33" t="s">
        <v>435</v>
      </c>
      <c r="AJ25" s="33">
        <v>1</v>
      </c>
      <c r="AK25" s="42">
        <v>32000000000</v>
      </c>
      <c r="AL25" s="33" t="s">
        <v>503</v>
      </c>
      <c r="AM25" s="45">
        <f t="shared" si="4"/>
        <v>45085</v>
      </c>
      <c r="AN25" s="45">
        <f t="shared" si="5"/>
        <v>45085</v>
      </c>
      <c r="AO25" s="45">
        <v>45290</v>
      </c>
      <c r="AP25" s="56">
        <v>2023</v>
      </c>
      <c r="AQ25" s="56"/>
      <c r="AR25" s="56"/>
      <c r="AS25" s="56" t="s">
        <v>541</v>
      </c>
      <c r="AT25" s="56" t="s">
        <v>542</v>
      </c>
      <c r="AU25" s="56">
        <v>2020</v>
      </c>
      <c r="AV25" s="56">
        <v>2023</v>
      </c>
      <c r="AW25" s="44">
        <v>48.617288139999999</v>
      </c>
      <c r="AX25" s="44">
        <v>45.386455410000003</v>
      </c>
      <c r="AY25" s="56" t="s">
        <v>74</v>
      </c>
      <c r="AZ25" s="56"/>
      <c r="BA25" s="56"/>
      <c r="BB25" s="56"/>
    </row>
    <row r="26" spans="1:54" s="68" customFormat="1" ht="78.75">
      <c r="A26" s="35" t="s">
        <v>342</v>
      </c>
      <c r="B26" s="56" t="s">
        <v>1625</v>
      </c>
      <c r="C26" s="56" t="s">
        <v>1184</v>
      </c>
      <c r="D26" s="56" t="s">
        <v>497</v>
      </c>
      <c r="E26" s="56" t="s">
        <v>86</v>
      </c>
      <c r="F26" s="56"/>
      <c r="G26" s="56" t="s">
        <v>543</v>
      </c>
      <c r="H26" s="15" t="s">
        <v>87</v>
      </c>
      <c r="I26" s="15" t="s">
        <v>88</v>
      </c>
      <c r="J26" s="56">
        <v>2</v>
      </c>
      <c r="K26" s="56"/>
      <c r="L26" s="56" t="s">
        <v>74</v>
      </c>
      <c r="M26" s="16" t="s">
        <v>527</v>
      </c>
      <c r="N26" s="16" t="s">
        <v>211</v>
      </c>
      <c r="O26" s="125">
        <v>677.75593299999991</v>
      </c>
      <c r="P26" s="125">
        <f t="shared" si="2"/>
        <v>813.30711959999985</v>
      </c>
      <c r="Q26" s="125">
        <f t="shared" si="3"/>
        <v>813.30711959999985</v>
      </c>
      <c r="R26" s="125"/>
      <c r="S26" s="125"/>
      <c r="T26" s="126"/>
      <c r="U26" s="126"/>
      <c r="V26" s="125"/>
      <c r="W26" s="56" t="s">
        <v>64</v>
      </c>
      <c r="X26" s="56" t="s">
        <v>501</v>
      </c>
      <c r="Y26" s="56" t="s">
        <v>66</v>
      </c>
      <c r="Z26" s="45">
        <v>45015</v>
      </c>
      <c r="AA26" s="45">
        <f t="shared" si="6"/>
        <v>45075</v>
      </c>
      <c r="AB26" s="56"/>
      <c r="AC26" s="56"/>
      <c r="AD26" s="56"/>
      <c r="AE26" s="56"/>
      <c r="AF26" s="56" t="str">
        <f t="shared" si="1"/>
        <v>ПИР Техническое перевооружение ПС 110/6 кВ Толевая. Замена ОД-110 (1 шт.). Кемеровский РЭС</v>
      </c>
      <c r="AG26" s="33" t="s">
        <v>502</v>
      </c>
      <c r="AH26" s="33">
        <v>876</v>
      </c>
      <c r="AI26" s="33" t="s">
        <v>435</v>
      </c>
      <c r="AJ26" s="33">
        <v>1</v>
      </c>
      <c r="AK26" s="42">
        <v>32000000000</v>
      </c>
      <c r="AL26" s="33" t="s">
        <v>503</v>
      </c>
      <c r="AM26" s="45">
        <f t="shared" si="4"/>
        <v>45085</v>
      </c>
      <c r="AN26" s="45">
        <f t="shared" si="5"/>
        <v>45085</v>
      </c>
      <c r="AO26" s="45">
        <v>45199</v>
      </c>
      <c r="AP26" s="56">
        <v>2023</v>
      </c>
      <c r="AQ26" s="56"/>
      <c r="AR26" s="56"/>
      <c r="AS26" s="56" t="s">
        <v>544</v>
      </c>
      <c r="AT26" s="56" t="s">
        <v>545</v>
      </c>
      <c r="AU26" s="56">
        <v>2023</v>
      </c>
      <c r="AV26" s="56">
        <v>2024</v>
      </c>
      <c r="AW26" s="44">
        <v>21.630508469999999</v>
      </c>
      <c r="AX26" s="44">
        <v>21.630508469999999</v>
      </c>
      <c r="AY26" s="56" t="s">
        <v>74</v>
      </c>
      <c r="AZ26" s="56"/>
      <c r="BA26" s="56"/>
      <c r="BB26" s="56"/>
    </row>
    <row r="27" spans="1:54" s="68" customFormat="1" ht="78.75">
      <c r="A27" s="35" t="s">
        <v>342</v>
      </c>
      <c r="B27" s="56" t="s">
        <v>1626</v>
      </c>
      <c r="C27" s="56" t="s">
        <v>1184</v>
      </c>
      <c r="D27" s="56" t="s">
        <v>497</v>
      </c>
      <c r="E27" s="56" t="s">
        <v>86</v>
      </c>
      <c r="F27" s="56"/>
      <c r="G27" s="56" t="s">
        <v>546</v>
      </c>
      <c r="H27" s="15" t="s">
        <v>87</v>
      </c>
      <c r="I27" s="15" t="s">
        <v>88</v>
      </c>
      <c r="J27" s="56">
        <v>2</v>
      </c>
      <c r="K27" s="56"/>
      <c r="L27" s="56" t="s">
        <v>74</v>
      </c>
      <c r="M27" s="16" t="s">
        <v>527</v>
      </c>
      <c r="N27" s="16" t="s">
        <v>211</v>
      </c>
      <c r="O27" s="125">
        <f>4414.0169474*0.1</f>
        <v>441.40169474000004</v>
      </c>
      <c r="P27" s="125">
        <f t="shared" si="2"/>
        <v>529.68203368800005</v>
      </c>
      <c r="Q27" s="125">
        <f t="shared" si="3"/>
        <v>529.68203368800005</v>
      </c>
      <c r="R27" s="125"/>
      <c r="S27" s="125"/>
      <c r="T27" s="126"/>
      <c r="U27" s="126"/>
      <c r="V27" s="125"/>
      <c r="W27" s="56" t="s">
        <v>64</v>
      </c>
      <c r="X27" s="56" t="s">
        <v>501</v>
      </c>
      <c r="Y27" s="56" t="s">
        <v>66</v>
      </c>
      <c r="Z27" s="45">
        <v>44956</v>
      </c>
      <c r="AA27" s="45">
        <f t="shared" si="6"/>
        <v>45016</v>
      </c>
      <c r="AB27" s="56"/>
      <c r="AC27" s="56"/>
      <c r="AD27" s="56"/>
      <c r="AE27" s="56"/>
      <c r="AF27" s="56" t="str">
        <f t="shared" si="1"/>
        <v>ПИР Техническое перевооружение ПС 110/35/6 кВ Капитальная-3 с заменой масляных выключателей  6кВ на вакуумные 6 кВ (3шт.) для повышения надёжности электроснабжения шахт.</v>
      </c>
      <c r="AG27" s="33" t="s">
        <v>502</v>
      </c>
      <c r="AH27" s="33">
        <v>876</v>
      </c>
      <c r="AI27" s="33" t="s">
        <v>435</v>
      </c>
      <c r="AJ27" s="33">
        <v>1</v>
      </c>
      <c r="AK27" s="42">
        <v>32000000000</v>
      </c>
      <c r="AL27" s="33" t="s">
        <v>503</v>
      </c>
      <c r="AM27" s="45">
        <f t="shared" si="4"/>
        <v>45026</v>
      </c>
      <c r="AN27" s="45">
        <f t="shared" si="5"/>
        <v>45026</v>
      </c>
      <c r="AO27" s="45">
        <v>45076</v>
      </c>
      <c r="AP27" s="56">
        <v>2023</v>
      </c>
      <c r="AQ27" s="56"/>
      <c r="AR27" s="56"/>
      <c r="AS27" s="56" t="s">
        <v>547</v>
      </c>
      <c r="AT27" s="56" t="s">
        <v>548</v>
      </c>
      <c r="AU27" s="56">
        <v>2022</v>
      </c>
      <c r="AV27" s="56">
        <v>2023</v>
      </c>
      <c r="AW27" s="44">
        <v>5.6349152499999997</v>
      </c>
      <c r="AX27" s="44">
        <v>5.6349152499999997</v>
      </c>
      <c r="AY27" s="56" t="s">
        <v>74</v>
      </c>
      <c r="AZ27" s="56"/>
      <c r="BA27" s="56"/>
      <c r="BB27" s="56"/>
    </row>
    <row r="28" spans="1:54" s="68" customFormat="1" ht="78.75">
      <c r="A28" s="35" t="s">
        <v>342</v>
      </c>
      <c r="B28" s="56" t="s">
        <v>1627</v>
      </c>
      <c r="C28" s="56" t="s">
        <v>1184</v>
      </c>
      <c r="D28" s="56" t="s">
        <v>497</v>
      </c>
      <c r="E28" s="56" t="s">
        <v>57</v>
      </c>
      <c r="F28" s="56"/>
      <c r="G28" s="56" t="s">
        <v>547</v>
      </c>
      <c r="H28" s="40" t="s">
        <v>60</v>
      </c>
      <c r="I28" s="40" t="s">
        <v>60</v>
      </c>
      <c r="J28" s="56">
        <v>2</v>
      </c>
      <c r="K28" s="56"/>
      <c r="L28" s="56" t="s">
        <v>74</v>
      </c>
      <c r="M28" s="16" t="s">
        <v>527</v>
      </c>
      <c r="N28" s="16" t="s">
        <v>211</v>
      </c>
      <c r="O28" s="125">
        <f>4414.0169474*0.9</f>
        <v>3972.6152526600004</v>
      </c>
      <c r="P28" s="125">
        <f t="shared" si="2"/>
        <v>4767.1383031920004</v>
      </c>
      <c r="Q28" s="125">
        <f t="shared" si="3"/>
        <v>4767.1383031920004</v>
      </c>
      <c r="R28" s="125"/>
      <c r="S28" s="125"/>
      <c r="T28" s="126"/>
      <c r="U28" s="126"/>
      <c r="V28" s="125"/>
      <c r="W28" s="56" t="s">
        <v>64</v>
      </c>
      <c r="X28" s="56" t="s">
        <v>501</v>
      </c>
      <c r="Y28" s="56" t="s">
        <v>66</v>
      </c>
      <c r="Z28" s="45">
        <v>45137</v>
      </c>
      <c r="AA28" s="45">
        <f t="shared" si="6"/>
        <v>45197</v>
      </c>
      <c r="AB28" s="56"/>
      <c r="AC28" s="56"/>
      <c r="AD28" s="56"/>
      <c r="AE28" s="56"/>
      <c r="AF28" s="56" t="str">
        <f t="shared" si="1"/>
        <v>Техническое перевооружение ПС 110/35/6 кВ Капитальная-3 с заменой масляных выключателей  6кВ на вакуумные 6 кВ (3шт.) для повышения надёжности электроснабжения шахт.</v>
      </c>
      <c r="AG28" s="33" t="s">
        <v>502</v>
      </c>
      <c r="AH28" s="33">
        <v>876</v>
      </c>
      <c r="AI28" s="33" t="s">
        <v>435</v>
      </c>
      <c r="AJ28" s="33">
        <v>1</v>
      </c>
      <c r="AK28" s="42">
        <v>32000000000</v>
      </c>
      <c r="AL28" s="33" t="s">
        <v>503</v>
      </c>
      <c r="AM28" s="45">
        <f t="shared" si="4"/>
        <v>45207</v>
      </c>
      <c r="AN28" s="45">
        <f t="shared" si="5"/>
        <v>45207</v>
      </c>
      <c r="AO28" s="45">
        <v>45290</v>
      </c>
      <c r="AP28" s="56">
        <v>2023</v>
      </c>
      <c r="AQ28" s="56"/>
      <c r="AR28" s="56"/>
      <c r="AS28" s="56" t="s">
        <v>547</v>
      </c>
      <c r="AT28" s="56" t="s">
        <v>548</v>
      </c>
      <c r="AU28" s="56">
        <v>2022</v>
      </c>
      <c r="AV28" s="56">
        <v>2023</v>
      </c>
      <c r="AW28" s="44">
        <v>5.6349152499999997</v>
      </c>
      <c r="AX28" s="44">
        <v>5.6349152499999997</v>
      </c>
      <c r="AY28" s="56" t="s">
        <v>74</v>
      </c>
      <c r="AZ28" s="56"/>
      <c r="BA28" s="56"/>
      <c r="BB28" s="56"/>
    </row>
    <row r="29" spans="1:54" s="68" customFormat="1" ht="78.75">
      <c r="A29" s="35" t="s">
        <v>342</v>
      </c>
      <c r="B29" s="56" t="s">
        <v>1628</v>
      </c>
      <c r="C29" s="56" t="s">
        <v>1184</v>
      </c>
      <c r="D29" s="56" t="s">
        <v>497</v>
      </c>
      <c r="E29" s="56" t="s">
        <v>57</v>
      </c>
      <c r="F29" s="56"/>
      <c r="G29" s="56" t="s">
        <v>549</v>
      </c>
      <c r="H29" s="40" t="s">
        <v>60</v>
      </c>
      <c r="I29" s="40" t="s">
        <v>60</v>
      </c>
      <c r="J29" s="56">
        <v>2</v>
      </c>
      <c r="K29" s="56"/>
      <c r="L29" s="56" t="s">
        <v>74</v>
      </c>
      <c r="M29" s="16" t="s">
        <v>527</v>
      </c>
      <c r="N29" s="16" t="s">
        <v>211</v>
      </c>
      <c r="O29" s="125">
        <v>54799.666882400001</v>
      </c>
      <c r="P29" s="125">
        <f t="shared" si="2"/>
        <v>65759.600258880004</v>
      </c>
      <c r="Q29" s="125"/>
      <c r="R29" s="235">
        <f>70.03522051*1000</f>
        <v>70035.220509999999</v>
      </c>
      <c r="S29" s="125"/>
      <c r="T29" s="126"/>
      <c r="U29" s="126"/>
      <c r="V29" s="125"/>
      <c r="W29" s="56" t="s">
        <v>64</v>
      </c>
      <c r="X29" s="56" t="s">
        <v>501</v>
      </c>
      <c r="Y29" s="56" t="s">
        <v>66</v>
      </c>
      <c r="Z29" s="45">
        <v>45015</v>
      </c>
      <c r="AA29" s="45">
        <f t="shared" si="6"/>
        <v>45075</v>
      </c>
      <c r="AB29" s="56"/>
      <c r="AC29" s="56"/>
      <c r="AD29" s="56"/>
      <c r="AE29" s="56"/>
      <c r="AF29" s="56" t="str">
        <f t="shared" si="1"/>
        <v>Техническое перевооружение ПС 110/35/10 кВ Гурьевская. Замена ОД-110 (2 шт.), СОД 110 (1 шт.). Гурьевский РЭС</v>
      </c>
      <c r="AG29" s="33" t="s">
        <v>502</v>
      </c>
      <c r="AH29" s="33">
        <v>876</v>
      </c>
      <c r="AI29" s="33" t="s">
        <v>435</v>
      </c>
      <c r="AJ29" s="33">
        <v>1</v>
      </c>
      <c r="AK29" s="42">
        <v>32000000000</v>
      </c>
      <c r="AL29" s="33" t="s">
        <v>503</v>
      </c>
      <c r="AM29" s="45">
        <f t="shared" si="4"/>
        <v>45085</v>
      </c>
      <c r="AN29" s="45">
        <f t="shared" si="5"/>
        <v>45085</v>
      </c>
      <c r="AO29" s="45">
        <v>45290</v>
      </c>
      <c r="AP29" s="56">
        <v>2023</v>
      </c>
      <c r="AQ29" s="56"/>
      <c r="AR29" s="56"/>
      <c r="AS29" s="56" t="s">
        <v>549</v>
      </c>
      <c r="AT29" s="56" t="s">
        <v>550</v>
      </c>
      <c r="AU29" s="56">
        <v>2018</v>
      </c>
      <c r="AV29" s="56">
        <v>2024</v>
      </c>
      <c r="AW29" s="44">
        <v>72.718215299999997</v>
      </c>
      <c r="AX29" s="44">
        <v>70.035220510000002</v>
      </c>
      <c r="AY29" s="56" t="s">
        <v>74</v>
      </c>
      <c r="AZ29" s="56"/>
      <c r="BA29" s="56"/>
      <c r="BB29" s="56"/>
    </row>
    <row r="30" spans="1:54" s="68" customFormat="1" ht="78.75">
      <c r="A30" s="35" t="s">
        <v>342</v>
      </c>
      <c r="B30" s="56" t="s">
        <v>1629</v>
      </c>
      <c r="C30" s="56" t="s">
        <v>1184</v>
      </c>
      <c r="D30" s="56" t="s">
        <v>497</v>
      </c>
      <c r="E30" s="56" t="s">
        <v>57</v>
      </c>
      <c r="F30" s="56"/>
      <c r="G30" s="56" t="s">
        <v>551</v>
      </c>
      <c r="H30" s="40" t="s">
        <v>60</v>
      </c>
      <c r="I30" s="40" t="s">
        <v>60</v>
      </c>
      <c r="J30" s="56">
        <v>2</v>
      </c>
      <c r="K30" s="56"/>
      <c r="L30" s="56" t="s">
        <v>74</v>
      </c>
      <c r="M30" s="16" t="s">
        <v>527</v>
      </c>
      <c r="N30" s="16" t="s">
        <v>211</v>
      </c>
      <c r="O30" s="125">
        <v>4085.0169474000004</v>
      </c>
      <c r="P30" s="125">
        <f t="shared" si="2"/>
        <v>4902.0203368800003</v>
      </c>
      <c r="Q30" s="125">
        <f t="shared" si="3"/>
        <v>4902.0203368800003</v>
      </c>
      <c r="R30" s="125"/>
      <c r="S30" s="125"/>
      <c r="T30" s="126"/>
      <c r="U30" s="126"/>
      <c r="V30" s="125"/>
      <c r="W30" s="56" t="s">
        <v>64</v>
      </c>
      <c r="X30" s="56" t="s">
        <v>501</v>
      </c>
      <c r="Y30" s="56" t="s">
        <v>66</v>
      </c>
      <c r="Z30" s="45">
        <v>45015</v>
      </c>
      <c r="AA30" s="45">
        <f t="shared" si="6"/>
        <v>45075</v>
      </c>
      <c r="AB30" s="56"/>
      <c r="AC30" s="56"/>
      <c r="AD30" s="56"/>
      <c r="AE30" s="56"/>
      <c r="AF30" s="56" t="str">
        <f t="shared" si="1"/>
        <v xml:space="preserve">Техническое перевооружение ПС 35/10 кВ Костенковская. Замена оборудования ячеек 10 кВ: вводная (2 шт), секционная ( 1 шт.) 
 (Новокузнецкий РЭС)  </v>
      </c>
      <c r="AG30" s="33" t="s">
        <v>502</v>
      </c>
      <c r="AH30" s="33">
        <v>876</v>
      </c>
      <c r="AI30" s="33" t="s">
        <v>435</v>
      </c>
      <c r="AJ30" s="33">
        <v>1</v>
      </c>
      <c r="AK30" s="42">
        <v>32000000000</v>
      </c>
      <c r="AL30" s="33" t="s">
        <v>503</v>
      </c>
      <c r="AM30" s="45">
        <f t="shared" si="4"/>
        <v>45085</v>
      </c>
      <c r="AN30" s="45">
        <f t="shared" si="5"/>
        <v>45085</v>
      </c>
      <c r="AO30" s="45">
        <v>45290</v>
      </c>
      <c r="AP30" s="56">
        <v>2023</v>
      </c>
      <c r="AQ30" s="56"/>
      <c r="AR30" s="56"/>
      <c r="AS30" s="56" t="s">
        <v>551</v>
      </c>
      <c r="AT30" s="56" t="s">
        <v>552</v>
      </c>
      <c r="AU30" s="56">
        <v>2022</v>
      </c>
      <c r="AV30" s="56">
        <v>2023</v>
      </c>
      <c r="AW30" s="44">
        <v>5.6349152499999997</v>
      </c>
      <c r="AX30" s="236">
        <v>5.2149152499999998</v>
      </c>
      <c r="AY30" s="56" t="s">
        <v>74</v>
      </c>
      <c r="AZ30" s="56"/>
      <c r="BA30" s="56"/>
      <c r="BB30" s="56"/>
    </row>
    <row r="31" spans="1:54" s="68" customFormat="1" ht="78.75">
      <c r="A31" s="35" t="s">
        <v>342</v>
      </c>
      <c r="B31" s="56" t="s">
        <v>1630</v>
      </c>
      <c r="C31" s="56" t="s">
        <v>1184</v>
      </c>
      <c r="D31" s="56" t="s">
        <v>497</v>
      </c>
      <c r="E31" s="56" t="s">
        <v>57</v>
      </c>
      <c r="F31" s="56"/>
      <c r="G31" s="56" t="s">
        <v>553</v>
      </c>
      <c r="H31" s="40" t="s">
        <v>60</v>
      </c>
      <c r="I31" s="40" t="s">
        <v>60</v>
      </c>
      <c r="J31" s="56">
        <v>2</v>
      </c>
      <c r="K31" s="56"/>
      <c r="L31" s="56" t="s">
        <v>74</v>
      </c>
      <c r="M31" s="16" t="s">
        <v>527</v>
      </c>
      <c r="N31" s="16" t="s">
        <v>211</v>
      </c>
      <c r="O31" s="125">
        <v>4085.0169474000004</v>
      </c>
      <c r="P31" s="125">
        <f t="shared" si="2"/>
        <v>4902.0203368800003</v>
      </c>
      <c r="Q31" s="125">
        <f t="shared" si="3"/>
        <v>4902.0203368800003</v>
      </c>
      <c r="R31" s="125"/>
      <c r="S31" s="125"/>
      <c r="T31" s="126"/>
      <c r="U31" s="126"/>
      <c r="V31" s="125"/>
      <c r="W31" s="56" t="s">
        <v>64</v>
      </c>
      <c r="X31" s="56" t="s">
        <v>501</v>
      </c>
      <c r="Y31" s="56" t="s">
        <v>66</v>
      </c>
      <c r="Z31" s="45">
        <v>45015</v>
      </c>
      <c r="AA31" s="45">
        <f t="shared" si="6"/>
        <v>45075</v>
      </c>
      <c r="AB31" s="56"/>
      <c r="AC31" s="56"/>
      <c r="AD31" s="56"/>
      <c r="AE31" s="56"/>
      <c r="AF31" s="56" t="str">
        <f t="shared" si="1"/>
        <v xml:space="preserve">Техническое перевооружение ПС 35/6 кВ Калмыковская. Замена оборудования ячеек 6 кВ: вводная (2 шт), секционная ( 1 шт.)
 (Новокузнецкий РЭС)   </v>
      </c>
      <c r="AG31" s="33" t="s">
        <v>502</v>
      </c>
      <c r="AH31" s="33">
        <v>876</v>
      </c>
      <c r="AI31" s="33" t="s">
        <v>435</v>
      </c>
      <c r="AJ31" s="33">
        <v>1</v>
      </c>
      <c r="AK31" s="42">
        <v>32000000000</v>
      </c>
      <c r="AL31" s="33" t="s">
        <v>503</v>
      </c>
      <c r="AM31" s="45">
        <f t="shared" si="4"/>
        <v>45085</v>
      </c>
      <c r="AN31" s="45">
        <f t="shared" si="5"/>
        <v>45085</v>
      </c>
      <c r="AO31" s="45">
        <v>45290</v>
      </c>
      <c r="AP31" s="56">
        <v>2023</v>
      </c>
      <c r="AQ31" s="56"/>
      <c r="AR31" s="56"/>
      <c r="AS31" s="56" t="s">
        <v>553</v>
      </c>
      <c r="AT31" s="56" t="s">
        <v>554</v>
      </c>
      <c r="AU31" s="56">
        <v>2022</v>
      </c>
      <c r="AV31" s="56">
        <v>2023</v>
      </c>
      <c r="AW31" s="44">
        <v>5.6349152499999997</v>
      </c>
      <c r="AX31" s="236">
        <v>5.2149152499999998</v>
      </c>
      <c r="AY31" s="56" t="s">
        <v>74</v>
      </c>
      <c r="AZ31" s="56"/>
      <c r="BA31" s="56"/>
      <c r="BB31" s="56"/>
    </row>
    <row r="32" spans="1:54" s="68" customFormat="1" ht="78.75">
      <c r="A32" s="35" t="s">
        <v>342</v>
      </c>
      <c r="B32" s="56" t="s">
        <v>1631</v>
      </c>
      <c r="C32" s="56" t="s">
        <v>1184</v>
      </c>
      <c r="D32" s="56" t="s">
        <v>497</v>
      </c>
      <c r="E32" s="56" t="s">
        <v>57</v>
      </c>
      <c r="F32" s="56"/>
      <c r="G32" s="56" t="s">
        <v>555</v>
      </c>
      <c r="H32" s="40" t="s">
        <v>60</v>
      </c>
      <c r="I32" s="40" t="s">
        <v>60</v>
      </c>
      <c r="J32" s="56">
        <v>2</v>
      </c>
      <c r="K32" s="56"/>
      <c r="L32" s="56" t="s">
        <v>74</v>
      </c>
      <c r="M32" s="16" t="s">
        <v>527</v>
      </c>
      <c r="N32" s="16" t="s">
        <v>211</v>
      </c>
      <c r="O32" s="125">
        <v>4019.2169473999998</v>
      </c>
      <c r="P32" s="125">
        <f t="shared" si="2"/>
        <v>4823.0603368799993</v>
      </c>
      <c r="Q32" s="125">
        <f t="shared" si="3"/>
        <v>4823.0603368799993</v>
      </c>
      <c r="R32" s="125"/>
      <c r="S32" s="125"/>
      <c r="T32" s="126"/>
      <c r="U32" s="126"/>
      <c r="V32" s="125"/>
      <c r="W32" s="56" t="s">
        <v>64</v>
      </c>
      <c r="X32" s="56" t="s">
        <v>501</v>
      </c>
      <c r="Y32" s="56" t="s">
        <v>66</v>
      </c>
      <c r="Z32" s="45">
        <v>45015</v>
      </c>
      <c r="AA32" s="45">
        <f t="shared" si="6"/>
        <v>45075</v>
      </c>
      <c r="AB32" s="56"/>
      <c r="AC32" s="56"/>
      <c r="AD32" s="56"/>
      <c r="AE32" s="56"/>
      <c r="AF32" s="56" t="str">
        <f t="shared" si="1"/>
        <v>Техническое перевооружение ПС 35/6 кВ Абагур-Атамановская. Замена оборудования ячеек 6 кВ: вводная (2 шт), секционная ( 1 шт.).   
(Новокузнецкий РЭС)</v>
      </c>
      <c r="AG32" s="33" t="s">
        <v>502</v>
      </c>
      <c r="AH32" s="33">
        <v>876</v>
      </c>
      <c r="AI32" s="33" t="s">
        <v>435</v>
      </c>
      <c r="AJ32" s="33">
        <v>1</v>
      </c>
      <c r="AK32" s="42">
        <v>32000000000</v>
      </c>
      <c r="AL32" s="33" t="s">
        <v>503</v>
      </c>
      <c r="AM32" s="45">
        <f t="shared" si="4"/>
        <v>45085</v>
      </c>
      <c r="AN32" s="45">
        <f t="shared" si="5"/>
        <v>45085</v>
      </c>
      <c r="AO32" s="45">
        <v>45290</v>
      </c>
      <c r="AP32" s="56">
        <v>2023</v>
      </c>
      <c r="AQ32" s="56"/>
      <c r="AR32" s="56"/>
      <c r="AS32" s="56" t="s">
        <v>555</v>
      </c>
      <c r="AT32" s="56" t="s">
        <v>556</v>
      </c>
      <c r="AU32" s="56">
        <v>2022</v>
      </c>
      <c r="AV32" s="56">
        <v>2023</v>
      </c>
      <c r="AW32" s="44">
        <v>5.6349152499999997</v>
      </c>
      <c r="AX32" s="236">
        <v>5.1309152499999993</v>
      </c>
      <c r="AY32" s="56" t="s">
        <v>74</v>
      </c>
      <c r="AZ32" s="56"/>
      <c r="BA32" s="56"/>
      <c r="BB32" s="56"/>
    </row>
    <row r="33" spans="1:54" s="68" customFormat="1" ht="78.75">
      <c r="A33" s="35" t="s">
        <v>342</v>
      </c>
      <c r="B33" s="56" t="s">
        <v>1632</v>
      </c>
      <c r="C33" s="56" t="s">
        <v>1184</v>
      </c>
      <c r="D33" s="56" t="s">
        <v>497</v>
      </c>
      <c r="E33" s="56" t="s">
        <v>57</v>
      </c>
      <c r="F33" s="56"/>
      <c r="G33" s="56" t="s">
        <v>557</v>
      </c>
      <c r="H33" s="40" t="s">
        <v>60</v>
      </c>
      <c r="I33" s="40" t="s">
        <v>60</v>
      </c>
      <c r="J33" s="56">
        <v>2</v>
      </c>
      <c r="K33" s="56"/>
      <c r="L33" s="56" t="s">
        <v>74</v>
      </c>
      <c r="M33" s="16" t="s">
        <v>527</v>
      </c>
      <c r="N33" s="16" t="s">
        <v>211</v>
      </c>
      <c r="O33" s="125">
        <v>7982.8305071999994</v>
      </c>
      <c r="P33" s="125">
        <f t="shared" si="2"/>
        <v>9579.3966086399996</v>
      </c>
      <c r="Q33" s="125">
        <f t="shared" si="3"/>
        <v>9579.3966086399996</v>
      </c>
      <c r="R33" s="125"/>
      <c r="S33" s="125"/>
      <c r="T33" s="126"/>
      <c r="U33" s="126"/>
      <c r="V33" s="125"/>
      <c r="W33" s="56" t="s">
        <v>64</v>
      </c>
      <c r="X33" s="56" t="s">
        <v>501</v>
      </c>
      <c r="Y33" s="56" t="s">
        <v>66</v>
      </c>
      <c r="Z33" s="45">
        <v>45015</v>
      </c>
      <c r="AA33" s="45">
        <f t="shared" si="6"/>
        <v>45075</v>
      </c>
      <c r="AB33" s="56"/>
      <c r="AC33" s="56"/>
      <c r="AD33" s="56"/>
      <c r="AE33" s="56"/>
      <c r="AF33" s="56" t="str">
        <f t="shared" si="1"/>
        <v>Техническое перевооружение ПС 110/6 кВ Северобайдаевская. Замена оборудования ячеек 6кВ (6шт.) для повышения надёжности электроснабжения шахт</v>
      </c>
      <c r="AG33" s="33" t="s">
        <v>502</v>
      </c>
      <c r="AH33" s="33">
        <v>876</v>
      </c>
      <c r="AI33" s="33" t="s">
        <v>435</v>
      </c>
      <c r="AJ33" s="33">
        <v>1</v>
      </c>
      <c r="AK33" s="42">
        <v>32000000000</v>
      </c>
      <c r="AL33" s="33" t="s">
        <v>503</v>
      </c>
      <c r="AM33" s="45">
        <f t="shared" si="4"/>
        <v>45085</v>
      </c>
      <c r="AN33" s="45">
        <f t="shared" si="5"/>
        <v>45085</v>
      </c>
      <c r="AO33" s="45">
        <v>45290</v>
      </c>
      <c r="AP33" s="56">
        <v>2023</v>
      </c>
      <c r="AQ33" s="56"/>
      <c r="AR33" s="56"/>
      <c r="AS33" s="56" t="s">
        <v>557</v>
      </c>
      <c r="AT33" s="56" t="s">
        <v>558</v>
      </c>
      <c r="AU33" s="56">
        <v>2022</v>
      </c>
      <c r="AV33" s="56">
        <v>2023</v>
      </c>
      <c r="AW33" s="44">
        <v>11.270847460000001</v>
      </c>
      <c r="AX33" s="236">
        <v>10.190847460000001</v>
      </c>
      <c r="AY33" s="56" t="s">
        <v>74</v>
      </c>
      <c r="AZ33" s="56"/>
      <c r="BA33" s="56"/>
      <c r="BB33" s="56"/>
    </row>
    <row r="34" spans="1:54" s="68" customFormat="1" ht="78.75">
      <c r="A34" s="35" t="s">
        <v>342</v>
      </c>
      <c r="B34" s="56" t="s">
        <v>1633</v>
      </c>
      <c r="C34" s="56" t="s">
        <v>1184</v>
      </c>
      <c r="D34" s="56" t="s">
        <v>497</v>
      </c>
      <c r="E34" s="56" t="s">
        <v>57</v>
      </c>
      <c r="F34" s="56"/>
      <c r="G34" s="56" t="s">
        <v>559</v>
      </c>
      <c r="H34" s="40" t="s">
        <v>60</v>
      </c>
      <c r="I34" s="40" t="s">
        <v>60</v>
      </c>
      <c r="J34" s="56">
        <v>2</v>
      </c>
      <c r="K34" s="56"/>
      <c r="L34" s="56" t="s">
        <v>74</v>
      </c>
      <c r="M34" s="16" t="s">
        <v>527</v>
      </c>
      <c r="N34" s="16" t="s">
        <v>211</v>
      </c>
      <c r="O34" s="125">
        <v>9056.4367209999982</v>
      </c>
      <c r="P34" s="125">
        <f t="shared" si="2"/>
        <v>10867.724065199998</v>
      </c>
      <c r="Q34" s="125">
        <f t="shared" si="3"/>
        <v>10867.724065199998</v>
      </c>
      <c r="R34" s="125"/>
      <c r="S34" s="125"/>
      <c r="T34" s="126"/>
      <c r="U34" s="126"/>
      <c r="V34" s="125"/>
      <c r="W34" s="56" t="s">
        <v>64</v>
      </c>
      <c r="X34" s="56" t="s">
        <v>501</v>
      </c>
      <c r="Y34" s="56" t="s">
        <v>66</v>
      </c>
      <c r="Z34" s="45">
        <v>45015</v>
      </c>
      <c r="AA34" s="45">
        <f t="shared" si="6"/>
        <v>45075</v>
      </c>
      <c r="AB34" s="56"/>
      <c r="AC34" s="56"/>
      <c r="AD34" s="56"/>
      <c r="AE34" s="56"/>
      <c r="AF34" s="56" t="str">
        <f t="shared" si="1"/>
        <v>Модернизация с созданием систем телемеханики ПС 35-110 кВ:
ПС 110/35/10 кВ Комплексная - ПС 110 /6 кВ Береговая</v>
      </c>
      <c r="AG34" s="33" t="s">
        <v>502</v>
      </c>
      <c r="AH34" s="33">
        <v>876</v>
      </c>
      <c r="AI34" s="33" t="s">
        <v>435</v>
      </c>
      <c r="AJ34" s="33">
        <v>1</v>
      </c>
      <c r="AK34" s="42">
        <v>32000000000</v>
      </c>
      <c r="AL34" s="33" t="s">
        <v>503</v>
      </c>
      <c r="AM34" s="45">
        <f t="shared" si="4"/>
        <v>45085</v>
      </c>
      <c r="AN34" s="45">
        <f t="shared" si="5"/>
        <v>45085</v>
      </c>
      <c r="AO34" s="45">
        <v>45290</v>
      </c>
      <c r="AP34" s="56">
        <v>2023</v>
      </c>
      <c r="AQ34" s="56"/>
      <c r="AR34" s="56"/>
      <c r="AS34" s="56" t="s">
        <v>559</v>
      </c>
      <c r="AT34" s="56" t="s">
        <v>560</v>
      </c>
      <c r="AU34" s="56">
        <v>2021</v>
      </c>
      <c r="AV34" s="56">
        <v>2023</v>
      </c>
      <c r="AW34" s="44">
        <v>12.6</v>
      </c>
      <c r="AX34" s="44">
        <v>11.56850715</v>
      </c>
      <c r="AY34" s="56" t="s">
        <v>74</v>
      </c>
      <c r="AZ34" s="56"/>
      <c r="BA34" s="56"/>
      <c r="BB34" s="56"/>
    </row>
    <row r="35" spans="1:54" s="68" customFormat="1" ht="78.75">
      <c r="A35" s="35" t="s">
        <v>342</v>
      </c>
      <c r="B35" s="56" t="s">
        <v>1634</v>
      </c>
      <c r="C35" s="56" t="s">
        <v>1184</v>
      </c>
      <c r="D35" s="56" t="s">
        <v>497</v>
      </c>
      <c r="E35" s="56" t="s">
        <v>86</v>
      </c>
      <c r="F35" s="56"/>
      <c r="G35" s="56" t="s">
        <v>561</v>
      </c>
      <c r="H35" s="15" t="s">
        <v>87</v>
      </c>
      <c r="I35" s="15" t="s">
        <v>88</v>
      </c>
      <c r="J35" s="56">
        <v>2</v>
      </c>
      <c r="K35" s="56"/>
      <c r="L35" s="56" t="s">
        <v>74</v>
      </c>
      <c r="M35" s="16" t="s">
        <v>527</v>
      </c>
      <c r="N35" s="16" t="s">
        <v>211</v>
      </c>
      <c r="O35" s="125">
        <f>5076*0.1</f>
        <v>507.6</v>
      </c>
      <c r="P35" s="125">
        <f t="shared" si="2"/>
        <v>609.12</v>
      </c>
      <c r="Q35" s="125">
        <f t="shared" si="3"/>
        <v>609.12</v>
      </c>
      <c r="R35" s="125"/>
      <c r="S35" s="125"/>
      <c r="T35" s="126"/>
      <c r="U35" s="126"/>
      <c r="V35" s="125"/>
      <c r="W35" s="56" t="s">
        <v>64</v>
      </c>
      <c r="X35" s="56" t="s">
        <v>501</v>
      </c>
      <c r="Y35" s="56" t="s">
        <v>66</v>
      </c>
      <c r="Z35" s="45">
        <v>44956</v>
      </c>
      <c r="AA35" s="45">
        <f t="shared" si="6"/>
        <v>45016</v>
      </c>
      <c r="AB35" s="56"/>
      <c r="AC35" s="56"/>
      <c r="AD35" s="56"/>
      <c r="AE35" s="56"/>
      <c r="AF35" s="56" t="str">
        <f t="shared" si="1"/>
        <v>РД Модернизация ПС 110/35/10 кВ Комплексная с созданием каналов связи   (СДТУ)</v>
      </c>
      <c r="AG35" s="33" t="s">
        <v>502</v>
      </c>
      <c r="AH35" s="33">
        <v>876</v>
      </c>
      <c r="AI35" s="33" t="s">
        <v>435</v>
      </c>
      <c r="AJ35" s="33">
        <v>1</v>
      </c>
      <c r="AK35" s="42">
        <v>32000000000</v>
      </c>
      <c r="AL35" s="33" t="s">
        <v>503</v>
      </c>
      <c r="AM35" s="45">
        <f t="shared" si="4"/>
        <v>45026</v>
      </c>
      <c r="AN35" s="45">
        <f t="shared" si="5"/>
        <v>45026</v>
      </c>
      <c r="AO35" s="45">
        <v>45076</v>
      </c>
      <c r="AP35" s="56">
        <v>2023</v>
      </c>
      <c r="AQ35" s="56"/>
      <c r="AR35" s="56"/>
      <c r="AS35" s="56" t="s">
        <v>562</v>
      </c>
      <c r="AT35" s="56" t="s">
        <v>563</v>
      </c>
      <c r="AU35" s="56">
        <v>2021</v>
      </c>
      <c r="AV35" s="56">
        <v>2023</v>
      </c>
      <c r="AW35" s="44">
        <v>6.48</v>
      </c>
      <c r="AX35" s="44">
        <v>6.48</v>
      </c>
      <c r="AY35" s="56" t="s">
        <v>74</v>
      </c>
      <c r="AZ35" s="56"/>
      <c r="BA35" s="56"/>
      <c r="BB35" s="56"/>
    </row>
    <row r="36" spans="1:54" s="68" customFormat="1" ht="78.75">
      <c r="A36" s="35" t="s">
        <v>342</v>
      </c>
      <c r="B36" s="56" t="s">
        <v>1635</v>
      </c>
      <c r="C36" s="56" t="s">
        <v>1184</v>
      </c>
      <c r="D36" s="56" t="s">
        <v>497</v>
      </c>
      <c r="E36" s="56" t="s">
        <v>57</v>
      </c>
      <c r="F36" s="56"/>
      <c r="G36" s="56" t="s">
        <v>562</v>
      </c>
      <c r="H36" s="40" t="s">
        <v>60</v>
      </c>
      <c r="I36" s="40" t="s">
        <v>60</v>
      </c>
      <c r="J36" s="56">
        <v>2</v>
      </c>
      <c r="K36" s="56"/>
      <c r="L36" s="56" t="s">
        <v>74</v>
      </c>
      <c r="M36" s="16" t="s">
        <v>527</v>
      </c>
      <c r="N36" s="16" t="s">
        <v>211</v>
      </c>
      <c r="O36" s="125">
        <f>5076*0.9</f>
        <v>4568.4000000000005</v>
      </c>
      <c r="P36" s="125">
        <f t="shared" si="2"/>
        <v>5482.0800000000008</v>
      </c>
      <c r="Q36" s="125">
        <f t="shared" si="3"/>
        <v>5482.0800000000008</v>
      </c>
      <c r="R36" s="125"/>
      <c r="S36" s="125"/>
      <c r="T36" s="126"/>
      <c r="U36" s="126"/>
      <c r="V36" s="125"/>
      <c r="W36" s="56" t="s">
        <v>64</v>
      </c>
      <c r="X36" s="56" t="s">
        <v>501</v>
      </c>
      <c r="Y36" s="56" t="s">
        <v>66</v>
      </c>
      <c r="Z36" s="45">
        <v>45137</v>
      </c>
      <c r="AA36" s="45">
        <f t="shared" si="6"/>
        <v>45197</v>
      </c>
      <c r="AB36" s="56"/>
      <c r="AC36" s="56"/>
      <c r="AD36" s="56"/>
      <c r="AE36" s="56"/>
      <c r="AF36" s="56" t="str">
        <f t="shared" si="1"/>
        <v>Модернизация ПС 110/35/10 кВ Комплексная с созданием каналов связи   (СДТУ)</v>
      </c>
      <c r="AG36" s="33" t="s">
        <v>502</v>
      </c>
      <c r="AH36" s="33">
        <v>876</v>
      </c>
      <c r="AI36" s="33" t="s">
        <v>435</v>
      </c>
      <c r="AJ36" s="33">
        <v>1</v>
      </c>
      <c r="AK36" s="42">
        <v>32000000000</v>
      </c>
      <c r="AL36" s="33" t="s">
        <v>503</v>
      </c>
      <c r="AM36" s="45">
        <f t="shared" si="4"/>
        <v>45207</v>
      </c>
      <c r="AN36" s="45">
        <f t="shared" si="5"/>
        <v>45207</v>
      </c>
      <c r="AO36" s="45">
        <v>45290</v>
      </c>
      <c r="AP36" s="56">
        <v>2023</v>
      </c>
      <c r="AQ36" s="56"/>
      <c r="AR36" s="56"/>
      <c r="AS36" s="56" t="s">
        <v>562</v>
      </c>
      <c r="AT36" s="56" t="s">
        <v>563</v>
      </c>
      <c r="AU36" s="56">
        <v>2021</v>
      </c>
      <c r="AV36" s="56">
        <v>2023</v>
      </c>
      <c r="AW36" s="44">
        <v>6.48</v>
      </c>
      <c r="AX36" s="44">
        <v>6.48</v>
      </c>
      <c r="AY36" s="56" t="s">
        <v>74</v>
      </c>
      <c r="AZ36" s="56"/>
      <c r="BA36" s="56"/>
      <c r="BB36" s="56"/>
    </row>
    <row r="37" spans="1:54" s="68" customFormat="1" ht="137.25" customHeight="1">
      <c r="A37" s="35" t="s">
        <v>342</v>
      </c>
      <c r="B37" s="56" t="s">
        <v>1636</v>
      </c>
      <c r="C37" s="56" t="s">
        <v>1184</v>
      </c>
      <c r="D37" s="56" t="s">
        <v>497</v>
      </c>
      <c r="E37" s="56" t="s">
        <v>57</v>
      </c>
      <c r="F37" s="56"/>
      <c r="G37" s="56" t="s">
        <v>564</v>
      </c>
      <c r="H37" s="40" t="s">
        <v>60</v>
      </c>
      <c r="I37" s="40" t="s">
        <v>60</v>
      </c>
      <c r="J37" s="56">
        <v>2</v>
      </c>
      <c r="K37" s="56"/>
      <c r="L37" s="56" t="s">
        <v>74</v>
      </c>
      <c r="M37" s="16" t="s">
        <v>527</v>
      </c>
      <c r="N37" s="16" t="s">
        <v>211</v>
      </c>
      <c r="O37" s="125">
        <v>18543.09</v>
      </c>
      <c r="P37" s="125">
        <f t="shared" si="2"/>
        <v>22251.707999999999</v>
      </c>
      <c r="Q37" s="125">
        <f t="shared" si="3"/>
        <v>22251.707999999999</v>
      </c>
      <c r="R37" s="125"/>
      <c r="S37" s="125"/>
      <c r="T37" s="126"/>
      <c r="U37" s="126"/>
      <c r="V37" s="125"/>
      <c r="W37" s="56" t="s">
        <v>64</v>
      </c>
      <c r="X37" s="56" t="s">
        <v>501</v>
      </c>
      <c r="Y37" s="56" t="s">
        <v>66</v>
      </c>
      <c r="Z37" s="45">
        <v>45015</v>
      </c>
      <c r="AA37" s="45">
        <f t="shared" si="6"/>
        <v>45075</v>
      </c>
      <c r="AB37" s="56"/>
      <c r="AC37" s="56"/>
      <c r="AD37" s="56"/>
      <c r="AE37" s="56"/>
      <c r="AF37" s="56" t="str">
        <f t="shared" si="1"/>
        <v>Модернизация устройств АЧР на ПС 110/35/6 кВ Абагурская, ПС 110/10 кВ Заводская, ПС 110/10 кВ Зенковская, ПС 110/35/6 кВ Кузнецкая, ПС 110/35/6 кВ Оросительная, ПС 110/35/6 кВ Орджоникидзевская, ПС 110/10 кВ Тепличная,  ПС 110/35/6 кВ Тырганская</v>
      </c>
      <c r="AG37" s="33" t="s">
        <v>502</v>
      </c>
      <c r="AH37" s="33">
        <v>876</v>
      </c>
      <c r="AI37" s="33" t="s">
        <v>435</v>
      </c>
      <c r="AJ37" s="33">
        <v>1</v>
      </c>
      <c r="AK37" s="42">
        <v>32000000000</v>
      </c>
      <c r="AL37" s="33" t="s">
        <v>503</v>
      </c>
      <c r="AM37" s="45">
        <f t="shared" si="4"/>
        <v>45085</v>
      </c>
      <c r="AN37" s="45">
        <f t="shared" si="5"/>
        <v>45085</v>
      </c>
      <c r="AO37" s="45">
        <v>45290</v>
      </c>
      <c r="AP37" s="56">
        <v>2023</v>
      </c>
      <c r="AQ37" s="56"/>
      <c r="AR37" s="56"/>
      <c r="AS37" s="56" t="s">
        <v>565</v>
      </c>
      <c r="AT37" s="56" t="s">
        <v>566</v>
      </c>
      <c r="AU37" s="56" t="s">
        <v>567</v>
      </c>
      <c r="AV37" s="56" t="s">
        <v>567</v>
      </c>
      <c r="AW37" s="44" t="s">
        <v>568</v>
      </c>
      <c r="AX37" s="236" t="s">
        <v>1920</v>
      </c>
      <c r="AY37" s="56" t="s">
        <v>74</v>
      </c>
      <c r="AZ37" s="56"/>
      <c r="BA37" s="56"/>
      <c r="BB37" s="56"/>
    </row>
    <row r="38" spans="1:54" s="68" customFormat="1" ht="105" customHeight="1">
      <c r="A38" s="35" t="s">
        <v>342</v>
      </c>
      <c r="B38" s="56" t="s">
        <v>1637</v>
      </c>
      <c r="C38" s="56" t="s">
        <v>1184</v>
      </c>
      <c r="D38" s="56" t="s">
        <v>497</v>
      </c>
      <c r="E38" s="56" t="s">
        <v>86</v>
      </c>
      <c r="F38" s="56"/>
      <c r="G38" s="56" t="s">
        <v>569</v>
      </c>
      <c r="H38" s="15" t="s">
        <v>87</v>
      </c>
      <c r="I38" s="15" t="s">
        <v>88</v>
      </c>
      <c r="J38" s="56">
        <v>2</v>
      </c>
      <c r="K38" s="56"/>
      <c r="L38" s="56" t="s">
        <v>74</v>
      </c>
      <c r="M38" s="16" t="s">
        <v>527</v>
      </c>
      <c r="N38" s="16" t="s">
        <v>211</v>
      </c>
      <c r="O38" s="125">
        <v>529.35</v>
      </c>
      <c r="P38" s="125">
        <f t="shared" si="2"/>
        <v>635.22</v>
      </c>
      <c r="Q38" s="125">
        <f t="shared" si="3"/>
        <v>635.22</v>
      </c>
      <c r="R38" s="125"/>
      <c r="S38" s="125"/>
      <c r="T38" s="126"/>
      <c r="U38" s="126"/>
      <c r="V38" s="125"/>
      <c r="W38" s="56" t="s">
        <v>64</v>
      </c>
      <c r="X38" s="56" t="s">
        <v>501</v>
      </c>
      <c r="Y38" s="56" t="s">
        <v>66</v>
      </c>
      <c r="Z38" s="45">
        <v>45015</v>
      </c>
      <c r="AA38" s="45">
        <f t="shared" si="6"/>
        <v>45075</v>
      </c>
      <c r="AB38" s="56"/>
      <c r="AC38" s="56"/>
      <c r="AD38" s="56"/>
      <c r="AE38" s="56"/>
      <c r="AF38" s="56" t="str">
        <f t="shared" si="1"/>
        <v>ПИР Модернизация устройств АЧР на ПС 110 кВ Афонинская, ПС 110 кВ Безруковская, ПС 110 кВ Береговая (ЮЭС), ПС 110 кВ Воинская, ПС 110 кВ Шахтовая, ПС 110 кВ Ширпотреб, ПС 110 кВ Южная, ПС 110 кВ Юргинская</v>
      </c>
      <c r="AG38" s="33" t="s">
        <v>502</v>
      </c>
      <c r="AH38" s="33">
        <v>876</v>
      </c>
      <c r="AI38" s="33" t="s">
        <v>435</v>
      </c>
      <c r="AJ38" s="33">
        <v>1</v>
      </c>
      <c r="AK38" s="42">
        <v>32000000000</v>
      </c>
      <c r="AL38" s="33" t="s">
        <v>503</v>
      </c>
      <c r="AM38" s="45">
        <f t="shared" si="4"/>
        <v>45085</v>
      </c>
      <c r="AN38" s="45">
        <f t="shared" si="5"/>
        <v>45085</v>
      </c>
      <c r="AO38" s="45">
        <v>45199</v>
      </c>
      <c r="AP38" s="56">
        <v>2023</v>
      </c>
      <c r="AQ38" s="56"/>
      <c r="AR38" s="56"/>
      <c r="AS38" s="56" t="s">
        <v>570</v>
      </c>
      <c r="AT38" s="56" t="s">
        <v>571</v>
      </c>
      <c r="AU38" s="56" t="s">
        <v>567</v>
      </c>
      <c r="AV38" s="56" t="s">
        <v>572</v>
      </c>
      <c r="AW38" s="44" t="s">
        <v>573</v>
      </c>
      <c r="AX38" s="44" t="s">
        <v>573</v>
      </c>
      <c r="AY38" s="56" t="s">
        <v>74</v>
      </c>
      <c r="AZ38" s="56"/>
      <c r="BA38" s="56"/>
      <c r="BB38" s="56"/>
    </row>
    <row r="39" spans="1:54" s="68" customFormat="1" ht="117.75" customHeight="1">
      <c r="A39" s="35" t="s">
        <v>342</v>
      </c>
      <c r="B39" s="56" t="s">
        <v>1638</v>
      </c>
      <c r="C39" s="56" t="s">
        <v>1184</v>
      </c>
      <c r="D39" s="56" t="s">
        <v>497</v>
      </c>
      <c r="E39" s="56" t="s">
        <v>86</v>
      </c>
      <c r="F39" s="56"/>
      <c r="G39" s="56" t="s">
        <v>574</v>
      </c>
      <c r="H39" s="15" t="s">
        <v>87</v>
      </c>
      <c r="I39" s="15" t="s">
        <v>88</v>
      </c>
      <c r="J39" s="56">
        <v>2</v>
      </c>
      <c r="K39" s="56"/>
      <c r="L39" s="56" t="s">
        <v>74</v>
      </c>
      <c r="M39" s="16" t="s">
        <v>527</v>
      </c>
      <c r="N39" s="16" t="s">
        <v>211</v>
      </c>
      <c r="O39" s="125">
        <v>3861.58</v>
      </c>
      <c r="P39" s="125">
        <f t="shared" si="2"/>
        <v>4633.8959999999997</v>
      </c>
      <c r="Q39" s="125">
        <f t="shared" si="3"/>
        <v>4633.8959999999997</v>
      </c>
      <c r="R39" s="125"/>
      <c r="S39" s="125"/>
      <c r="T39" s="126"/>
      <c r="U39" s="126"/>
      <c r="V39" s="125"/>
      <c r="W39" s="56" t="s">
        <v>64</v>
      </c>
      <c r="X39" s="56" t="s">
        <v>501</v>
      </c>
      <c r="Y39" s="56" t="s">
        <v>66</v>
      </c>
      <c r="Z39" s="45">
        <v>44956</v>
      </c>
      <c r="AA39" s="45">
        <f t="shared" si="6"/>
        <v>45016</v>
      </c>
      <c r="AB39" s="56"/>
      <c r="AC39" s="56"/>
      <c r="AD39" s="56"/>
      <c r="AE39" s="56"/>
      <c r="AF39" s="56" t="str">
        <f t="shared" si="1"/>
        <v>ПД Модернизация с созданием системы телемеханики на ПС 110/35/6 кВ Беловская, ПС  110/35/6 кВ Осинниковская, ПС 110/35/6 кВ Ширпотреб, ПС 110/10 кВ КФЗ-2, ПС 110/35/10 кВ Кузнецкая, ПС 110/6 кВ Очистная, ПС 110/10 кВ Спутник, ПС 110/35/6 кВ Абагурская, ПС  110/35/6 кВ Афонинская</v>
      </c>
      <c r="AG39" s="33" t="s">
        <v>502</v>
      </c>
      <c r="AH39" s="33">
        <v>876</v>
      </c>
      <c r="AI39" s="33" t="s">
        <v>435</v>
      </c>
      <c r="AJ39" s="33">
        <v>1</v>
      </c>
      <c r="AK39" s="42">
        <v>32000000000</v>
      </c>
      <c r="AL39" s="33" t="s">
        <v>503</v>
      </c>
      <c r="AM39" s="45">
        <f t="shared" si="4"/>
        <v>45026</v>
      </c>
      <c r="AN39" s="45">
        <f t="shared" si="5"/>
        <v>45026</v>
      </c>
      <c r="AO39" s="45">
        <v>45076</v>
      </c>
      <c r="AP39" s="56">
        <v>2023</v>
      </c>
      <c r="AQ39" s="56"/>
      <c r="AR39" s="56"/>
      <c r="AS39" s="56" t="s">
        <v>575</v>
      </c>
      <c r="AT39" s="56" t="s">
        <v>576</v>
      </c>
      <c r="AU39" s="56" t="s">
        <v>577</v>
      </c>
      <c r="AV39" s="56" t="s">
        <v>578</v>
      </c>
      <c r="AW39" s="44" t="s">
        <v>579</v>
      </c>
      <c r="AX39" s="44" t="s">
        <v>579</v>
      </c>
      <c r="AY39" s="56" t="s">
        <v>74</v>
      </c>
      <c r="AZ39" s="56"/>
      <c r="BA39" s="56"/>
      <c r="BB39" s="56"/>
    </row>
    <row r="40" spans="1:54" s="68" customFormat="1" ht="144.75" customHeight="1">
      <c r="A40" s="35" t="s">
        <v>342</v>
      </c>
      <c r="B40" s="56" t="s">
        <v>1639</v>
      </c>
      <c r="C40" s="56" t="s">
        <v>1184</v>
      </c>
      <c r="D40" s="56" t="s">
        <v>497</v>
      </c>
      <c r="E40" s="56" t="s">
        <v>86</v>
      </c>
      <c r="F40" s="56"/>
      <c r="G40" s="56" t="s">
        <v>580</v>
      </c>
      <c r="H40" s="15" t="s">
        <v>87</v>
      </c>
      <c r="I40" s="15" t="s">
        <v>88</v>
      </c>
      <c r="J40" s="56">
        <v>2</v>
      </c>
      <c r="K40" s="56"/>
      <c r="L40" s="56" t="s">
        <v>74</v>
      </c>
      <c r="M40" s="16" t="s">
        <v>527</v>
      </c>
      <c r="N40" s="16" t="s">
        <v>211</v>
      </c>
      <c r="O40" s="125">
        <v>2499.34</v>
      </c>
      <c r="P40" s="125">
        <f t="shared" si="2"/>
        <v>2999.2080000000001</v>
      </c>
      <c r="Q40" s="125">
        <f t="shared" si="3"/>
        <v>2999.2080000000001</v>
      </c>
      <c r="R40" s="125"/>
      <c r="S40" s="125"/>
      <c r="T40" s="126"/>
      <c r="U40" s="126"/>
      <c r="V40" s="125"/>
      <c r="W40" s="56" t="s">
        <v>64</v>
      </c>
      <c r="X40" s="56" t="s">
        <v>501</v>
      </c>
      <c r="Y40" s="56" t="s">
        <v>66</v>
      </c>
      <c r="Z40" s="45">
        <v>45137</v>
      </c>
      <c r="AA40" s="45">
        <f t="shared" si="6"/>
        <v>45197</v>
      </c>
      <c r="AB40" s="56"/>
      <c r="AC40" s="56"/>
      <c r="AD40" s="56"/>
      <c r="AE40" s="56"/>
      <c r="AF40" s="56" t="str">
        <f t="shared" si="1"/>
        <v>РД Модернизация с созданием системы телемеханики на ПС 110/35/6 кВ Беловская, ПС  110/35/6 кВ Осинниковская, ПС 110/35/6 кВ Ширпотреб, ПС 110/10 кВ КФЗ-2, ПС 110/35/10 кВ Кузнецкая, ПС 110/6 кВ Очистная, ПС 110/10 кВ Спутник, ПС 110/35/6 кВ Абагурская, ПС  110/35/6 кВ Афонинская</v>
      </c>
      <c r="AG40" s="33" t="s">
        <v>502</v>
      </c>
      <c r="AH40" s="33">
        <v>876</v>
      </c>
      <c r="AI40" s="33" t="s">
        <v>435</v>
      </c>
      <c r="AJ40" s="33">
        <v>1</v>
      </c>
      <c r="AK40" s="42">
        <v>32000000000</v>
      </c>
      <c r="AL40" s="33" t="s">
        <v>503</v>
      </c>
      <c r="AM40" s="45">
        <f t="shared" si="4"/>
        <v>45207</v>
      </c>
      <c r="AN40" s="45">
        <f t="shared" si="5"/>
        <v>45207</v>
      </c>
      <c r="AO40" s="45">
        <v>45290</v>
      </c>
      <c r="AP40" s="56">
        <v>2023</v>
      </c>
      <c r="AQ40" s="56"/>
      <c r="AR40" s="56"/>
      <c r="AS40" s="56" t="s">
        <v>575</v>
      </c>
      <c r="AT40" s="56" t="s">
        <v>576</v>
      </c>
      <c r="AU40" s="56" t="s">
        <v>577</v>
      </c>
      <c r="AV40" s="56" t="s">
        <v>578</v>
      </c>
      <c r="AW40" s="44" t="s">
        <v>579</v>
      </c>
      <c r="AX40" s="44" t="s">
        <v>579</v>
      </c>
      <c r="AY40" s="56" t="s">
        <v>74</v>
      </c>
      <c r="AZ40" s="56"/>
      <c r="BA40" s="56"/>
      <c r="BB40" s="56"/>
    </row>
    <row r="41" spans="1:54" s="68" customFormat="1" ht="78.75">
      <c r="A41" s="35" t="s">
        <v>342</v>
      </c>
      <c r="B41" s="56" t="s">
        <v>1640</v>
      </c>
      <c r="C41" s="56" t="s">
        <v>1184</v>
      </c>
      <c r="D41" s="56" t="s">
        <v>497</v>
      </c>
      <c r="E41" s="56" t="s">
        <v>57</v>
      </c>
      <c r="F41" s="56"/>
      <c r="G41" s="56" t="s">
        <v>581</v>
      </c>
      <c r="H41" s="40" t="s">
        <v>60</v>
      </c>
      <c r="I41" s="40" t="s">
        <v>60</v>
      </c>
      <c r="J41" s="56">
        <v>2</v>
      </c>
      <c r="K41" s="56"/>
      <c r="L41" s="56" t="s">
        <v>74</v>
      </c>
      <c r="M41" s="16" t="s">
        <v>527</v>
      </c>
      <c r="N41" s="16" t="s">
        <v>211</v>
      </c>
      <c r="O41" s="125">
        <v>10053.333106799997</v>
      </c>
      <c r="P41" s="125">
        <f t="shared" si="2"/>
        <v>12063.999728159995</v>
      </c>
      <c r="Q41" s="125">
        <f t="shared" si="3"/>
        <v>12063.999728159995</v>
      </c>
      <c r="R41" s="125"/>
      <c r="S41" s="125"/>
      <c r="T41" s="126"/>
      <c r="U41" s="126"/>
      <c r="V41" s="125"/>
      <c r="W41" s="56" t="s">
        <v>64</v>
      </c>
      <c r="X41" s="56" t="s">
        <v>501</v>
      </c>
      <c r="Y41" s="56" t="s">
        <v>66</v>
      </c>
      <c r="Z41" s="45">
        <v>45015</v>
      </c>
      <c r="AA41" s="45">
        <f t="shared" si="6"/>
        <v>45075</v>
      </c>
      <c r="AB41" s="56"/>
      <c r="AC41" s="56"/>
      <c r="AD41" s="56"/>
      <c r="AE41" s="56"/>
      <c r="AF41" s="56" t="str">
        <f t="shared" si="1"/>
        <v>Модернизация с созданием системы телемеханики на ПС 110/35/6 кВ Мысковская</v>
      </c>
      <c r="AG41" s="33" t="s">
        <v>502</v>
      </c>
      <c r="AH41" s="33">
        <v>876</v>
      </c>
      <c r="AI41" s="33" t="s">
        <v>435</v>
      </c>
      <c r="AJ41" s="33">
        <v>1</v>
      </c>
      <c r="AK41" s="42">
        <v>32000000000</v>
      </c>
      <c r="AL41" s="33" t="s">
        <v>503</v>
      </c>
      <c r="AM41" s="45">
        <f t="shared" si="4"/>
        <v>45085</v>
      </c>
      <c r="AN41" s="45">
        <f t="shared" si="5"/>
        <v>45085</v>
      </c>
      <c r="AO41" s="45">
        <v>45290</v>
      </c>
      <c r="AP41" s="56">
        <v>2023</v>
      </c>
      <c r="AQ41" s="56"/>
      <c r="AR41" s="56"/>
      <c r="AS41" s="56" t="s">
        <v>581</v>
      </c>
      <c r="AT41" s="56" t="s">
        <v>582</v>
      </c>
      <c r="AU41" s="56">
        <v>2021</v>
      </c>
      <c r="AV41" s="56">
        <v>2023</v>
      </c>
      <c r="AW41" s="44">
        <v>13.352086659999999</v>
      </c>
      <c r="AX41" s="44">
        <v>12.837583</v>
      </c>
      <c r="AY41" s="56" t="s">
        <v>74</v>
      </c>
      <c r="AZ41" s="56"/>
      <c r="BA41" s="56"/>
      <c r="BB41" s="56"/>
    </row>
    <row r="42" spans="1:54" s="68" customFormat="1" ht="78.75">
      <c r="A42" s="35" t="s">
        <v>342</v>
      </c>
      <c r="B42" s="56" t="s">
        <v>1641</v>
      </c>
      <c r="C42" s="56" t="s">
        <v>1184</v>
      </c>
      <c r="D42" s="56" t="s">
        <v>497</v>
      </c>
      <c r="E42" s="56" t="s">
        <v>57</v>
      </c>
      <c r="F42" s="56"/>
      <c r="G42" s="56" t="s">
        <v>583</v>
      </c>
      <c r="H42" s="40" t="s">
        <v>60</v>
      </c>
      <c r="I42" s="40" t="s">
        <v>60</v>
      </c>
      <c r="J42" s="56">
        <v>2</v>
      </c>
      <c r="K42" s="56"/>
      <c r="L42" s="56" t="s">
        <v>74</v>
      </c>
      <c r="M42" s="16" t="s">
        <v>527</v>
      </c>
      <c r="N42" s="16" t="s">
        <v>211</v>
      </c>
      <c r="O42" s="125">
        <v>10054.313291799997</v>
      </c>
      <c r="P42" s="125">
        <f t="shared" si="2"/>
        <v>12065.175950159997</v>
      </c>
      <c r="Q42" s="125">
        <f t="shared" si="3"/>
        <v>12065.175950159997</v>
      </c>
      <c r="R42" s="125"/>
      <c r="S42" s="125"/>
      <c r="T42" s="126"/>
      <c r="U42" s="126"/>
      <c r="V42" s="125"/>
      <c r="W42" s="56" t="s">
        <v>64</v>
      </c>
      <c r="X42" s="56" t="s">
        <v>501</v>
      </c>
      <c r="Y42" s="56" t="s">
        <v>66</v>
      </c>
      <c r="Z42" s="45">
        <v>45015</v>
      </c>
      <c r="AA42" s="45">
        <f t="shared" si="6"/>
        <v>45075</v>
      </c>
      <c r="AB42" s="56"/>
      <c r="AC42" s="56"/>
      <c r="AD42" s="56"/>
      <c r="AE42" s="56"/>
      <c r="AF42" s="56" t="str">
        <f t="shared" si="1"/>
        <v>Модернизация с созданием системы телемеханики на ПС 110/10 кВ Технониколь</v>
      </c>
      <c r="AG42" s="33" t="s">
        <v>502</v>
      </c>
      <c r="AH42" s="33">
        <v>876</v>
      </c>
      <c r="AI42" s="33" t="s">
        <v>435</v>
      </c>
      <c r="AJ42" s="33">
        <v>1</v>
      </c>
      <c r="AK42" s="42">
        <v>32000000000</v>
      </c>
      <c r="AL42" s="33" t="s">
        <v>503</v>
      </c>
      <c r="AM42" s="45">
        <f t="shared" si="4"/>
        <v>45085</v>
      </c>
      <c r="AN42" s="45">
        <f t="shared" si="5"/>
        <v>45085</v>
      </c>
      <c r="AO42" s="45">
        <v>45290</v>
      </c>
      <c r="AP42" s="56">
        <v>2023</v>
      </c>
      <c r="AQ42" s="56"/>
      <c r="AR42" s="56"/>
      <c r="AS42" s="56" t="s">
        <v>583</v>
      </c>
      <c r="AT42" s="56" t="s">
        <v>584</v>
      </c>
      <c r="AU42" s="56">
        <v>2021</v>
      </c>
      <c r="AV42" s="56">
        <v>2023</v>
      </c>
      <c r="AW42" s="44">
        <v>13.352086659999999</v>
      </c>
      <c r="AX42" s="44">
        <v>12.83882575</v>
      </c>
      <c r="AY42" s="56" t="s">
        <v>74</v>
      </c>
      <c r="AZ42" s="56"/>
      <c r="BA42" s="56"/>
      <c r="BB42" s="56"/>
    </row>
    <row r="43" spans="1:54" s="68" customFormat="1" ht="78.75">
      <c r="A43" s="35" t="s">
        <v>342</v>
      </c>
      <c r="B43" s="56" t="s">
        <v>1642</v>
      </c>
      <c r="C43" s="56" t="s">
        <v>1184</v>
      </c>
      <c r="D43" s="56" t="s">
        <v>497</v>
      </c>
      <c r="E43" s="56" t="s">
        <v>57</v>
      </c>
      <c r="F43" s="56"/>
      <c r="G43" s="56" t="s">
        <v>585</v>
      </c>
      <c r="H43" s="40" t="s">
        <v>60</v>
      </c>
      <c r="I43" s="40" t="s">
        <v>60</v>
      </c>
      <c r="J43" s="56">
        <v>2</v>
      </c>
      <c r="K43" s="56"/>
      <c r="L43" s="56" t="s">
        <v>74</v>
      </c>
      <c r="M43" s="16" t="s">
        <v>527</v>
      </c>
      <c r="N43" s="16" t="s">
        <v>211</v>
      </c>
      <c r="O43" s="125">
        <v>2652.1280601999997</v>
      </c>
      <c r="P43" s="125">
        <f t="shared" si="2"/>
        <v>3182.5536722399997</v>
      </c>
      <c r="Q43" s="125">
        <f t="shared" si="3"/>
        <v>3182.5536722399997</v>
      </c>
      <c r="R43" s="125"/>
      <c r="S43" s="125"/>
      <c r="T43" s="126"/>
      <c r="U43" s="126"/>
      <c r="V43" s="125"/>
      <c r="W43" s="56" t="s">
        <v>64</v>
      </c>
      <c r="X43" s="56" t="s">
        <v>501</v>
      </c>
      <c r="Y43" s="56" t="s">
        <v>66</v>
      </c>
      <c r="Z43" s="45">
        <v>45015</v>
      </c>
      <c r="AA43" s="45">
        <f t="shared" si="6"/>
        <v>45075</v>
      </c>
      <c r="AB43" s="56"/>
      <c r="AC43" s="56"/>
      <c r="AD43" s="56"/>
      <c r="AE43" s="56"/>
      <c r="AF43" s="56" t="str">
        <f t="shared" si="1"/>
        <v>Модернизация ПС 110/10 кВ Технониколь с установка цифрового устройства РАС</v>
      </c>
      <c r="AG43" s="33" t="s">
        <v>502</v>
      </c>
      <c r="AH43" s="33">
        <v>876</v>
      </c>
      <c r="AI43" s="33" t="s">
        <v>435</v>
      </c>
      <c r="AJ43" s="33">
        <v>1</v>
      </c>
      <c r="AK43" s="42">
        <v>32000000000</v>
      </c>
      <c r="AL43" s="33" t="s">
        <v>503</v>
      </c>
      <c r="AM43" s="45">
        <f t="shared" si="4"/>
        <v>45085</v>
      </c>
      <c r="AN43" s="45">
        <f t="shared" si="5"/>
        <v>45085</v>
      </c>
      <c r="AO43" s="45">
        <v>45290</v>
      </c>
      <c r="AP43" s="56">
        <v>2023</v>
      </c>
      <c r="AQ43" s="56"/>
      <c r="AR43" s="56"/>
      <c r="AS43" s="56" t="s">
        <v>585</v>
      </c>
      <c r="AT43" s="56" t="s">
        <v>586</v>
      </c>
      <c r="AU43" s="56">
        <v>2021</v>
      </c>
      <c r="AV43" s="56">
        <v>2023</v>
      </c>
      <c r="AW43" s="44">
        <v>3.662236</v>
      </c>
      <c r="AX43" s="236">
        <v>3.4317854999999997</v>
      </c>
      <c r="AY43" s="56" t="s">
        <v>74</v>
      </c>
      <c r="AZ43" s="56"/>
      <c r="BA43" s="56"/>
      <c r="BB43" s="56"/>
    </row>
    <row r="44" spans="1:54" s="68" customFormat="1" ht="78.75">
      <c r="A44" s="35" t="s">
        <v>342</v>
      </c>
      <c r="B44" s="56" t="s">
        <v>1643</v>
      </c>
      <c r="C44" s="56" t="s">
        <v>1184</v>
      </c>
      <c r="D44" s="56" t="s">
        <v>497</v>
      </c>
      <c r="E44" s="56" t="s">
        <v>86</v>
      </c>
      <c r="F44" s="56"/>
      <c r="G44" s="56" t="s">
        <v>587</v>
      </c>
      <c r="H44" s="15" t="s">
        <v>87</v>
      </c>
      <c r="I44" s="15" t="s">
        <v>88</v>
      </c>
      <c r="J44" s="56">
        <v>2</v>
      </c>
      <c r="K44" s="56"/>
      <c r="L44" s="56" t="s">
        <v>74</v>
      </c>
      <c r="M44" s="16" t="s">
        <v>527</v>
      </c>
      <c r="N44" s="16" t="s">
        <v>211</v>
      </c>
      <c r="O44" s="125">
        <v>563.75587259999986</v>
      </c>
      <c r="P44" s="125">
        <f t="shared" si="2"/>
        <v>676.50704711999981</v>
      </c>
      <c r="Q44" s="125">
        <f t="shared" si="3"/>
        <v>676.50704711999981</v>
      </c>
      <c r="R44" s="125"/>
      <c r="S44" s="125"/>
      <c r="T44" s="126"/>
      <c r="U44" s="126"/>
      <c r="V44" s="125"/>
      <c r="W44" s="56" t="s">
        <v>64</v>
      </c>
      <c r="X44" s="56" t="s">
        <v>501</v>
      </c>
      <c r="Y44" s="56" t="s">
        <v>66</v>
      </c>
      <c r="Z44" s="45">
        <v>45015</v>
      </c>
      <c r="AA44" s="45">
        <f t="shared" si="6"/>
        <v>45075</v>
      </c>
      <c r="AB44" s="56"/>
      <c r="AC44" s="56"/>
      <c r="AD44" s="56"/>
      <c r="AE44" s="56"/>
      <c r="AF44" s="56" t="str">
        <f t="shared" ref="AF44:AF75" si="7">G44</f>
        <v>ПИР Техническое перевооружение с заменой  КТП 6 кВ  Новокузнецкого РЭС ТП 15 Ф.6-5-ТП 63 от ПС 110/35/6 кВ «НовоБайдаевская», 400 кВА - 2 шт</v>
      </c>
      <c r="AG44" s="33" t="s">
        <v>502</v>
      </c>
      <c r="AH44" s="33">
        <v>876</v>
      </c>
      <c r="AI44" s="33" t="s">
        <v>435</v>
      </c>
      <c r="AJ44" s="33">
        <v>1</v>
      </c>
      <c r="AK44" s="42">
        <v>32000000000</v>
      </c>
      <c r="AL44" s="33" t="s">
        <v>503</v>
      </c>
      <c r="AM44" s="45">
        <f t="shared" si="4"/>
        <v>45085</v>
      </c>
      <c r="AN44" s="45">
        <f t="shared" si="5"/>
        <v>45085</v>
      </c>
      <c r="AO44" s="45">
        <v>45199</v>
      </c>
      <c r="AP44" s="56">
        <v>2023</v>
      </c>
      <c r="AQ44" s="56"/>
      <c r="AR44" s="56"/>
      <c r="AS44" s="56" t="s">
        <v>588</v>
      </c>
      <c r="AT44" s="56" t="s">
        <v>589</v>
      </c>
      <c r="AU44" s="56">
        <v>2022</v>
      </c>
      <c r="AV44" s="56">
        <v>2024</v>
      </c>
      <c r="AW44" s="44">
        <v>9.0520771999999994</v>
      </c>
      <c r="AX44" s="44">
        <v>9.0520771999999994</v>
      </c>
      <c r="AY44" s="56" t="s">
        <v>74</v>
      </c>
      <c r="AZ44" s="56"/>
      <c r="BA44" s="56"/>
      <c r="BB44" s="56"/>
    </row>
    <row r="45" spans="1:54" s="68" customFormat="1" ht="78.75">
      <c r="A45" s="35" t="s">
        <v>342</v>
      </c>
      <c r="B45" s="56" t="s">
        <v>1644</v>
      </c>
      <c r="C45" s="56" t="s">
        <v>1184</v>
      </c>
      <c r="D45" s="56" t="s">
        <v>497</v>
      </c>
      <c r="E45" s="56" t="s">
        <v>86</v>
      </c>
      <c r="F45" s="56"/>
      <c r="G45" s="56" t="s">
        <v>590</v>
      </c>
      <c r="H45" s="15" t="s">
        <v>87</v>
      </c>
      <c r="I45" s="15" t="s">
        <v>88</v>
      </c>
      <c r="J45" s="56">
        <v>2</v>
      </c>
      <c r="K45" s="56"/>
      <c r="L45" s="56" t="s">
        <v>74</v>
      </c>
      <c r="M45" s="16" t="s">
        <v>527</v>
      </c>
      <c r="N45" s="16" t="s">
        <v>211</v>
      </c>
      <c r="O45" s="125">
        <v>6703.1186149999994</v>
      </c>
      <c r="P45" s="125">
        <f t="shared" si="2"/>
        <v>8043.7423379999991</v>
      </c>
      <c r="Q45" s="125">
        <f t="shared" si="3"/>
        <v>8043.7423379999991</v>
      </c>
      <c r="R45" s="125"/>
      <c r="S45" s="125"/>
      <c r="T45" s="126"/>
      <c r="U45" s="126"/>
      <c r="V45" s="125"/>
      <c r="W45" s="56" t="s">
        <v>64</v>
      </c>
      <c r="X45" s="56" t="s">
        <v>501</v>
      </c>
      <c r="Y45" s="56" t="s">
        <v>66</v>
      </c>
      <c r="Z45" s="45">
        <v>45015</v>
      </c>
      <c r="AA45" s="45">
        <f t="shared" si="6"/>
        <v>45075</v>
      </c>
      <c r="AB45" s="56"/>
      <c r="AC45" s="56"/>
      <c r="AD45" s="56"/>
      <c r="AE45" s="56"/>
      <c r="AF45" s="56" t="str">
        <f t="shared" si="7"/>
        <v>ПИР Техническое перевооружение с заменой  находящихся в неудовлетворительном состоянии ПС 35/6 кВ «Куйбышевская» от ВЛ 35 кВ С-16, С-15  г.Новокузнецк, Куйбышевский район по ул. Шебелинской, (МКП-35/630-7 шт., РНД-35-10 шт.)</v>
      </c>
      <c r="AG45" s="33" t="s">
        <v>502</v>
      </c>
      <c r="AH45" s="33">
        <v>876</v>
      </c>
      <c r="AI45" s="33" t="s">
        <v>435</v>
      </c>
      <c r="AJ45" s="33">
        <v>1</v>
      </c>
      <c r="AK45" s="42">
        <v>32000000000</v>
      </c>
      <c r="AL45" s="33" t="s">
        <v>503</v>
      </c>
      <c r="AM45" s="45">
        <f t="shared" si="4"/>
        <v>45085</v>
      </c>
      <c r="AN45" s="45">
        <f t="shared" si="5"/>
        <v>45085</v>
      </c>
      <c r="AO45" s="45">
        <v>45290</v>
      </c>
      <c r="AP45" s="56">
        <v>2023</v>
      </c>
      <c r="AQ45" s="56"/>
      <c r="AR45" s="56"/>
      <c r="AS45" s="56" t="s">
        <v>591</v>
      </c>
      <c r="AT45" s="56" t="s">
        <v>592</v>
      </c>
      <c r="AU45" s="56">
        <v>2023</v>
      </c>
      <c r="AV45" s="56">
        <v>2026</v>
      </c>
      <c r="AW45" s="44">
        <v>106.96465879</v>
      </c>
      <c r="AX45" s="44">
        <v>106.96465879</v>
      </c>
      <c r="AY45" s="56" t="s">
        <v>74</v>
      </c>
      <c r="AZ45" s="56"/>
      <c r="BA45" s="56"/>
      <c r="BB45" s="56"/>
    </row>
    <row r="46" spans="1:54" s="68" customFormat="1" ht="110.25">
      <c r="A46" s="35" t="s">
        <v>342</v>
      </c>
      <c r="B46" s="56" t="s">
        <v>1645</v>
      </c>
      <c r="C46" s="56" t="s">
        <v>1184</v>
      </c>
      <c r="D46" s="56" t="s">
        <v>497</v>
      </c>
      <c r="E46" s="56" t="s">
        <v>86</v>
      </c>
      <c r="F46" s="56"/>
      <c r="G46" s="56" t="s">
        <v>593</v>
      </c>
      <c r="H46" s="15" t="s">
        <v>87</v>
      </c>
      <c r="I46" s="15" t="s">
        <v>88</v>
      </c>
      <c r="J46" s="56">
        <v>2</v>
      </c>
      <c r="K46" s="56"/>
      <c r="L46" s="56" t="s">
        <v>74</v>
      </c>
      <c r="M46" s="16" t="s">
        <v>527</v>
      </c>
      <c r="N46" s="16" t="s">
        <v>211</v>
      </c>
      <c r="O46" s="125">
        <v>3290</v>
      </c>
      <c r="P46" s="125">
        <f t="shared" si="2"/>
        <v>3948</v>
      </c>
      <c r="Q46" s="125">
        <f t="shared" si="3"/>
        <v>3948</v>
      </c>
      <c r="R46" s="125"/>
      <c r="S46" s="125"/>
      <c r="T46" s="126"/>
      <c r="U46" s="126"/>
      <c r="V46" s="125"/>
      <c r="W46" s="56" t="s">
        <v>64</v>
      </c>
      <c r="X46" s="56" t="s">
        <v>501</v>
      </c>
      <c r="Y46" s="56" t="s">
        <v>66</v>
      </c>
      <c r="Z46" s="45">
        <v>45015</v>
      </c>
      <c r="AA46" s="45">
        <f t="shared" si="6"/>
        <v>45075</v>
      </c>
      <c r="AB46" s="56"/>
      <c r="AC46" s="56"/>
      <c r="AD46" s="56"/>
      <c r="AE46" s="56"/>
      <c r="AF46" s="56" t="str">
        <f t="shared" si="7"/>
        <v>ПИР Техническое перевооружение с заменой  находящихся в неудовлетворительном состоянии ПС 110 кВ Ширпотреб, г.Новокузнецк, Центральный район, ул. Хлебозаводская, 11, (НКФ-110-2 шт., ОНШ-222 шт., РЛНЗ-2 110/600-14 шт., приточно-вытяжная вентиляция, ОPzS-420, проходные ввода-30 шт, линейные РЛНЗ-2 110/600-7 шт.)</v>
      </c>
      <c r="AG46" s="33" t="s">
        <v>502</v>
      </c>
      <c r="AH46" s="33">
        <v>876</v>
      </c>
      <c r="AI46" s="33" t="s">
        <v>435</v>
      </c>
      <c r="AJ46" s="33">
        <v>1</v>
      </c>
      <c r="AK46" s="42">
        <v>32000000000</v>
      </c>
      <c r="AL46" s="33" t="s">
        <v>503</v>
      </c>
      <c r="AM46" s="45">
        <f t="shared" si="4"/>
        <v>45085</v>
      </c>
      <c r="AN46" s="45">
        <f t="shared" si="5"/>
        <v>45085</v>
      </c>
      <c r="AO46" s="45">
        <v>45290</v>
      </c>
      <c r="AP46" s="56">
        <v>2023</v>
      </c>
      <c r="AQ46" s="56"/>
      <c r="AR46" s="56"/>
      <c r="AS46" s="56" t="s">
        <v>594</v>
      </c>
      <c r="AT46" s="56" t="s">
        <v>595</v>
      </c>
      <c r="AU46" s="56">
        <v>2024</v>
      </c>
      <c r="AV46" s="56">
        <v>2025</v>
      </c>
      <c r="AW46" s="44">
        <v>146.81309705999999</v>
      </c>
      <c r="AX46" s="44">
        <v>146.81309705999999</v>
      </c>
      <c r="AY46" s="56" t="s">
        <v>74</v>
      </c>
      <c r="AZ46" s="56"/>
      <c r="BA46" s="56"/>
      <c r="BB46" s="56"/>
    </row>
    <row r="47" spans="1:54" s="68" customFormat="1" ht="78.75">
      <c r="A47" s="35" t="s">
        <v>342</v>
      </c>
      <c r="B47" s="56" t="s">
        <v>1646</v>
      </c>
      <c r="C47" s="56" t="s">
        <v>1184</v>
      </c>
      <c r="D47" s="56" t="s">
        <v>497</v>
      </c>
      <c r="E47" s="56" t="s">
        <v>57</v>
      </c>
      <c r="F47" s="56"/>
      <c r="G47" s="56" t="s">
        <v>596</v>
      </c>
      <c r="H47" s="40" t="s">
        <v>60</v>
      </c>
      <c r="I47" s="40" t="s">
        <v>60</v>
      </c>
      <c r="J47" s="56">
        <v>2</v>
      </c>
      <c r="K47" s="56"/>
      <c r="L47" s="56" t="s">
        <v>74</v>
      </c>
      <c r="M47" s="16" t="s">
        <v>527</v>
      </c>
      <c r="N47" s="16" t="s">
        <v>211</v>
      </c>
      <c r="O47" s="125">
        <v>2640.1947413999997</v>
      </c>
      <c r="P47" s="125">
        <f t="shared" si="2"/>
        <v>3168.2336896799993</v>
      </c>
      <c r="Q47" s="125">
        <f t="shared" si="3"/>
        <v>3168.2336896799993</v>
      </c>
      <c r="R47" s="125"/>
      <c r="S47" s="125"/>
      <c r="T47" s="126"/>
      <c r="U47" s="126"/>
      <c r="V47" s="125"/>
      <c r="W47" s="56" t="s">
        <v>64</v>
      </c>
      <c r="X47" s="56" t="s">
        <v>501</v>
      </c>
      <c r="Y47" s="56" t="s">
        <v>66</v>
      </c>
      <c r="Z47" s="45">
        <v>45015</v>
      </c>
      <c r="AA47" s="45">
        <f t="shared" si="6"/>
        <v>45075</v>
      </c>
      <c r="AB47" s="56"/>
      <c r="AC47" s="56"/>
      <c r="AD47" s="56"/>
      <c r="AE47" s="56"/>
      <c r="AF47" s="56" t="str">
        <f t="shared" si="7"/>
        <v>Модернизация ПС 110 кВ Комплексная с установкой РАС</v>
      </c>
      <c r="AG47" s="33" t="s">
        <v>502</v>
      </c>
      <c r="AH47" s="33">
        <v>876</v>
      </c>
      <c r="AI47" s="33" t="s">
        <v>435</v>
      </c>
      <c r="AJ47" s="33">
        <v>1</v>
      </c>
      <c r="AK47" s="42">
        <v>32000000000</v>
      </c>
      <c r="AL47" s="33" t="s">
        <v>503</v>
      </c>
      <c r="AM47" s="45">
        <f t="shared" si="4"/>
        <v>45085</v>
      </c>
      <c r="AN47" s="45">
        <f t="shared" si="5"/>
        <v>45085</v>
      </c>
      <c r="AO47" s="45">
        <v>45290</v>
      </c>
      <c r="AP47" s="56">
        <v>2023</v>
      </c>
      <c r="AQ47" s="56"/>
      <c r="AR47" s="56"/>
      <c r="AS47" s="56" t="s">
        <v>596</v>
      </c>
      <c r="AT47" s="56" t="s">
        <v>597</v>
      </c>
      <c r="AU47" s="56">
        <v>2021</v>
      </c>
      <c r="AV47" s="56">
        <v>2023</v>
      </c>
      <c r="AW47" s="44">
        <v>3.662236</v>
      </c>
      <c r="AX47" s="236">
        <v>3.3704613800000001</v>
      </c>
      <c r="AY47" s="56" t="s">
        <v>74</v>
      </c>
      <c r="AZ47" s="56"/>
      <c r="BA47" s="56"/>
      <c r="BB47" s="56"/>
    </row>
    <row r="48" spans="1:54" s="68" customFormat="1" ht="78.75">
      <c r="A48" s="35" t="s">
        <v>342</v>
      </c>
      <c r="B48" s="56" t="s">
        <v>1647</v>
      </c>
      <c r="C48" s="56" t="s">
        <v>1184</v>
      </c>
      <c r="D48" s="56" t="s">
        <v>497</v>
      </c>
      <c r="E48" s="56" t="s">
        <v>57</v>
      </c>
      <c r="F48" s="56"/>
      <c r="G48" s="56" t="s">
        <v>598</v>
      </c>
      <c r="H48" s="40" t="s">
        <v>60</v>
      </c>
      <c r="I48" s="40" t="s">
        <v>60</v>
      </c>
      <c r="J48" s="56">
        <v>2</v>
      </c>
      <c r="K48" s="56"/>
      <c r="L48" s="56" t="s">
        <v>74</v>
      </c>
      <c r="M48" s="16" t="s">
        <v>527</v>
      </c>
      <c r="N48" s="16" t="s">
        <v>211</v>
      </c>
      <c r="O48" s="125">
        <v>2640.1947413999997</v>
      </c>
      <c r="P48" s="125">
        <f t="shared" si="2"/>
        <v>3168.2336896799993</v>
      </c>
      <c r="Q48" s="125">
        <f t="shared" si="3"/>
        <v>3168.2336896799993</v>
      </c>
      <c r="R48" s="125"/>
      <c r="S48" s="125"/>
      <c r="T48" s="126"/>
      <c r="U48" s="126"/>
      <c r="V48" s="125"/>
      <c r="W48" s="56" t="s">
        <v>64</v>
      </c>
      <c r="X48" s="56" t="s">
        <v>501</v>
      </c>
      <c r="Y48" s="56" t="s">
        <v>66</v>
      </c>
      <c r="Z48" s="45">
        <v>45015</v>
      </c>
      <c r="AA48" s="45">
        <f t="shared" si="6"/>
        <v>45075</v>
      </c>
      <c r="AB48" s="56"/>
      <c r="AC48" s="56"/>
      <c r="AD48" s="56"/>
      <c r="AE48" s="56"/>
      <c r="AF48" s="56" t="str">
        <f t="shared" si="7"/>
        <v>Модернизация ПС 110 кВ Береговая с установкой РАС</v>
      </c>
      <c r="AG48" s="33" t="s">
        <v>502</v>
      </c>
      <c r="AH48" s="33">
        <v>876</v>
      </c>
      <c r="AI48" s="33" t="s">
        <v>435</v>
      </c>
      <c r="AJ48" s="33">
        <v>1</v>
      </c>
      <c r="AK48" s="42">
        <v>32000000000</v>
      </c>
      <c r="AL48" s="33" t="s">
        <v>503</v>
      </c>
      <c r="AM48" s="45">
        <f t="shared" si="4"/>
        <v>45085</v>
      </c>
      <c r="AN48" s="45">
        <f t="shared" si="5"/>
        <v>45085</v>
      </c>
      <c r="AO48" s="45">
        <v>45290</v>
      </c>
      <c r="AP48" s="56">
        <v>2023</v>
      </c>
      <c r="AQ48" s="56"/>
      <c r="AR48" s="56"/>
      <c r="AS48" s="56" t="s">
        <v>598</v>
      </c>
      <c r="AT48" s="56" t="s">
        <v>599</v>
      </c>
      <c r="AU48" s="56">
        <v>2021</v>
      </c>
      <c r="AV48" s="56">
        <v>2023</v>
      </c>
      <c r="AW48" s="44">
        <v>3.662236</v>
      </c>
      <c r="AX48" s="236">
        <v>3.3704613800000001</v>
      </c>
      <c r="AY48" s="56" t="s">
        <v>74</v>
      </c>
      <c r="AZ48" s="56"/>
      <c r="BA48" s="56"/>
      <c r="BB48" s="56"/>
    </row>
    <row r="49" spans="1:54" s="68" customFormat="1" ht="78.75">
      <c r="A49" s="35" t="s">
        <v>342</v>
      </c>
      <c r="B49" s="56" t="s">
        <v>1648</v>
      </c>
      <c r="C49" s="56" t="s">
        <v>1184</v>
      </c>
      <c r="D49" s="56" t="s">
        <v>497</v>
      </c>
      <c r="E49" s="56" t="s">
        <v>57</v>
      </c>
      <c r="F49" s="56"/>
      <c r="G49" s="56" t="s">
        <v>600</v>
      </c>
      <c r="H49" s="40" t="s">
        <v>60</v>
      </c>
      <c r="I49" s="40" t="s">
        <v>60</v>
      </c>
      <c r="J49" s="56">
        <v>2</v>
      </c>
      <c r="K49" s="56"/>
      <c r="L49" s="56" t="s">
        <v>74</v>
      </c>
      <c r="M49" s="16" t="s">
        <v>527</v>
      </c>
      <c r="N49" s="16" t="s">
        <v>211</v>
      </c>
      <c r="O49" s="125">
        <v>2635.4814779999997</v>
      </c>
      <c r="P49" s="125">
        <f t="shared" si="2"/>
        <v>3162.5777735999995</v>
      </c>
      <c r="Q49" s="125">
        <f t="shared" si="3"/>
        <v>3162.5777735999995</v>
      </c>
      <c r="R49" s="125"/>
      <c r="S49" s="125"/>
      <c r="T49" s="126"/>
      <c r="U49" s="126"/>
      <c r="V49" s="125"/>
      <c r="W49" s="56" t="s">
        <v>64</v>
      </c>
      <c r="X49" s="56" t="s">
        <v>501</v>
      </c>
      <c r="Y49" s="56" t="s">
        <v>66</v>
      </c>
      <c r="Z49" s="45">
        <v>45015</v>
      </c>
      <c r="AA49" s="45">
        <f t="shared" si="6"/>
        <v>45075</v>
      </c>
      <c r="AB49" s="56"/>
      <c r="AC49" s="56"/>
      <c r="AD49" s="56"/>
      <c r="AE49" s="56"/>
      <c r="AF49" s="56" t="str">
        <f t="shared" si="7"/>
        <v>Техническое перевооружение ПС 110 Бенжереп-2 монтаж защит от дуговых коротких замыканий ячеек 6-10 кВ - 1 комплект</v>
      </c>
      <c r="AG49" s="33" t="s">
        <v>502</v>
      </c>
      <c r="AH49" s="33">
        <v>876</v>
      </c>
      <c r="AI49" s="33" t="s">
        <v>435</v>
      </c>
      <c r="AJ49" s="33">
        <v>1</v>
      </c>
      <c r="AK49" s="42">
        <v>32000000000</v>
      </c>
      <c r="AL49" s="33" t="s">
        <v>503</v>
      </c>
      <c r="AM49" s="45">
        <f t="shared" si="4"/>
        <v>45085</v>
      </c>
      <c r="AN49" s="45">
        <f t="shared" si="5"/>
        <v>45085</v>
      </c>
      <c r="AO49" s="45">
        <v>45290</v>
      </c>
      <c r="AP49" s="56">
        <v>2023</v>
      </c>
      <c r="AQ49" s="56"/>
      <c r="AR49" s="56"/>
      <c r="AS49" s="56" t="s">
        <v>600</v>
      </c>
      <c r="AT49" s="56" t="s">
        <v>601</v>
      </c>
      <c r="AU49" s="56">
        <v>2022</v>
      </c>
      <c r="AV49" s="56">
        <v>2023</v>
      </c>
      <c r="AW49" s="44">
        <v>3.4844444399999999</v>
      </c>
      <c r="AX49" s="44">
        <v>3.4844444399999999</v>
      </c>
      <c r="AY49" s="56" t="s">
        <v>74</v>
      </c>
      <c r="AZ49" s="56"/>
      <c r="BA49" s="56"/>
      <c r="BB49" s="56"/>
    </row>
    <row r="50" spans="1:54" s="68" customFormat="1" ht="78.75">
      <c r="A50" s="35" t="s">
        <v>342</v>
      </c>
      <c r="B50" s="56" t="s">
        <v>1649</v>
      </c>
      <c r="C50" s="56" t="s">
        <v>1184</v>
      </c>
      <c r="D50" s="56" t="s">
        <v>497</v>
      </c>
      <c r="E50" s="56" t="s">
        <v>57</v>
      </c>
      <c r="F50" s="56"/>
      <c r="G50" s="56" t="s">
        <v>602</v>
      </c>
      <c r="H50" s="40" t="s">
        <v>60</v>
      </c>
      <c r="I50" s="40" t="s">
        <v>60</v>
      </c>
      <c r="J50" s="56">
        <v>2</v>
      </c>
      <c r="K50" s="56"/>
      <c r="L50" s="56" t="s">
        <v>74</v>
      </c>
      <c r="M50" s="16" t="s">
        <v>527</v>
      </c>
      <c r="N50" s="16" t="s">
        <v>211</v>
      </c>
      <c r="O50" s="125">
        <v>8580.1946698000011</v>
      </c>
      <c r="P50" s="125">
        <f t="shared" si="2"/>
        <v>10296.233603760002</v>
      </c>
      <c r="Q50" s="125">
        <f t="shared" si="3"/>
        <v>10296.233603760002</v>
      </c>
      <c r="R50" s="125"/>
      <c r="S50" s="125"/>
      <c r="T50" s="126"/>
      <c r="U50" s="126"/>
      <c r="V50" s="125"/>
      <c r="W50" s="56" t="s">
        <v>64</v>
      </c>
      <c r="X50" s="56" t="s">
        <v>501</v>
      </c>
      <c r="Y50" s="56" t="s">
        <v>66</v>
      </c>
      <c r="Z50" s="45">
        <v>45015</v>
      </c>
      <c r="AA50" s="45">
        <f t="shared" si="6"/>
        <v>45075</v>
      </c>
      <c r="AB50" s="56"/>
      <c r="AC50" s="56"/>
      <c r="AD50" s="56"/>
      <c r="AE50" s="56"/>
      <c r="AF50" s="56" t="str">
        <f t="shared" si="7"/>
        <v>Реконструкция устройств РЗА ВЛ 110кВ на ПС 110кВ Юргинская (4 шт.)</v>
      </c>
      <c r="AG50" s="33" t="s">
        <v>502</v>
      </c>
      <c r="AH50" s="33">
        <v>876</v>
      </c>
      <c r="AI50" s="33" t="s">
        <v>435</v>
      </c>
      <c r="AJ50" s="33">
        <v>1</v>
      </c>
      <c r="AK50" s="42">
        <v>32000000000</v>
      </c>
      <c r="AL50" s="33" t="s">
        <v>503</v>
      </c>
      <c r="AM50" s="45">
        <f t="shared" si="4"/>
        <v>45085</v>
      </c>
      <c r="AN50" s="45">
        <f t="shared" si="5"/>
        <v>45085</v>
      </c>
      <c r="AO50" s="45">
        <v>45290</v>
      </c>
      <c r="AP50" s="56">
        <v>2023</v>
      </c>
      <c r="AQ50" s="56"/>
      <c r="AR50" s="56"/>
      <c r="AS50" s="56" t="s">
        <v>602</v>
      </c>
      <c r="AT50" s="56" t="s">
        <v>603</v>
      </c>
      <c r="AU50" s="56">
        <v>2022</v>
      </c>
      <c r="AV50" s="56">
        <v>2023</v>
      </c>
      <c r="AW50" s="44">
        <v>11.452640000000001</v>
      </c>
      <c r="AX50" s="236">
        <v>10.953440000000001</v>
      </c>
      <c r="AY50" s="56" t="s">
        <v>74</v>
      </c>
      <c r="AZ50" s="56"/>
      <c r="BA50" s="56"/>
      <c r="BB50" s="56"/>
    </row>
    <row r="51" spans="1:54" s="68" customFormat="1" ht="78.75">
      <c r="A51" s="35" t="s">
        <v>342</v>
      </c>
      <c r="B51" s="56" t="s">
        <v>1650</v>
      </c>
      <c r="C51" s="56" t="s">
        <v>1184</v>
      </c>
      <c r="D51" s="56" t="s">
        <v>497</v>
      </c>
      <c r="E51" s="56" t="s">
        <v>57</v>
      </c>
      <c r="F51" s="56"/>
      <c r="G51" s="56" t="s">
        <v>604</v>
      </c>
      <c r="H51" s="40" t="s">
        <v>60</v>
      </c>
      <c r="I51" s="40" t="s">
        <v>60</v>
      </c>
      <c r="J51" s="56">
        <v>2</v>
      </c>
      <c r="K51" s="56"/>
      <c r="L51" s="56" t="s">
        <v>74</v>
      </c>
      <c r="M51" s="16" t="s">
        <v>527</v>
      </c>
      <c r="N51" s="16" t="s">
        <v>211</v>
      </c>
      <c r="O51" s="125">
        <v>8580.1946698000011</v>
      </c>
      <c r="P51" s="125">
        <f t="shared" si="2"/>
        <v>10296.233603760002</v>
      </c>
      <c r="Q51" s="125">
        <f t="shared" si="3"/>
        <v>10296.233603760002</v>
      </c>
      <c r="R51" s="125"/>
      <c r="S51" s="125"/>
      <c r="T51" s="126"/>
      <c r="U51" s="126"/>
      <c r="V51" s="125"/>
      <c r="W51" s="56" t="s">
        <v>64</v>
      </c>
      <c r="X51" s="56" t="s">
        <v>501</v>
      </c>
      <c r="Y51" s="56" t="s">
        <v>66</v>
      </c>
      <c r="Z51" s="45">
        <v>45015</v>
      </c>
      <c r="AA51" s="45">
        <f t="shared" si="6"/>
        <v>45075</v>
      </c>
      <c r="AB51" s="56"/>
      <c r="AC51" s="56"/>
      <c r="AD51" s="56"/>
      <c r="AE51" s="56"/>
      <c r="AF51" s="56" t="str">
        <f t="shared" si="7"/>
        <v>Реконструкция устройств РЗА ВЛ 110кВ на ПС 110кВ КФЗ-2, с организацией каналов связи (2 шт.)</v>
      </c>
      <c r="AG51" s="33" t="s">
        <v>502</v>
      </c>
      <c r="AH51" s="33">
        <v>876</v>
      </c>
      <c r="AI51" s="33" t="s">
        <v>435</v>
      </c>
      <c r="AJ51" s="33">
        <v>1</v>
      </c>
      <c r="AK51" s="42">
        <v>32000000000</v>
      </c>
      <c r="AL51" s="33" t="s">
        <v>503</v>
      </c>
      <c r="AM51" s="45">
        <f t="shared" si="4"/>
        <v>45085</v>
      </c>
      <c r="AN51" s="45">
        <f t="shared" si="5"/>
        <v>45085</v>
      </c>
      <c r="AO51" s="45">
        <v>45290</v>
      </c>
      <c r="AP51" s="56">
        <v>2023</v>
      </c>
      <c r="AQ51" s="56"/>
      <c r="AR51" s="56"/>
      <c r="AS51" s="56" t="s">
        <v>604</v>
      </c>
      <c r="AT51" s="56" t="s">
        <v>605</v>
      </c>
      <c r="AU51" s="56">
        <v>2022</v>
      </c>
      <c r="AV51" s="56">
        <v>2023</v>
      </c>
      <c r="AW51" s="44">
        <v>11.452640000000001</v>
      </c>
      <c r="AX51" s="236">
        <v>10.953440000000001</v>
      </c>
      <c r="AY51" s="56" t="s">
        <v>74</v>
      </c>
      <c r="AZ51" s="56"/>
      <c r="BA51" s="56"/>
      <c r="BB51" s="56"/>
    </row>
    <row r="52" spans="1:54" s="68" customFormat="1" ht="78.75">
      <c r="A52" s="35" t="s">
        <v>342</v>
      </c>
      <c r="B52" s="56" t="s">
        <v>1651</v>
      </c>
      <c r="C52" s="56" t="s">
        <v>1184</v>
      </c>
      <c r="D52" s="56" t="s">
        <v>497</v>
      </c>
      <c r="E52" s="56" t="s">
        <v>57</v>
      </c>
      <c r="F52" s="56"/>
      <c r="G52" s="56" t="s">
        <v>606</v>
      </c>
      <c r="H52" s="40" t="s">
        <v>60</v>
      </c>
      <c r="I52" s="40" t="s">
        <v>60</v>
      </c>
      <c r="J52" s="56">
        <v>2</v>
      </c>
      <c r="K52" s="56"/>
      <c r="L52" s="56" t="s">
        <v>74</v>
      </c>
      <c r="M52" s="16" t="s">
        <v>527</v>
      </c>
      <c r="N52" s="16" t="s">
        <v>211</v>
      </c>
      <c r="O52" s="125">
        <v>4700</v>
      </c>
      <c r="P52" s="125">
        <f t="shared" si="2"/>
        <v>5640</v>
      </c>
      <c r="Q52" s="125">
        <f>600*0.94*1.2</f>
        <v>676.8</v>
      </c>
      <c r="R52" s="125">
        <f>P52-Q52</f>
        <v>4963.2</v>
      </c>
      <c r="S52" s="125"/>
      <c r="T52" s="126"/>
      <c r="U52" s="126"/>
      <c r="V52" s="125"/>
      <c r="W52" s="56" t="s">
        <v>64</v>
      </c>
      <c r="X52" s="56" t="s">
        <v>501</v>
      </c>
      <c r="Y52" s="56" t="s">
        <v>66</v>
      </c>
      <c r="Z52" s="45">
        <v>45046</v>
      </c>
      <c r="AA52" s="45">
        <f>Z52+60</f>
        <v>45106</v>
      </c>
      <c r="AB52" s="56"/>
      <c r="AC52" s="56"/>
      <c r="AD52" s="56"/>
      <c r="AE52" s="56"/>
      <c r="AF52" s="56" t="str">
        <f t="shared" si="7"/>
        <v>Техническое перевооружение на ПС 110 кВ Таёжная с заменой 3 комплектов трансформаторов тока 110 кВ в количестве 8 шт</v>
      </c>
      <c r="AG52" s="33" t="s">
        <v>502</v>
      </c>
      <c r="AH52" s="33">
        <v>876</v>
      </c>
      <c r="AI52" s="33" t="s">
        <v>435</v>
      </c>
      <c r="AJ52" s="33">
        <v>1</v>
      </c>
      <c r="AK52" s="42">
        <v>32000000000</v>
      </c>
      <c r="AL52" s="33" t="s">
        <v>503</v>
      </c>
      <c r="AM52" s="45">
        <f t="shared" si="4"/>
        <v>45116</v>
      </c>
      <c r="AN52" s="45">
        <f t="shared" si="5"/>
        <v>45116</v>
      </c>
      <c r="AO52" s="45">
        <v>45656</v>
      </c>
      <c r="AP52" s="56" t="s">
        <v>514</v>
      </c>
      <c r="AQ52" s="56"/>
      <c r="AR52" s="56"/>
      <c r="AS52" s="56" t="s">
        <v>606</v>
      </c>
      <c r="AT52" s="56" t="s">
        <v>607</v>
      </c>
      <c r="AU52" s="56">
        <v>2022</v>
      </c>
      <c r="AV52" s="56">
        <v>2024</v>
      </c>
      <c r="AW52" s="44">
        <v>6</v>
      </c>
      <c r="AX52" s="44">
        <v>6</v>
      </c>
      <c r="AY52" s="56" t="s">
        <v>74</v>
      </c>
      <c r="AZ52" s="56"/>
      <c r="BA52" s="56"/>
      <c r="BB52" s="56"/>
    </row>
    <row r="53" spans="1:54" s="68" customFormat="1" ht="172.5" customHeight="1">
      <c r="A53" s="35" t="s">
        <v>342</v>
      </c>
      <c r="B53" s="56" t="s">
        <v>1652</v>
      </c>
      <c r="C53" s="56" t="s">
        <v>1184</v>
      </c>
      <c r="D53" s="56" t="s">
        <v>497</v>
      </c>
      <c r="E53" s="56" t="s">
        <v>86</v>
      </c>
      <c r="F53" s="56"/>
      <c r="G53" s="56" t="s">
        <v>608</v>
      </c>
      <c r="H53" s="15" t="s">
        <v>87</v>
      </c>
      <c r="I53" s="15" t="s">
        <v>88</v>
      </c>
      <c r="J53" s="56">
        <v>2</v>
      </c>
      <c r="K53" s="56"/>
      <c r="L53" s="56" t="s">
        <v>74</v>
      </c>
      <c r="M53" s="16" t="s">
        <v>527</v>
      </c>
      <c r="N53" s="16" t="s">
        <v>211</v>
      </c>
      <c r="O53" s="125">
        <f>P53/1.2</f>
        <v>6755</v>
      </c>
      <c r="P53" s="235">
        <f>Q53*1.93</f>
        <v>8106</v>
      </c>
      <c r="Q53" s="235">
        <f>0.3*14*1000</f>
        <v>4200</v>
      </c>
      <c r="R53" s="235"/>
      <c r="S53" s="125"/>
      <c r="T53" s="126"/>
      <c r="U53" s="126"/>
      <c r="V53" s="125"/>
      <c r="W53" s="56" t="s">
        <v>64</v>
      </c>
      <c r="X53" s="56" t="s">
        <v>501</v>
      </c>
      <c r="Y53" s="56" t="s">
        <v>66</v>
      </c>
      <c r="Z53" s="45">
        <v>45015</v>
      </c>
      <c r="AA53" s="45">
        <f t="shared" ref="AA53:AA68" si="8">Z53+60</f>
        <v>45075</v>
      </c>
      <c r="AB53" s="56"/>
      <c r="AC53" s="56"/>
      <c r="AD53" s="56"/>
      <c r="AE53" s="56"/>
      <c r="AF53" s="56" t="str">
        <f t="shared" si="7"/>
        <v>ПИР Модернизация СОПТ на ПС 110 кВ Тяжинская, ПС 110 кВ Топкинская, ПС 110/35/6 кВ Анжерская, ПС 110/6 кВ Вахрушевская, ПС 110/6 кВ Звёздная, ПС 35/6 кВ Красный – Углекоп,  ПС 110/10 кВ КФЗ-2,  ПС 110/6 кВ Мундыбашевская,  ПС 110 кВ Промузел,  ПС 110/35/10 кВ Проскоковская,  ПС 35/6 кВ Шахта – 13, ПС 110/35/6 кВ Юргинская,  ПС 35 кВ Мариинская городская,  ПС 110 кВ Тырганская</v>
      </c>
      <c r="AG53" s="33" t="s">
        <v>502</v>
      </c>
      <c r="AH53" s="33">
        <v>876</v>
      </c>
      <c r="AI53" s="33" t="s">
        <v>435</v>
      </c>
      <c r="AJ53" s="33">
        <v>1</v>
      </c>
      <c r="AK53" s="42">
        <v>32000000000</v>
      </c>
      <c r="AL53" s="33" t="s">
        <v>503</v>
      </c>
      <c r="AM53" s="45">
        <f t="shared" si="4"/>
        <v>45085</v>
      </c>
      <c r="AN53" s="45">
        <f t="shared" si="5"/>
        <v>45085</v>
      </c>
      <c r="AO53" s="45">
        <v>45199</v>
      </c>
      <c r="AP53" s="56">
        <v>2023</v>
      </c>
      <c r="AQ53" s="56"/>
      <c r="AR53" s="56"/>
      <c r="AS53" s="56" t="s">
        <v>609</v>
      </c>
      <c r="AT53" s="56" t="s">
        <v>610</v>
      </c>
      <c r="AU53" s="56" t="s">
        <v>611</v>
      </c>
      <c r="AV53" s="56" t="s">
        <v>612</v>
      </c>
      <c r="AW53" s="44" t="s">
        <v>613</v>
      </c>
      <c r="AX53" s="44" t="s">
        <v>613</v>
      </c>
      <c r="AY53" s="56" t="s">
        <v>74</v>
      </c>
      <c r="AZ53" s="56"/>
      <c r="BA53" s="56"/>
      <c r="BB53" s="56"/>
    </row>
    <row r="54" spans="1:54" s="68" customFormat="1" ht="78.75">
      <c r="A54" s="35" t="s">
        <v>342</v>
      </c>
      <c r="B54" s="56" t="s">
        <v>1653</v>
      </c>
      <c r="C54" s="56" t="s">
        <v>1184</v>
      </c>
      <c r="D54" s="56" t="s">
        <v>497</v>
      </c>
      <c r="E54" s="56" t="s">
        <v>57</v>
      </c>
      <c r="F54" s="56"/>
      <c r="G54" s="56" t="s">
        <v>614</v>
      </c>
      <c r="H54" s="40" t="s">
        <v>60</v>
      </c>
      <c r="I54" s="40" t="s">
        <v>60</v>
      </c>
      <c r="J54" s="56">
        <v>2</v>
      </c>
      <c r="K54" s="56"/>
      <c r="L54" s="56" t="s">
        <v>74</v>
      </c>
      <c r="M54" s="16" t="s">
        <v>527</v>
      </c>
      <c r="N54" s="16" t="s">
        <v>211</v>
      </c>
      <c r="O54" s="125">
        <v>5640</v>
      </c>
      <c r="P54" s="125">
        <f t="shared" si="2"/>
        <v>6768</v>
      </c>
      <c r="Q54" s="125">
        <f t="shared" si="3"/>
        <v>6768</v>
      </c>
      <c r="R54" s="125"/>
      <c r="S54" s="125"/>
      <c r="T54" s="126"/>
      <c r="U54" s="126"/>
      <c r="V54" s="125"/>
      <c r="W54" s="56" t="s">
        <v>64</v>
      </c>
      <c r="X54" s="56" t="s">
        <v>501</v>
      </c>
      <c r="Y54" s="56" t="s">
        <v>66</v>
      </c>
      <c r="Z54" s="45">
        <v>45015</v>
      </c>
      <c r="AA54" s="45">
        <f t="shared" si="8"/>
        <v>45075</v>
      </c>
      <c r="AB54" s="56"/>
      <c r="AC54" s="56"/>
      <c r="AD54" s="56"/>
      <c r="AE54" s="56"/>
      <c r="AF54" s="56" t="str">
        <f t="shared" si="7"/>
        <v>Модернизация СОПТ на ПС 110 кВ ЯЦЗ - 1шт</v>
      </c>
      <c r="AG54" s="33" t="s">
        <v>502</v>
      </c>
      <c r="AH54" s="33">
        <v>876</v>
      </c>
      <c r="AI54" s="33" t="s">
        <v>435</v>
      </c>
      <c r="AJ54" s="33">
        <v>1</v>
      </c>
      <c r="AK54" s="42">
        <v>32000000000</v>
      </c>
      <c r="AL54" s="33" t="s">
        <v>503</v>
      </c>
      <c r="AM54" s="45">
        <f t="shared" si="4"/>
        <v>45085</v>
      </c>
      <c r="AN54" s="45">
        <f t="shared" si="5"/>
        <v>45085</v>
      </c>
      <c r="AO54" s="45">
        <v>45290</v>
      </c>
      <c r="AP54" s="56">
        <v>2023</v>
      </c>
      <c r="AQ54" s="56"/>
      <c r="AR54" s="56"/>
      <c r="AS54" s="56" t="s">
        <v>614</v>
      </c>
      <c r="AT54" s="56" t="s">
        <v>615</v>
      </c>
      <c r="AU54" s="56">
        <v>2022</v>
      </c>
      <c r="AV54" s="56">
        <v>2023</v>
      </c>
      <c r="AW54" s="44">
        <v>8.0322911999999995</v>
      </c>
      <c r="AX54" s="236">
        <v>7.1999999999999993</v>
      </c>
      <c r="AY54" s="56" t="s">
        <v>74</v>
      </c>
      <c r="AZ54" s="56"/>
      <c r="BA54" s="56"/>
      <c r="BB54" s="56"/>
    </row>
    <row r="55" spans="1:54" s="68" customFormat="1" ht="78.75">
      <c r="A55" s="35" t="s">
        <v>342</v>
      </c>
      <c r="B55" s="56" t="s">
        <v>1654</v>
      </c>
      <c r="C55" s="56" t="s">
        <v>1184</v>
      </c>
      <c r="D55" s="56" t="s">
        <v>497</v>
      </c>
      <c r="E55" s="56" t="s">
        <v>86</v>
      </c>
      <c r="F55" s="56"/>
      <c r="G55" s="56" t="s">
        <v>616</v>
      </c>
      <c r="H55" s="15" t="s">
        <v>87</v>
      </c>
      <c r="I55" s="15" t="s">
        <v>88</v>
      </c>
      <c r="J55" s="56">
        <v>2</v>
      </c>
      <c r="K55" s="56"/>
      <c r="L55" s="56" t="s">
        <v>74</v>
      </c>
      <c r="M55" s="16" t="s">
        <v>527</v>
      </c>
      <c r="N55" s="16" t="s">
        <v>211</v>
      </c>
      <c r="O55" s="125">
        <v>673.98000939999997</v>
      </c>
      <c r="P55" s="125">
        <f t="shared" si="2"/>
        <v>808.77601127999992</v>
      </c>
      <c r="Q55" s="125">
        <f t="shared" si="3"/>
        <v>808.77601127999992</v>
      </c>
      <c r="R55" s="125"/>
      <c r="S55" s="125"/>
      <c r="T55" s="126"/>
      <c r="U55" s="126"/>
      <c r="V55" s="125"/>
      <c r="W55" s="56" t="s">
        <v>64</v>
      </c>
      <c r="X55" s="56" t="s">
        <v>501</v>
      </c>
      <c r="Y55" s="56" t="s">
        <v>66</v>
      </c>
      <c r="Z55" s="45">
        <v>45015</v>
      </c>
      <c r="AA55" s="45">
        <f t="shared" si="8"/>
        <v>45075</v>
      </c>
      <c r="AB55" s="56"/>
      <c r="AC55" s="56"/>
      <c r="AD55" s="56"/>
      <c r="AE55" s="56"/>
      <c r="AF55" s="56" t="str">
        <f t="shared" si="7"/>
        <v>ПИР Реконструкция устройств РЗА ВЛ 110кВ на ПС 110кВ Кузнецкая (1 шт.)</v>
      </c>
      <c r="AG55" s="33" t="s">
        <v>502</v>
      </c>
      <c r="AH55" s="33">
        <v>876</v>
      </c>
      <c r="AI55" s="33" t="s">
        <v>435</v>
      </c>
      <c r="AJ55" s="33">
        <v>1</v>
      </c>
      <c r="AK55" s="42">
        <v>32000000000</v>
      </c>
      <c r="AL55" s="33" t="s">
        <v>503</v>
      </c>
      <c r="AM55" s="45">
        <f t="shared" si="4"/>
        <v>45085</v>
      </c>
      <c r="AN55" s="45">
        <f t="shared" si="5"/>
        <v>45085</v>
      </c>
      <c r="AO55" s="45">
        <v>45199</v>
      </c>
      <c r="AP55" s="56">
        <v>2023</v>
      </c>
      <c r="AQ55" s="56"/>
      <c r="AR55" s="56"/>
      <c r="AS55" s="56" t="s">
        <v>617</v>
      </c>
      <c r="AT55" s="56" t="s">
        <v>618</v>
      </c>
      <c r="AU55" s="56">
        <v>2022</v>
      </c>
      <c r="AV55" s="56">
        <v>2024</v>
      </c>
      <c r="AW55" s="44">
        <v>8.5894800100000008</v>
      </c>
      <c r="AX55" s="44">
        <v>8.5894800100000008</v>
      </c>
      <c r="AY55" s="56" t="s">
        <v>74</v>
      </c>
      <c r="AZ55" s="56"/>
      <c r="BA55" s="56"/>
      <c r="BB55" s="56"/>
    </row>
    <row r="56" spans="1:54" s="68" customFormat="1" ht="78.75">
      <c r="A56" s="35" t="s">
        <v>342</v>
      </c>
      <c r="B56" s="56" t="s">
        <v>1655</v>
      </c>
      <c r="C56" s="56" t="s">
        <v>1184</v>
      </c>
      <c r="D56" s="56" t="s">
        <v>497</v>
      </c>
      <c r="E56" s="56" t="s">
        <v>86</v>
      </c>
      <c r="F56" s="56"/>
      <c r="G56" s="56" t="s">
        <v>619</v>
      </c>
      <c r="H56" s="15" t="s">
        <v>87</v>
      </c>
      <c r="I56" s="15" t="s">
        <v>88</v>
      </c>
      <c r="J56" s="56">
        <v>2</v>
      </c>
      <c r="K56" s="56"/>
      <c r="L56" s="56" t="s">
        <v>74</v>
      </c>
      <c r="M56" s="16" t="s">
        <v>527</v>
      </c>
      <c r="N56" s="16" t="s">
        <v>211</v>
      </c>
      <c r="O56" s="125">
        <v>673.98000939999997</v>
      </c>
      <c r="P56" s="125">
        <f t="shared" si="2"/>
        <v>808.77601127999992</v>
      </c>
      <c r="Q56" s="125">
        <f t="shared" si="3"/>
        <v>808.77601127999992</v>
      </c>
      <c r="R56" s="125"/>
      <c r="S56" s="125"/>
      <c r="T56" s="126"/>
      <c r="U56" s="126"/>
      <c r="V56" s="125"/>
      <c r="W56" s="56" t="s">
        <v>64</v>
      </c>
      <c r="X56" s="56" t="s">
        <v>501</v>
      </c>
      <c r="Y56" s="56" t="s">
        <v>66</v>
      </c>
      <c r="Z56" s="45">
        <v>45015</v>
      </c>
      <c r="AA56" s="45">
        <f t="shared" si="8"/>
        <v>45075</v>
      </c>
      <c r="AB56" s="56"/>
      <c r="AC56" s="56"/>
      <c r="AD56" s="56"/>
      <c r="AE56" s="56"/>
      <c r="AF56" s="56" t="str">
        <f t="shared" si="7"/>
        <v>ПИР Реконструкция устройств РЗА ВЛ 110кВ на ПС 110кВ Новоленинская (1 шт.)</v>
      </c>
      <c r="AG56" s="33" t="s">
        <v>502</v>
      </c>
      <c r="AH56" s="33">
        <v>876</v>
      </c>
      <c r="AI56" s="33" t="s">
        <v>435</v>
      </c>
      <c r="AJ56" s="33">
        <v>1</v>
      </c>
      <c r="AK56" s="42">
        <v>32000000000</v>
      </c>
      <c r="AL56" s="33" t="s">
        <v>503</v>
      </c>
      <c r="AM56" s="45">
        <f t="shared" si="4"/>
        <v>45085</v>
      </c>
      <c r="AN56" s="45">
        <f t="shared" si="5"/>
        <v>45085</v>
      </c>
      <c r="AO56" s="45">
        <v>45199</v>
      </c>
      <c r="AP56" s="56">
        <v>2023</v>
      </c>
      <c r="AQ56" s="56"/>
      <c r="AR56" s="56"/>
      <c r="AS56" s="56" t="s">
        <v>620</v>
      </c>
      <c r="AT56" s="56" t="s">
        <v>621</v>
      </c>
      <c r="AU56" s="56">
        <v>2022</v>
      </c>
      <c r="AV56" s="56">
        <v>2024</v>
      </c>
      <c r="AW56" s="44">
        <v>8.5894800100000008</v>
      </c>
      <c r="AX56" s="44">
        <v>8.5894800100000008</v>
      </c>
      <c r="AY56" s="56" t="s">
        <v>74</v>
      </c>
      <c r="AZ56" s="56"/>
      <c r="BA56" s="56"/>
      <c r="BB56" s="56"/>
    </row>
    <row r="57" spans="1:54" s="68" customFormat="1" ht="78.75">
      <c r="A57" s="35" t="s">
        <v>342</v>
      </c>
      <c r="B57" s="56" t="s">
        <v>1656</v>
      </c>
      <c r="C57" s="56" t="s">
        <v>1184</v>
      </c>
      <c r="D57" s="56" t="s">
        <v>497</v>
      </c>
      <c r="E57" s="56" t="s">
        <v>86</v>
      </c>
      <c r="F57" s="56"/>
      <c r="G57" s="56" t="s">
        <v>622</v>
      </c>
      <c r="H57" s="15" t="s">
        <v>87</v>
      </c>
      <c r="I57" s="15" t="s">
        <v>88</v>
      </c>
      <c r="J57" s="56">
        <v>2</v>
      </c>
      <c r="K57" s="56"/>
      <c r="L57" s="56" t="s">
        <v>74</v>
      </c>
      <c r="M57" s="16" t="s">
        <v>527</v>
      </c>
      <c r="N57" s="16" t="s">
        <v>211</v>
      </c>
      <c r="O57" s="125">
        <v>673.98000939999997</v>
      </c>
      <c r="P57" s="125">
        <f t="shared" si="2"/>
        <v>808.77601127999992</v>
      </c>
      <c r="Q57" s="125">
        <f t="shared" si="3"/>
        <v>808.77601127999992</v>
      </c>
      <c r="R57" s="125"/>
      <c r="S57" s="125"/>
      <c r="T57" s="126"/>
      <c r="U57" s="126"/>
      <c r="V57" s="125"/>
      <c r="W57" s="56" t="s">
        <v>64</v>
      </c>
      <c r="X57" s="56" t="s">
        <v>501</v>
      </c>
      <c r="Y57" s="56" t="s">
        <v>66</v>
      </c>
      <c r="Z57" s="45">
        <v>45015</v>
      </c>
      <c r="AA57" s="45">
        <f t="shared" si="8"/>
        <v>45075</v>
      </c>
      <c r="AB57" s="56"/>
      <c r="AC57" s="56"/>
      <c r="AD57" s="56"/>
      <c r="AE57" s="56"/>
      <c r="AF57" s="56" t="str">
        <f t="shared" si="7"/>
        <v>ПИР Реконструкция устройств РЗА ВЛ 110кВ на ПС 110кВ Афонинская (1 шт.)</v>
      </c>
      <c r="AG57" s="33" t="s">
        <v>502</v>
      </c>
      <c r="AH57" s="33">
        <v>876</v>
      </c>
      <c r="AI57" s="33" t="s">
        <v>435</v>
      </c>
      <c r="AJ57" s="33">
        <v>1</v>
      </c>
      <c r="AK57" s="42">
        <v>32000000000</v>
      </c>
      <c r="AL57" s="33" t="s">
        <v>503</v>
      </c>
      <c r="AM57" s="45">
        <f t="shared" si="4"/>
        <v>45085</v>
      </c>
      <c r="AN57" s="45">
        <f t="shared" si="5"/>
        <v>45085</v>
      </c>
      <c r="AO57" s="45">
        <v>45199</v>
      </c>
      <c r="AP57" s="56">
        <v>2023</v>
      </c>
      <c r="AQ57" s="56"/>
      <c r="AR57" s="56"/>
      <c r="AS57" s="56" t="s">
        <v>623</v>
      </c>
      <c r="AT57" s="56" t="s">
        <v>624</v>
      </c>
      <c r="AU57" s="56">
        <v>2022</v>
      </c>
      <c r="AV57" s="56">
        <v>2024</v>
      </c>
      <c r="AW57" s="44">
        <v>8.5894800100000008</v>
      </c>
      <c r="AX57" s="44">
        <v>8.5894800100000008</v>
      </c>
      <c r="AY57" s="56" t="s">
        <v>74</v>
      </c>
      <c r="AZ57" s="56"/>
      <c r="BA57" s="56"/>
      <c r="BB57" s="56"/>
    </row>
    <row r="58" spans="1:54" s="68" customFormat="1" ht="78.75">
      <c r="A58" s="35" t="s">
        <v>342</v>
      </c>
      <c r="B58" s="56" t="s">
        <v>1657</v>
      </c>
      <c r="C58" s="56" t="s">
        <v>1184</v>
      </c>
      <c r="D58" s="56" t="s">
        <v>497</v>
      </c>
      <c r="E58" s="56" t="s">
        <v>86</v>
      </c>
      <c r="F58" s="56"/>
      <c r="G58" s="56" t="s">
        <v>625</v>
      </c>
      <c r="H58" s="15" t="s">
        <v>87</v>
      </c>
      <c r="I58" s="15" t="s">
        <v>88</v>
      </c>
      <c r="J58" s="56">
        <v>2</v>
      </c>
      <c r="K58" s="56"/>
      <c r="L58" s="56" t="s">
        <v>74</v>
      </c>
      <c r="M58" s="16" t="s">
        <v>527</v>
      </c>
      <c r="N58" s="16" t="s">
        <v>211</v>
      </c>
      <c r="O58" s="125">
        <v>673.98000939999997</v>
      </c>
      <c r="P58" s="125">
        <f t="shared" si="2"/>
        <v>808.77601127999992</v>
      </c>
      <c r="Q58" s="125">
        <f t="shared" si="3"/>
        <v>808.77601127999992</v>
      </c>
      <c r="R58" s="125"/>
      <c r="S58" s="125"/>
      <c r="T58" s="126"/>
      <c r="U58" s="126"/>
      <c r="V58" s="125"/>
      <c r="W58" s="56" t="s">
        <v>64</v>
      </c>
      <c r="X58" s="56" t="s">
        <v>501</v>
      </c>
      <c r="Y58" s="56" t="s">
        <v>66</v>
      </c>
      <c r="Z58" s="45">
        <v>45015</v>
      </c>
      <c r="AA58" s="45">
        <f t="shared" si="8"/>
        <v>45075</v>
      </c>
      <c r="AB58" s="56"/>
      <c r="AC58" s="56"/>
      <c r="AD58" s="56"/>
      <c r="AE58" s="56"/>
      <c r="AF58" s="56" t="str">
        <f t="shared" si="7"/>
        <v>ПИР Реконструкция устройств РЗА ВЛ 110кВ на ПС 110кВ Яшкинская (1 шт.)</v>
      </c>
      <c r="AG58" s="33" t="s">
        <v>502</v>
      </c>
      <c r="AH58" s="33">
        <v>876</v>
      </c>
      <c r="AI58" s="33" t="s">
        <v>435</v>
      </c>
      <c r="AJ58" s="33">
        <v>1</v>
      </c>
      <c r="AK58" s="42">
        <v>32000000000</v>
      </c>
      <c r="AL58" s="33" t="s">
        <v>503</v>
      </c>
      <c r="AM58" s="45">
        <f t="shared" si="4"/>
        <v>45085</v>
      </c>
      <c r="AN58" s="45">
        <f t="shared" si="5"/>
        <v>45085</v>
      </c>
      <c r="AO58" s="45">
        <v>45199</v>
      </c>
      <c r="AP58" s="56">
        <v>2023</v>
      </c>
      <c r="AQ58" s="56"/>
      <c r="AR58" s="56"/>
      <c r="AS58" s="56" t="s">
        <v>626</v>
      </c>
      <c r="AT58" s="56" t="s">
        <v>627</v>
      </c>
      <c r="AU58" s="56">
        <v>2022</v>
      </c>
      <c r="AV58" s="56">
        <v>2024</v>
      </c>
      <c r="AW58" s="44">
        <v>8.5894800100000008</v>
      </c>
      <c r="AX58" s="44">
        <v>8.5894800100000008</v>
      </c>
      <c r="AY58" s="56" t="s">
        <v>74</v>
      </c>
      <c r="AZ58" s="56"/>
      <c r="BA58" s="56"/>
      <c r="BB58" s="56"/>
    </row>
    <row r="59" spans="1:54" s="68" customFormat="1" ht="78.75">
      <c r="A59" s="35" t="s">
        <v>342</v>
      </c>
      <c r="B59" s="56" t="s">
        <v>1658</v>
      </c>
      <c r="C59" s="56" t="s">
        <v>1184</v>
      </c>
      <c r="D59" s="56" t="s">
        <v>497</v>
      </c>
      <c r="E59" s="56" t="s">
        <v>86</v>
      </c>
      <c r="F59" s="56"/>
      <c r="G59" s="56" t="s">
        <v>628</v>
      </c>
      <c r="H59" s="15" t="s">
        <v>87</v>
      </c>
      <c r="I59" s="15" t="s">
        <v>88</v>
      </c>
      <c r="J59" s="56">
        <v>2</v>
      </c>
      <c r="K59" s="56"/>
      <c r="L59" s="56" t="s">
        <v>74</v>
      </c>
      <c r="M59" s="16" t="s">
        <v>527</v>
      </c>
      <c r="N59" s="16" t="s">
        <v>211</v>
      </c>
      <c r="O59" s="125">
        <v>673.98000939999997</v>
      </c>
      <c r="P59" s="125">
        <f t="shared" si="2"/>
        <v>808.77601127999992</v>
      </c>
      <c r="Q59" s="125">
        <f t="shared" si="3"/>
        <v>808.77601127999992</v>
      </c>
      <c r="R59" s="125"/>
      <c r="S59" s="125"/>
      <c r="T59" s="126"/>
      <c r="U59" s="126"/>
      <c r="V59" s="125"/>
      <c r="W59" s="56" t="s">
        <v>64</v>
      </c>
      <c r="X59" s="56" t="s">
        <v>501</v>
      </c>
      <c r="Y59" s="56" t="s">
        <v>66</v>
      </c>
      <c r="Z59" s="45">
        <v>45015</v>
      </c>
      <c r="AA59" s="45">
        <f t="shared" si="8"/>
        <v>45075</v>
      </c>
      <c r="AB59" s="56"/>
      <c r="AC59" s="56"/>
      <c r="AD59" s="56"/>
      <c r="AE59" s="56"/>
      <c r="AF59" s="56" t="str">
        <f t="shared" si="7"/>
        <v>ПИР Реконструкция устройств РЗА ВЛ 110кВ на ПС 110кВ Промышленная-Сельская (2 шт.)</v>
      </c>
      <c r="AG59" s="33" t="s">
        <v>502</v>
      </c>
      <c r="AH59" s="33">
        <v>876</v>
      </c>
      <c r="AI59" s="33" t="s">
        <v>435</v>
      </c>
      <c r="AJ59" s="33">
        <v>1</v>
      </c>
      <c r="AK59" s="42">
        <v>32000000000</v>
      </c>
      <c r="AL59" s="33" t="s">
        <v>503</v>
      </c>
      <c r="AM59" s="45">
        <f t="shared" si="4"/>
        <v>45085</v>
      </c>
      <c r="AN59" s="45">
        <f t="shared" si="5"/>
        <v>45085</v>
      </c>
      <c r="AO59" s="45">
        <v>45199</v>
      </c>
      <c r="AP59" s="56">
        <v>2023</v>
      </c>
      <c r="AQ59" s="56"/>
      <c r="AR59" s="56"/>
      <c r="AS59" s="56" t="s">
        <v>629</v>
      </c>
      <c r="AT59" s="56" t="s">
        <v>630</v>
      </c>
      <c r="AU59" s="56">
        <v>2022</v>
      </c>
      <c r="AV59" s="56">
        <v>2024</v>
      </c>
      <c r="AW59" s="44">
        <v>8.5894800100000008</v>
      </c>
      <c r="AX59" s="44">
        <v>8.5894800100000008</v>
      </c>
      <c r="AY59" s="56" t="s">
        <v>74</v>
      </c>
      <c r="AZ59" s="56"/>
      <c r="BA59" s="56"/>
      <c r="BB59" s="56"/>
    </row>
    <row r="60" spans="1:54" s="68" customFormat="1" ht="78.75">
      <c r="A60" s="35" t="s">
        <v>342</v>
      </c>
      <c r="B60" s="56" t="s">
        <v>1659</v>
      </c>
      <c r="C60" s="56" t="s">
        <v>1184</v>
      </c>
      <c r="D60" s="56" t="s">
        <v>497</v>
      </c>
      <c r="E60" s="56" t="s">
        <v>86</v>
      </c>
      <c r="F60" s="56"/>
      <c r="G60" s="56" t="s">
        <v>631</v>
      </c>
      <c r="H60" s="15" t="s">
        <v>87</v>
      </c>
      <c r="I60" s="15" t="s">
        <v>88</v>
      </c>
      <c r="J60" s="56">
        <v>2</v>
      </c>
      <c r="K60" s="56"/>
      <c r="L60" s="56" t="s">
        <v>74</v>
      </c>
      <c r="M60" s="16" t="s">
        <v>527</v>
      </c>
      <c r="N60" s="16" t="s">
        <v>211</v>
      </c>
      <c r="O60" s="125">
        <v>673.98000939999997</v>
      </c>
      <c r="P60" s="125">
        <f t="shared" si="2"/>
        <v>808.77601127999992</v>
      </c>
      <c r="Q60" s="125">
        <f t="shared" si="3"/>
        <v>808.77601127999992</v>
      </c>
      <c r="R60" s="125"/>
      <c r="S60" s="125"/>
      <c r="T60" s="126"/>
      <c r="U60" s="126"/>
      <c r="V60" s="125"/>
      <c r="W60" s="56" t="s">
        <v>64</v>
      </c>
      <c r="X60" s="56" t="s">
        <v>501</v>
      </c>
      <c r="Y60" s="56" t="s">
        <v>66</v>
      </c>
      <c r="Z60" s="45">
        <v>45015</v>
      </c>
      <c r="AA60" s="45">
        <f t="shared" si="8"/>
        <v>45075</v>
      </c>
      <c r="AB60" s="56"/>
      <c r="AC60" s="56"/>
      <c r="AD60" s="56"/>
      <c r="AE60" s="56"/>
      <c r="AF60" s="56" t="str">
        <f t="shared" si="7"/>
        <v>ПИР Реконструкция устройств РЗА ВЛ 110кВ на ПС 110кВ Мысковская (4 шт.)</v>
      </c>
      <c r="AG60" s="33" t="s">
        <v>502</v>
      </c>
      <c r="AH60" s="33">
        <v>876</v>
      </c>
      <c r="AI60" s="33" t="s">
        <v>435</v>
      </c>
      <c r="AJ60" s="33">
        <v>1</v>
      </c>
      <c r="AK60" s="42">
        <v>32000000000</v>
      </c>
      <c r="AL60" s="33" t="s">
        <v>503</v>
      </c>
      <c r="AM60" s="45">
        <f t="shared" si="4"/>
        <v>45085</v>
      </c>
      <c r="AN60" s="45">
        <f t="shared" si="5"/>
        <v>45085</v>
      </c>
      <c r="AO60" s="45">
        <v>45199</v>
      </c>
      <c r="AP60" s="56">
        <v>2023</v>
      </c>
      <c r="AQ60" s="56"/>
      <c r="AR60" s="56"/>
      <c r="AS60" s="56" t="s">
        <v>632</v>
      </c>
      <c r="AT60" s="56" t="s">
        <v>633</v>
      </c>
      <c r="AU60" s="56">
        <v>2022</v>
      </c>
      <c r="AV60" s="56">
        <v>2024</v>
      </c>
      <c r="AW60" s="44">
        <v>8.5894800100000008</v>
      </c>
      <c r="AX60" s="44">
        <v>8.5894800100000008</v>
      </c>
      <c r="AY60" s="56" t="s">
        <v>74</v>
      </c>
      <c r="AZ60" s="56"/>
      <c r="BA60" s="56"/>
      <c r="BB60" s="56"/>
    </row>
    <row r="61" spans="1:54" s="68" customFormat="1" ht="78.75">
      <c r="A61" s="35" t="s">
        <v>342</v>
      </c>
      <c r="B61" s="56" t="s">
        <v>1660</v>
      </c>
      <c r="C61" s="56" t="s">
        <v>1184</v>
      </c>
      <c r="D61" s="56" t="s">
        <v>497</v>
      </c>
      <c r="E61" s="56" t="s">
        <v>86</v>
      </c>
      <c r="F61" s="56"/>
      <c r="G61" s="56" t="s">
        <v>634</v>
      </c>
      <c r="H61" s="15" t="s">
        <v>87</v>
      </c>
      <c r="I61" s="15" t="s">
        <v>88</v>
      </c>
      <c r="J61" s="56">
        <v>2</v>
      </c>
      <c r="K61" s="56"/>
      <c r="L61" s="56" t="s">
        <v>74</v>
      </c>
      <c r="M61" s="16" t="s">
        <v>527</v>
      </c>
      <c r="N61" s="16" t="s">
        <v>211</v>
      </c>
      <c r="O61" s="125">
        <v>673.98000939999997</v>
      </c>
      <c r="P61" s="125">
        <f t="shared" si="2"/>
        <v>808.77601127999992</v>
      </c>
      <c r="Q61" s="125">
        <f t="shared" si="3"/>
        <v>808.77601127999992</v>
      </c>
      <c r="R61" s="125"/>
      <c r="S61" s="125"/>
      <c r="T61" s="126"/>
      <c r="U61" s="126"/>
      <c r="V61" s="125"/>
      <c r="W61" s="56" t="s">
        <v>64</v>
      </c>
      <c r="X61" s="56" t="s">
        <v>501</v>
      </c>
      <c r="Y61" s="56" t="s">
        <v>66</v>
      </c>
      <c r="Z61" s="45">
        <v>45015</v>
      </c>
      <c r="AA61" s="45">
        <f t="shared" si="8"/>
        <v>45075</v>
      </c>
      <c r="AB61" s="56"/>
      <c r="AC61" s="56"/>
      <c r="AD61" s="56"/>
      <c r="AE61" s="56"/>
      <c r="AF61" s="56" t="str">
        <f t="shared" si="7"/>
        <v>ПИР Реконструкция устройств РЗА ВЛ 110кВ на ПС 110кВ Тяжинская (4 шт.)</v>
      </c>
      <c r="AG61" s="33" t="s">
        <v>502</v>
      </c>
      <c r="AH61" s="33">
        <v>876</v>
      </c>
      <c r="AI61" s="33" t="s">
        <v>435</v>
      </c>
      <c r="AJ61" s="33">
        <v>1</v>
      </c>
      <c r="AK61" s="42">
        <v>32000000000</v>
      </c>
      <c r="AL61" s="33" t="s">
        <v>503</v>
      </c>
      <c r="AM61" s="45">
        <f t="shared" si="4"/>
        <v>45085</v>
      </c>
      <c r="AN61" s="45">
        <f t="shared" si="5"/>
        <v>45085</v>
      </c>
      <c r="AO61" s="45">
        <v>45199</v>
      </c>
      <c r="AP61" s="56">
        <v>2023</v>
      </c>
      <c r="AQ61" s="56"/>
      <c r="AR61" s="56"/>
      <c r="AS61" s="56" t="s">
        <v>635</v>
      </c>
      <c r="AT61" s="56" t="s">
        <v>636</v>
      </c>
      <c r="AU61" s="56">
        <v>2022</v>
      </c>
      <c r="AV61" s="56">
        <v>2024</v>
      </c>
      <c r="AW61" s="44">
        <v>8.5894800100000008</v>
      </c>
      <c r="AX61" s="44">
        <v>8.5894800100000008</v>
      </c>
      <c r="AY61" s="56" t="s">
        <v>74</v>
      </c>
      <c r="AZ61" s="56"/>
      <c r="BA61" s="56"/>
      <c r="BB61" s="56"/>
    </row>
    <row r="62" spans="1:54" s="68" customFormat="1" ht="78.75">
      <c r="A62" s="35" t="s">
        <v>342</v>
      </c>
      <c r="B62" s="56" t="s">
        <v>1661</v>
      </c>
      <c r="C62" s="56" t="s">
        <v>1184</v>
      </c>
      <c r="D62" s="56" t="s">
        <v>497</v>
      </c>
      <c r="E62" s="56" t="s">
        <v>86</v>
      </c>
      <c r="F62" s="56"/>
      <c r="G62" s="56" t="s">
        <v>637</v>
      </c>
      <c r="H62" s="15" t="s">
        <v>87</v>
      </c>
      <c r="I62" s="15" t="s">
        <v>88</v>
      </c>
      <c r="J62" s="56">
        <v>2</v>
      </c>
      <c r="K62" s="56"/>
      <c r="L62" s="56" t="s">
        <v>74</v>
      </c>
      <c r="M62" s="16" t="s">
        <v>527</v>
      </c>
      <c r="N62" s="16" t="s">
        <v>211</v>
      </c>
      <c r="O62" s="125">
        <v>673.98000939999997</v>
      </c>
      <c r="P62" s="125">
        <f t="shared" si="2"/>
        <v>808.77601127999992</v>
      </c>
      <c r="Q62" s="125">
        <f t="shared" si="3"/>
        <v>808.77601127999992</v>
      </c>
      <c r="R62" s="125"/>
      <c r="S62" s="125"/>
      <c r="T62" s="126"/>
      <c r="U62" s="126"/>
      <c r="V62" s="125"/>
      <c r="W62" s="56" t="s">
        <v>64</v>
      </c>
      <c r="X62" s="56" t="s">
        <v>501</v>
      </c>
      <c r="Y62" s="56" t="s">
        <v>66</v>
      </c>
      <c r="Z62" s="45">
        <v>45015</v>
      </c>
      <c r="AA62" s="45">
        <f t="shared" si="8"/>
        <v>45075</v>
      </c>
      <c r="AB62" s="56"/>
      <c r="AC62" s="56"/>
      <c r="AD62" s="56"/>
      <c r="AE62" s="56"/>
      <c r="AF62" s="56" t="str">
        <f t="shared" si="7"/>
        <v>ПИР Реконструкция устройств РЗА ВЛ 110кВ на ПС 110кВ Плотниковская (2 шт.)</v>
      </c>
      <c r="AG62" s="33" t="s">
        <v>502</v>
      </c>
      <c r="AH62" s="33">
        <v>876</v>
      </c>
      <c r="AI62" s="33" t="s">
        <v>435</v>
      </c>
      <c r="AJ62" s="33">
        <v>1</v>
      </c>
      <c r="AK62" s="42">
        <v>32000000000</v>
      </c>
      <c r="AL62" s="33" t="s">
        <v>503</v>
      </c>
      <c r="AM62" s="45">
        <f t="shared" si="4"/>
        <v>45085</v>
      </c>
      <c r="AN62" s="45">
        <f t="shared" si="5"/>
        <v>45085</v>
      </c>
      <c r="AO62" s="45">
        <v>45199</v>
      </c>
      <c r="AP62" s="56">
        <v>2023</v>
      </c>
      <c r="AQ62" s="56"/>
      <c r="AR62" s="56"/>
      <c r="AS62" s="56" t="s">
        <v>638</v>
      </c>
      <c r="AT62" s="56" t="s">
        <v>639</v>
      </c>
      <c r="AU62" s="56">
        <v>2022</v>
      </c>
      <c r="AV62" s="56">
        <v>2024</v>
      </c>
      <c r="AW62" s="44">
        <v>8.5894800100000008</v>
      </c>
      <c r="AX62" s="44">
        <v>8.5894800100000008</v>
      </c>
      <c r="AY62" s="56" t="s">
        <v>74</v>
      </c>
      <c r="AZ62" s="56"/>
      <c r="BA62" s="56"/>
      <c r="BB62" s="56"/>
    </row>
    <row r="63" spans="1:54" s="68" customFormat="1" ht="78.75">
      <c r="A63" s="35" t="s">
        <v>342</v>
      </c>
      <c r="B63" s="56" t="s">
        <v>1662</v>
      </c>
      <c r="C63" s="56" t="s">
        <v>1184</v>
      </c>
      <c r="D63" s="56" t="s">
        <v>497</v>
      </c>
      <c r="E63" s="56" t="s">
        <v>86</v>
      </c>
      <c r="F63" s="56"/>
      <c r="G63" s="56" t="s">
        <v>640</v>
      </c>
      <c r="H63" s="15" t="s">
        <v>87</v>
      </c>
      <c r="I63" s="15" t="s">
        <v>88</v>
      </c>
      <c r="J63" s="56">
        <v>2</v>
      </c>
      <c r="K63" s="56"/>
      <c r="L63" s="56" t="s">
        <v>74</v>
      </c>
      <c r="M63" s="16" t="s">
        <v>527</v>
      </c>
      <c r="N63" s="16" t="s">
        <v>211</v>
      </c>
      <c r="O63" s="125">
        <v>673.98000939999997</v>
      </c>
      <c r="P63" s="125">
        <f t="shared" si="2"/>
        <v>808.77601127999992</v>
      </c>
      <c r="Q63" s="125">
        <f t="shared" si="3"/>
        <v>808.77601127999992</v>
      </c>
      <c r="R63" s="125"/>
      <c r="S63" s="125"/>
      <c r="T63" s="126"/>
      <c r="U63" s="126"/>
      <c r="V63" s="125"/>
      <c r="W63" s="56" t="s">
        <v>64</v>
      </c>
      <c r="X63" s="56" t="s">
        <v>501</v>
      </c>
      <c r="Y63" s="56" t="s">
        <v>66</v>
      </c>
      <c r="Z63" s="45">
        <v>45015</v>
      </c>
      <c r="AA63" s="45">
        <f t="shared" si="8"/>
        <v>45075</v>
      </c>
      <c r="AB63" s="56"/>
      <c r="AC63" s="56"/>
      <c r="AD63" s="56"/>
      <c r="AE63" s="56"/>
      <c r="AF63" s="56" t="str">
        <f t="shared" si="7"/>
        <v>ПИР Реконструкция устройств РЗА ВЛ 110кВ на ПС 110кВ Мундыбашская (1 шт.)</v>
      </c>
      <c r="AG63" s="33" t="s">
        <v>502</v>
      </c>
      <c r="AH63" s="33">
        <v>876</v>
      </c>
      <c r="AI63" s="33" t="s">
        <v>435</v>
      </c>
      <c r="AJ63" s="33">
        <v>1</v>
      </c>
      <c r="AK63" s="42">
        <v>32000000000</v>
      </c>
      <c r="AL63" s="33" t="s">
        <v>503</v>
      </c>
      <c r="AM63" s="45">
        <f t="shared" si="4"/>
        <v>45085</v>
      </c>
      <c r="AN63" s="45">
        <f t="shared" si="5"/>
        <v>45085</v>
      </c>
      <c r="AO63" s="45">
        <v>45199</v>
      </c>
      <c r="AP63" s="56">
        <v>2023</v>
      </c>
      <c r="AQ63" s="56"/>
      <c r="AR63" s="56"/>
      <c r="AS63" s="56" t="s">
        <v>641</v>
      </c>
      <c r="AT63" s="56" t="s">
        <v>642</v>
      </c>
      <c r="AU63" s="56">
        <v>2022</v>
      </c>
      <c r="AV63" s="56">
        <v>2024</v>
      </c>
      <c r="AW63" s="44">
        <v>8.5894800100000008</v>
      </c>
      <c r="AX63" s="44">
        <v>8.5894800100000008</v>
      </c>
      <c r="AY63" s="56" t="s">
        <v>74</v>
      </c>
      <c r="AZ63" s="56"/>
      <c r="BA63" s="56"/>
      <c r="BB63" s="56"/>
    </row>
    <row r="64" spans="1:54" s="68" customFormat="1" ht="78.75">
      <c r="A64" s="35" t="s">
        <v>342</v>
      </c>
      <c r="B64" s="56" t="s">
        <v>1663</v>
      </c>
      <c r="C64" s="56" t="s">
        <v>1184</v>
      </c>
      <c r="D64" s="56" t="s">
        <v>497</v>
      </c>
      <c r="E64" s="56" t="s">
        <v>86</v>
      </c>
      <c r="F64" s="56"/>
      <c r="G64" s="56" t="s">
        <v>643</v>
      </c>
      <c r="H64" s="15" t="s">
        <v>87</v>
      </c>
      <c r="I64" s="15" t="s">
        <v>88</v>
      </c>
      <c r="J64" s="56">
        <v>2</v>
      </c>
      <c r="K64" s="56"/>
      <c r="L64" s="56" t="s">
        <v>74</v>
      </c>
      <c r="M64" s="16" t="s">
        <v>527</v>
      </c>
      <c r="N64" s="16" t="s">
        <v>211</v>
      </c>
      <c r="O64" s="125">
        <v>673.98000939999997</v>
      </c>
      <c r="P64" s="125">
        <f t="shared" si="2"/>
        <v>808.77601127999992</v>
      </c>
      <c r="Q64" s="125">
        <f t="shared" si="3"/>
        <v>808.77601127999992</v>
      </c>
      <c r="R64" s="125"/>
      <c r="S64" s="125"/>
      <c r="T64" s="126"/>
      <c r="U64" s="126"/>
      <c r="V64" s="125"/>
      <c r="W64" s="56" t="s">
        <v>64</v>
      </c>
      <c r="X64" s="56" t="s">
        <v>501</v>
      </c>
      <c r="Y64" s="56" t="s">
        <v>66</v>
      </c>
      <c r="Z64" s="45">
        <v>45015</v>
      </c>
      <c r="AA64" s="45">
        <f t="shared" si="8"/>
        <v>45075</v>
      </c>
      <c r="AB64" s="56"/>
      <c r="AC64" s="56"/>
      <c r="AD64" s="56"/>
      <c r="AE64" s="56"/>
      <c r="AF64" s="56" t="str">
        <f t="shared" si="7"/>
        <v>ПИР Реконструкция устройств РЗА ВЛ 110кВ на ПС 110кВ Прокопьевская (5 шт.)</v>
      </c>
      <c r="AG64" s="33" t="s">
        <v>502</v>
      </c>
      <c r="AH64" s="33">
        <v>876</v>
      </c>
      <c r="AI64" s="33" t="s">
        <v>435</v>
      </c>
      <c r="AJ64" s="33">
        <v>1</v>
      </c>
      <c r="AK64" s="42">
        <v>32000000000</v>
      </c>
      <c r="AL64" s="33" t="s">
        <v>503</v>
      </c>
      <c r="AM64" s="45">
        <f t="shared" si="4"/>
        <v>45085</v>
      </c>
      <c r="AN64" s="45">
        <f t="shared" si="5"/>
        <v>45085</v>
      </c>
      <c r="AO64" s="45">
        <v>45199</v>
      </c>
      <c r="AP64" s="56">
        <v>2023</v>
      </c>
      <c r="AQ64" s="56"/>
      <c r="AR64" s="56"/>
      <c r="AS64" s="56" t="s">
        <v>644</v>
      </c>
      <c r="AT64" s="56" t="s">
        <v>645</v>
      </c>
      <c r="AU64" s="56">
        <v>2022</v>
      </c>
      <c r="AV64" s="56">
        <v>2024</v>
      </c>
      <c r="AW64" s="44">
        <v>8.5894800100000008</v>
      </c>
      <c r="AX64" s="44">
        <v>8.5894800100000008</v>
      </c>
      <c r="AY64" s="56" t="s">
        <v>74</v>
      </c>
      <c r="AZ64" s="56"/>
      <c r="BA64" s="56"/>
      <c r="BB64" s="56"/>
    </row>
    <row r="65" spans="1:54" s="68" customFormat="1" ht="291" customHeight="1">
      <c r="A65" s="35" t="s">
        <v>342</v>
      </c>
      <c r="B65" s="56" t="s">
        <v>1664</v>
      </c>
      <c r="C65" s="56" t="s">
        <v>1184</v>
      </c>
      <c r="D65" s="56" t="s">
        <v>497</v>
      </c>
      <c r="E65" s="56" t="s">
        <v>57</v>
      </c>
      <c r="F65" s="56"/>
      <c r="G65" s="56" t="s">
        <v>646</v>
      </c>
      <c r="H65" s="40" t="s">
        <v>60</v>
      </c>
      <c r="I65" s="40" t="s">
        <v>60</v>
      </c>
      <c r="J65" s="56">
        <v>2</v>
      </c>
      <c r="K65" s="56"/>
      <c r="L65" s="56" t="s">
        <v>74</v>
      </c>
      <c r="M65" s="16" t="s">
        <v>527</v>
      </c>
      <c r="N65" s="16" t="s">
        <v>211</v>
      </c>
      <c r="O65" s="125">
        <v>26167.67</v>
      </c>
      <c r="P65" s="125">
        <f t="shared" si="2"/>
        <v>31401.203999999998</v>
      </c>
      <c r="Q65" s="125">
        <f t="shared" si="3"/>
        <v>31401.203999999998</v>
      </c>
      <c r="R65" s="125"/>
      <c r="S65" s="125"/>
      <c r="T65" s="126"/>
      <c r="U65" s="126"/>
      <c r="V65" s="125"/>
      <c r="W65" s="56" t="s">
        <v>64</v>
      </c>
      <c r="X65" s="56" t="s">
        <v>501</v>
      </c>
      <c r="Y65" s="56" t="s">
        <v>66</v>
      </c>
      <c r="Z65" s="45">
        <v>45015</v>
      </c>
      <c r="AA65" s="45">
        <f t="shared" si="8"/>
        <v>45075</v>
      </c>
      <c r="AB65" s="56"/>
      <c r="AC65" s="56"/>
      <c r="AD65" s="56"/>
      <c r="AE65" s="56"/>
      <c r="AF65" s="56" t="str">
        <f t="shared" si="7"/>
        <v>Техническое перевооружение ПС 110 кВ КФЗ-2, ПС 110 кВ Оросительная, ПС 110 кВ Мариинский ЛПК, ПС 110 кВ Макаракская, ПС 110 кВ Кузбассэлемент, ПС 110 кВ Кондомская, ПС 110 кВ Красный Брод, ПС 110 кВ Мундыбашская, ПС 110 кВ Прокопьвская, ПС 110 кВ Осинниковская, ПС 110 кВ Северная, ПС 110 кВ Темирская, ПС 110 кВ Тырганская, ПС 110 кВ Шахтовая, ПС 110 кВ Ширпотреб, ПС 110 кВ Безруковская с установкой защит от дуговых коротких замыканий ячеек 6-10 кВ</v>
      </c>
      <c r="AG65" s="33" t="s">
        <v>502</v>
      </c>
      <c r="AH65" s="33">
        <v>876</v>
      </c>
      <c r="AI65" s="33" t="s">
        <v>435</v>
      </c>
      <c r="AJ65" s="33">
        <v>1</v>
      </c>
      <c r="AK65" s="42">
        <v>32000000000</v>
      </c>
      <c r="AL65" s="33" t="s">
        <v>503</v>
      </c>
      <c r="AM65" s="45">
        <f t="shared" si="4"/>
        <v>45085</v>
      </c>
      <c r="AN65" s="45">
        <f t="shared" si="5"/>
        <v>45085</v>
      </c>
      <c r="AO65" s="45">
        <v>45290</v>
      </c>
      <c r="AP65" s="56">
        <v>2023</v>
      </c>
      <c r="AQ65" s="56"/>
      <c r="AR65" s="56"/>
      <c r="AS65" s="56" t="s">
        <v>647</v>
      </c>
      <c r="AT65" s="56" t="s">
        <v>648</v>
      </c>
      <c r="AU65" s="56" t="s">
        <v>649</v>
      </c>
      <c r="AV65" s="56" t="s">
        <v>650</v>
      </c>
      <c r="AW65" s="44" t="s">
        <v>651</v>
      </c>
      <c r="AX65" s="236" t="s">
        <v>1921</v>
      </c>
      <c r="AY65" s="56" t="s">
        <v>74</v>
      </c>
      <c r="AZ65" s="56"/>
      <c r="BA65" s="56"/>
      <c r="BB65" s="56"/>
    </row>
    <row r="66" spans="1:54" s="68" customFormat="1" ht="78.75">
      <c r="A66" s="35" t="s">
        <v>342</v>
      </c>
      <c r="B66" s="56" t="s">
        <v>1665</v>
      </c>
      <c r="C66" s="56" t="s">
        <v>1184</v>
      </c>
      <c r="D66" s="56" t="s">
        <v>497</v>
      </c>
      <c r="E66" s="56" t="s">
        <v>86</v>
      </c>
      <c r="F66" s="56"/>
      <c r="G66" s="56" t="s">
        <v>652</v>
      </c>
      <c r="H66" s="15" t="s">
        <v>87</v>
      </c>
      <c r="I66" s="15" t="s">
        <v>88</v>
      </c>
      <c r="J66" s="56">
        <v>2</v>
      </c>
      <c r="K66" s="56"/>
      <c r="L66" s="56" t="s">
        <v>74</v>
      </c>
      <c r="M66" s="16" t="s">
        <v>527</v>
      </c>
      <c r="N66" s="16" t="s">
        <v>211</v>
      </c>
      <c r="O66" s="125">
        <v>528.28</v>
      </c>
      <c r="P66" s="125">
        <f t="shared" si="2"/>
        <v>633.93599999999992</v>
      </c>
      <c r="Q66" s="125">
        <f t="shared" si="3"/>
        <v>633.93599999999992</v>
      </c>
      <c r="R66" s="125"/>
      <c r="S66" s="125"/>
      <c r="T66" s="126"/>
      <c r="U66" s="126"/>
      <c r="V66" s="125"/>
      <c r="W66" s="56" t="s">
        <v>64</v>
      </c>
      <c r="X66" s="56" t="s">
        <v>501</v>
      </c>
      <c r="Y66" s="56" t="s">
        <v>66</v>
      </c>
      <c r="Z66" s="45">
        <v>45015</v>
      </c>
      <c r="AA66" s="45">
        <f t="shared" si="8"/>
        <v>45075</v>
      </c>
      <c r="AB66" s="56"/>
      <c r="AC66" s="56"/>
      <c r="AD66" s="56"/>
      <c r="AE66" s="56"/>
      <c r="AF66" s="56" t="str">
        <f t="shared" si="7"/>
        <v>ПИР Модернизация на ПС 110 кВ Анжерская BЛ 110 кВ Тайга - Анжерская, BЛ 110 кВ Кузель - Анжерская, с оснащением устройством АЛАР</v>
      </c>
      <c r="AG66" s="33" t="s">
        <v>502</v>
      </c>
      <c r="AH66" s="33">
        <v>876</v>
      </c>
      <c r="AI66" s="33" t="s">
        <v>435</v>
      </c>
      <c r="AJ66" s="33">
        <v>1</v>
      </c>
      <c r="AK66" s="42">
        <v>32000000000</v>
      </c>
      <c r="AL66" s="33" t="s">
        <v>503</v>
      </c>
      <c r="AM66" s="45">
        <f t="shared" si="4"/>
        <v>45085</v>
      </c>
      <c r="AN66" s="45">
        <f t="shared" si="5"/>
        <v>45085</v>
      </c>
      <c r="AO66" s="45">
        <v>45199</v>
      </c>
      <c r="AP66" s="56">
        <v>2023</v>
      </c>
      <c r="AQ66" s="56"/>
      <c r="AR66" s="56"/>
      <c r="AS66" s="56" t="s">
        <v>653</v>
      </c>
      <c r="AT66" s="56" t="s">
        <v>654</v>
      </c>
      <c r="AU66" s="56">
        <v>2023</v>
      </c>
      <c r="AV66" s="56">
        <v>2024</v>
      </c>
      <c r="AW66" s="44">
        <v>6.7410864100000003</v>
      </c>
      <c r="AX66" s="44">
        <v>6.7410864100000003</v>
      </c>
      <c r="AY66" s="56" t="s">
        <v>74</v>
      </c>
      <c r="AZ66" s="56"/>
      <c r="BA66" s="56"/>
      <c r="BB66" s="56"/>
    </row>
    <row r="67" spans="1:54" s="68" customFormat="1" ht="78.75">
      <c r="A67" s="35" t="s">
        <v>342</v>
      </c>
      <c r="B67" s="56" t="s">
        <v>1666</v>
      </c>
      <c r="C67" s="56" t="s">
        <v>1184</v>
      </c>
      <c r="D67" s="56" t="s">
        <v>497</v>
      </c>
      <c r="E67" s="56" t="s">
        <v>86</v>
      </c>
      <c r="F67" s="56"/>
      <c r="G67" s="56" t="s">
        <v>655</v>
      </c>
      <c r="H67" s="15" t="s">
        <v>87</v>
      </c>
      <c r="I67" s="15" t="s">
        <v>88</v>
      </c>
      <c r="J67" s="56">
        <v>2</v>
      </c>
      <c r="K67" s="56"/>
      <c r="L67" s="56" t="s">
        <v>74</v>
      </c>
      <c r="M67" s="16" t="s">
        <v>527</v>
      </c>
      <c r="N67" s="16" t="s">
        <v>211</v>
      </c>
      <c r="O67" s="125">
        <v>528.28</v>
      </c>
      <c r="P67" s="125">
        <f t="shared" si="2"/>
        <v>633.93599999999992</v>
      </c>
      <c r="Q67" s="125">
        <f t="shared" si="3"/>
        <v>633.93599999999992</v>
      </c>
      <c r="R67" s="125"/>
      <c r="S67" s="125"/>
      <c r="T67" s="126"/>
      <c r="U67" s="126"/>
      <c r="V67" s="125"/>
      <c r="W67" s="56" t="s">
        <v>64</v>
      </c>
      <c r="X67" s="56" t="s">
        <v>501</v>
      </c>
      <c r="Y67" s="56" t="s">
        <v>66</v>
      </c>
      <c r="Z67" s="45">
        <v>45015</v>
      </c>
      <c r="AA67" s="45">
        <f t="shared" si="8"/>
        <v>45075</v>
      </c>
      <c r="AB67" s="56"/>
      <c r="AC67" s="56"/>
      <c r="AD67" s="56"/>
      <c r="AE67" s="56"/>
      <c r="AF67" s="56" t="str">
        <f t="shared" si="7"/>
        <v>ПИР Модернизация на ПС 110 кВ Афонинская BЛ 110 кВ Афонинская - Красный Брод, BЛ 110 кВ Афонинская - Ускат, с оснащением устройством АЛАР</v>
      </c>
      <c r="AG67" s="33" t="s">
        <v>502</v>
      </c>
      <c r="AH67" s="33">
        <v>876</v>
      </c>
      <c r="AI67" s="33" t="s">
        <v>435</v>
      </c>
      <c r="AJ67" s="33">
        <v>1</v>
      </c>
      <c r="AK67" s="42">
        <v>32000000000</v>
      </c>
      <c r="AL67" s="33" t="s">
        <v>503</v>
      </c>
      <c r="AM67" s="45">
        <f t="shared" si="4"/>
        <v>45085</v>
      </c>
      <c r="AN67" s="45">
        <f t="shared" si="5"/>
        <v>45085</v>
      </c>
      <c r="AO67" s="45">
        <v>45199</v>
      </c>
      <c r="AP67" s="56">
        <v>2023</v>
      </c>
      <c r="AQ67" s="56"/>
      <c r="AR67" s="56"/>
      <c r="AS67" s="56" t="s">
        <v>656</v>
      </c>
      <c r="AT67" s="56" t="s">
        <v>657</v>
      </c>
      <c r="AU67" s="56">
        <v>2023</v>
      </c>
      <c r="AV67" s="56">
        <v>2024</v>
      </c>
      <c r="AW67" s="44">
        <v>6.7410864100000003</v>
      </c>
      <c r="AX67" s="44">
        <v>6.7410864100000003</v>
      </c>
      <c r="AY67" s="56" t="s">
        <v>74</v>
      </c>
      <c r="AZ67" s="56"/>
      <c r="BA67" s="56"/>
      <c r="BB67" s="56"/>
    </row>
    <row r="68" spans="1:54" s="68" customFormat="1" ht="78.75">
      <c r="A68" s="35" t="s">
        <v>342</v>
      </c>
      <c r="B68" s="56" t="s">
        <v>1667</v>
      </c>
      <c r="C68" s="56" t="s">
        <v>1184</v>
      </c>
      <c r="D68" s="56" t="s">
        <v>497</v>
      </c>
      <c r="E68" s="56" t="s">
        <v>86</v>
      </c>
      <c r="F68" s="56"/>
      <c r="G68" s="56" t="s">
        <v>658</v>
      </c>
      <c r="H68" s="15" t="s">
        <v>87</v>
      </c>
      <c r="I68" s="15" t="s">
        <v>88</v>
      </c>
      <c r="J68" s="56">
        <v>2</v>
      </c>
      <c r="K68" s="56"/>
      <c r="L68" s="56" t="s">
        <v>74</v>
      </c>
      <c r="M68" s="16" t="s">
        <v>527</v>
      </c>
      <c r="N68" s="16" t="s">
        <v>211</v>
      </c>
      <c r="O68" s="125">
        <v>528.28</v>
      </c>
      <c r="P68" s="125">
        <f t="shared" si="2"/>
        <v>633.93599999999992</v>
      </c>
      <c r="Q68" s="125">
        <f t="shared" si="3"/>
        <v>633.93599999999992</v>
      </c>
      <c r="R68" s="125"/>
      <c r="S68" s="125"/>
      <c r="T68" s="126"/>
      <c r="U68" s="126"/>
      <c r="V68" s="125"/>
      <c r="W68" s="56" t="s">
        <v>64</v>
      </c>
      <c r="X68" s="56" t="s">
        <v>501</v>
      </c>
      <c r="Y68" s="56" t="s">
        <v>66</v>
      </c>
      <c r="Z68" s="45">
        <v>45015</v>
      </c>
      <c r="AA68" s="45">
        <f t="shared" si="8"/>
        <v>45075</v>
      </c>
      <c r="AB68" s="56"/>
      <c r="AC68" s="56"/>
      <c r="AD68" s="56"/>
      <c r="AE68" s="56"/>
      <c r="AF68" s="56" t="str">
        <f t="shared" si="7"/>
        <v>ПИР Модернизация на ПС 110 кВ Красный Брод ВЛ 110 кВ Афонинская - Красный Брод, ВЛ 110 кВ Карагайлинская-Новая - Красный Брод, с оснащением устройством АЛАР</v>
      </c>
      <c r="AG68" s="33" t="s">
        <v>502</v>
      </c>
      <c r="AH68" s="33">
        <v>876</v>
      </c>
      <c r="AI68" s="33" t="s">
        <v>435</v>
      </c>
      <c r="AJ68" s="33">
        <v>1</v>
      </c>
      <c r="AK68" s="42">
        <v>32000000000</v>
      </c>
      <c r="AL68" s="33" t="s">
        <v>503</v>
      </c>
      <c r="AM68" s="45">
        <f t="shared" si="4"/>
        <v>45085</v>
      </c>
      <c r="AN68" s="45">
        <f t="shared" si="5"/>
        <v>45085</v>
      </c>
      <c r="AO68" s="45">
        <v>45199</v>
      </c>
      <c r="AP68" s="56">
        <v>2023</v>
      </c>
      <c r="AQ68" s="56"/>
      <c r="AR68" s="56"/>
      <c r="AS68" s="56" t="s">
        <v>659</v>
      </c>
      <c r="AT68" s="56" t="s">
        <v>660</v>
      </c>
      <c r="AU68" s="56">
        <v>2023</v>
      </c>
      <c r="AV68" s="56">
        <v>2024</v>
      </c>
      <c r="AW68" s="44">
        <v>6.7410864100000003</v>
      </c>
      <c r="AX68" s="44">
        <v>6.7410864100000003</v>
      </c>
      <c r="AY68" s="56" t="s">
        <v>74</v>
      </c>
      <c r="AZ68" s="56"/>
      <c r="BA68" s="56"/>
      <c r="BB68" s="56"/>
    </row>
    <row r="69" spans="1:54" s="68" customFormat="1" ht="78.75">
      <c r="A69" s="35" t="s">
        <v>342</v>
      </c>
      <c r="B69" s="56" t="s">
        <v>1668</v>
      </c>
      <c r="C69" s="56" t="s">
        <v>1184</v>
      </c>
      <c r="D69" s="56" t="s">
        <v>497</v>
      </c>
      <c r="E69" s="56" t="s">
        <v>57</v>
      </c>
      <c r="F69" s="56"/>
      <c r="G69" s="56" t="s">
        <v>661</v>
      </c>
      <c r="H69" s="40" t="s">
        <v>60</v>
      </c>
      <c r="I69" s="40" t="s">
        <v>60</v>
      </c>
      <c r="J69" s="56">
        <v>2</v>
      </c>
      <c r="K69" s="56"/>
      <c r="L69" s="56" t="s">
        <v>74</v>
      </c>
      <c r="M69" s="16" t="s">
        <v>527</v>
      </c>
      <c r="N69" s="16" t="s">
        <v>211</v>
      </c>
      <c r="O69" s="125">
        <v>10989.335916599999</v>
      </c>
      <c r="P69" s="125">
        <f t="shared" ref="P69:P99" si="9">O69*1.2</f>
        <v>13187.203099919998</v>
      </c>
      <c r="Q69" s="125">
        <f>420*0.94*1.2</f>
        <v>473.75999999999993</v>
      </c>
      <c r="R69" s="125">
        <f>P69-Q69</f>
        <v>12713.443099919998</v>
      </c>
      <c r="S69" s="125"/>
      <c r="T69" s="126"/>
      <c r="U69" s="126"/>
      <c r="V69" s="125"/>
      <c r="W69" s="56" t="s">
        <v>64</v>
      </c>
      <c r="X69" s="56" t="s">
        <v>501</v>
      </c>
      <c r="Y69" s="56" t="s">
        <v>66</v>
      </c>
      <c r="Z69" s="45">
        <v>45046</v>
      </c>
      <c r="AA69" s="45">
        <f t="shared" ref="AA69:AA75" si="10">Z69+60</f>
        <v>45106</v>
      </c>
      <c r="AB69" s="56"/>
      <c r="AC69" s="56"/>
      <c r="AD69" s="56"/>
      <c r="AE69" s="56"/>
      <c r="AF69" s="56" t="str">
        <f t="shared" si="7"/>
        <v>Реконструкция ВЛ 110 кВ ПС Ширпотреб - ПС Северная 1,2  (опора №5), соглашение с ИП Реутов  от 12.04.2018 №41.4200.1162.18 (0,600 км), Новокузнецкий РЭС</v>
      </c>
      <c r="AG69" s="33" t="s">
        <v>502</v>
      </c>
      <c r="AH69" s="33">
        <v>876</v>
      </c>
      <c r="AI69" s="33" t="s">
        <v>435</v>
      </c>
      <c r="AJ69" s="33">
        <v>1</v>
      </c>
      <c r="AK69" s="42">
        <v>32000000000</v>
      </c>
      <c r="AL69" s="33" t="s">
        <v>503</v>
      </c>
      <c r="AM69" s="45">
        <f t="shared" si="4"/>
        <v>45116</v>
      </c>
      <c r="AN69" s="45">
        <f t="shared" si="5"/>
        <v>45116</v>
      </c>
      <c r="AO69" s="45">
        <v>45656</v>
      </c>
      <c r="AP69" s="56" t="s">
        <v>514</v>
      </c>
      <c r="AQ69" s="56"/>
      <c r="AR69" s="56"/>
      <c r="AS69" s="56" t="s">
        <v>661</v>
      </c>
      <c r="AT69" s="56" t="s">
        <v>662</v>
      </c>
      <c r="AU69" s="56">
        <v>2022</v>
      </c>
      <c r="AV69" s="56">
        <v>2024</v>
      </c>
      <c r="AW69" s="44">
        <v>14.028939469999999</v>
      </c>
      <c r="AX69" s="44">
        <v>14.028939469999999</v>
      </c>
      <c r="AY69" s="56" t="s">
        <v>74</v>
      </c>
      <c r="AZ69" s="56"/>
      <c r="BA69" s="56"/>
      <c r="BB69" s="56"/>
    </row>
    <row r="70" spans="1:54" s="68" customFormat="1" ht="173.25">
      <c r="A70" s="35" t="s">
        <v>342</v>
      </c>
      <c r="B70" s="56" t="s">
        <v>1669</v>
      </c>
      <c r="C70" s="56" t="s">
        <v>1184</v>
      </c>
      <c r="D70" s="56" t="s">
        <v>497</v>
      </c>
      <c r="E70" s="56" t="s">
        <v>57</v>
      </c>
      <c r="F70" s="56"/>
      <c r="G70" s="56" t="s">
        <v>663</v>
      </c>
      <c r="H70" s="40" t="s">
        <v>60</v>
      </c>
      <c r="I70" s="40" t="s">
        <v>60</v>
      </c>
      <c r="J70" s="56">
        <v>2</v>
      </c>
      <c r="K70" s="56"/>
      <c r="L70" s="56" t="s">
        <v>74</v>
      </c>
      <c r="M70" s="16" t="s">
        <v>527</v>
      </c>
      <c r="N70" s="16" t="s">
        <v>211</v>
      </c>
      <c r="O70" s="125">
        <v>43520.3679156</v>
      </c>
      <c r="P70" s="125">
        <f t="shared" si="9"/>
        <v>52224.44149872</v>
      </c>
      <c r="Q70" s="125">
        <f t="shared" ref="Q70:Q99" si="11">P70</f>
        <v>52224.44149872</v>
      </c>
      <c r="R70" s="125"/>
      <c r="S70" s="125"/>
      <c r="T70" s="126"/>
      <c r="U70" s="126"/>
      <c r="V70" s="125"/>
      <c r="W70" s="56" t="s">
        <v>64</v>
      </c>
      <c r="X70" s="56" t="s">
        <v>501</v>
      </c>
      <c r="Y70" s="56" t="s">
        <v>66</v>
      </c>
      <c r="Z70" s="45">
        <v>45015</v>
      </c>
      <c r="AA70" s="45">
        <f t="shared" si="10"/>
        <v>45075</v>
      </c>
      <c r="AB70" s="56"/>
      <c r="AC70" s="56"/>
      <c r="AD70" s="56"/>
      <c r="AE70" s="56"/>
      <c r="AF70" s="56" t="str">
        <f t="shared" si="7"/>
        <v>Реконструкция (вынос участков) ВЛ 35 кВ Н-3 (Шахтовая-Бунгурская) отпайка на ПС Калмыковскую и ВЛ 35 кВ Сосновская - Калмыковская (С-12) из зоны горных работ ООО "ЭнергиЯ-НК" и ООО "Разрез Бунгурский" Новокузнецкий район Кемеровской области в 8 км к юго-западу от г. Новокузнецка, в 1,5 км к северу от д. Михайловка и в 5 км от п. Листвяги в рамках исполнения обязательств по соглашению о компенсации затрат от 27.04.2018 № 41.4200.3041.18 с ООО "ЭнергиЯ-НК" и ООО "Разрез Бунгурский" (6,200 км)</v>
      </c>
      <c r="AG70" s="33" t="s">
        <v>502</v>
      </c>
      <c r="AH70" s="33">
        <v>876</v>
      </c>
      <c r="AI70" s="33" t="s">
        <v>435</v>
      </c>
      <c r="AJ70" s="33">
        <v>1</v>
      </c>
      <c r="AK70" s="42">
        <v>32000000000</v>
      </c>
      <c r="AL70" s="33" t="s">
        <v>503</v>
      </c>
      <c r="AM70" s="45">
        <f t="shared" si="4"/>
        <v>45085</v>
      </c>
      <c r="AN70" s="45">
        <f t="shared" si="5"/>
        <v>45085</v>
      </c>
      <c r="AO70" s="45">
        <v>45290</v>
      </c>
      <c r="AP70" s="56">
        <v>2023</v>
      </c>
      <c r="AQ70" s="56"/>
      <c r="AR70" s="56"/>
      <c r="AS70" s="56" t="s">
        <v>663</v>
      </c>
      <c r="AT70" s="56" t="s">
        <v>664</v>
      </c>
      <c r="AU70" s="56">
        <v>2020</v>
      </c>
      <c r="AV70" s="56">
        <v>2023</v>
      </c>
      <c r="AW70" s="44">
        <v>60.058486190000004</v>
      </c>
      <c r="AX70" s="44">
        <v>55.557916489999997</v>
      </c>
      <c r="AY70" s="56" t="s">
        <v>74</v>
      </c>
      <c r="AZ70" s="56"/>
      <c r="BA70" s="56"/>
      <c r="BB70" s="56"/>
    </row>
    <row r="71" spans="1:54" s="68" customFormat="1" ht="78.75">
      <c r="A71" s="35" t="s">
        <v>342</v>
      </c>
      <c r="B71" s="56" t="s">
        <v>1670</v>
      </c>
      <c r="C71" s="56" t="s">
        <v>1184</v>
      </c>
      <c r="D71" s="56" t="s">
        <v>497</v>
      </c>
      <c r="E71" s="56" t="s">
        <v>86</v>
      </c>
      <c r="F71" s="56"/>
      <c r="G71" s="56" t="s">
        <v>665</v>
      </c>
      <c r="H71" s="15" t="s">
        <v>87</v>
      </c>
      <c r="I71" s="15" t="s">
        <v>88</v>
      </c>
      <c r="J71" s="56">
        <v>2</v>
      </c>
      <c r="K71" s="56"/>
      <c r="L71" s="56" t="s">
        <v>74</v>
      </c>
      <c r="M71" s="16" t="s">
        <v>527</v>
      </c>
      <c r="N71" s="16" t="s">
        <v>211</v>
      </c>
      <c r="O71" s="125">
        <v>21387.2448516</v>
      </c>
      <c r="P71" s="125">
        <f t="shared" si="9"/>
        <v>25664.693821919998</v>
      </c>
      <c r="Q71" s="125">
        <f t="shared" si="11"/>
        <v>25664.693821919998</v>
      </c>
      <c r="R71" s="125"/>
      <c r="S71" s="125"/>
      <c r="T71" s="126"/>
      <c r="U71" s="126"/>
      <c r="V71" s="125"/>
      <c r="W71" s="56" t="s">
        <v>64</v>
      </c>
      <c r="X71" s="56" t="s">
        <v>501</v>
      </c>
      <c r="Y71" s="56" t="s">
        <v>66</v>
      </c>
      <c r="Z71" s="45">
        <v>45015</v>
      </c>
      <c r="AA71" s="45">
        <f t="shared" si="10"/>
        <v>45075</v>
      </c>
      <c r="AB71" s="56"/>
      <c r="AC71" s="56"/>
      <c r="AD71" s="56"/>
      <c r="AE71" s="56"/>
      <c r="AF71" s="56" t="str">
        <f t="shared" si="7"/>
        <v>ПИР Комплексная реконструкция двухцепной ВЛ 110 кВ ЮК ГРЭС-Новокузнецк-Сортировочный СВЛ ЮЭС, протяженностью 33,62 км, г. Новокузнецк</v>
      </c>
      <c r="AG71" s="33" t="s">
        <v>502</v>
      </c>
      <c r="AH71" s="33">
        <v>876</v>
      </c>
      <c r="AI71" s="33" t="s">
        <v>435</v>
      </c>
      <c r="AJ71" s="33">
        <v>1</v>
      </c>
      <c r="AK71" s="42">
        <v>32000000000</v>
      </c>
      <c r="AL71" s="33" t="s">
        <v>503</v>
      </c>
      <c r="AM71" s="45">
        <f t="shared" si="4"/>
        <v>45085</v>
      </c>
      <c r="AN71" s="45">
        <f t="shared" si="5"/>
        <v>45085</v>
      </c>
      <c r="AO71" s="45">
        <v>45290</v>
      </c>
      <c r="AP71" s="56">
        <v>2023</v>
      </c>
      <c r="AQ71" s="56"/>
      <c r="AR71" s="56"/>
      <c r="AS71" s="56" t="s">
        <v>666</v>
      </c>
      <c r="AT71" s="56" t="s">
        <v>667</v>
      </c>
      <c r="AU71" s="56">
        <v>2022</v>
      </c>
      <c r="AV71" s="56">
        <v>2026</v>
      </c>
      <c r="AW71" s="44">
        <v>602.31518332999997</v>
      </c>
      <c r="AX71" s="44">
        <v>602.31518332999997</v>
      </c>
      <c r="AY71" s="56" t="s">
        <v>74</v>
      </c>
      <c r="AZ71" s="56"/>
      <c r="BA71" s="56"/>
      <c r="BB71" s="56"/>
    </row>
    <row r="72" spans="1:54" s="68" customFormat="1" ht="94.5">
      <c r="A72" s="35" t="s">
        <v>342</v>
      </c>
      <c r="B72" s="56" t="s">
        <v>1671</v>
      </c>
      <c r="C72" s="56" t="s">
        <v>1184</v>
      </c>
      <c r="D72" s="56" t="s">
        <v>497</v>
      </c>
      <c r="E72" s="56" t="s">
        <v>57</v>
      </c>
      <c r="F72" s="56"/>
      <c r="G72" s="56" t="s">
        <v>668</v>
      </c>
      <c r="H72" s="40" t="s">
        <v>60</v>
      </c>
      <c r="I72" s="40" t="s">
        <v>60</v>
      </c>
      <c r="J72" s="56">
        <v>2</v>
      </c>
      <c r="K72" s="56"/>
      <c r="L72" s="56" t="s">
        <v>74</v>
      </c>
      <c r="M72" s="16" t="s">
        <v>527</v>
      </c>
      <c r="N72" s="16" t="s">
        <v>211</v>
      </c>
      <c r="O72" s="125">
        <v>91289.77532439999</v>
      </c>
      <c r="P72" s="125">
        <f t="shared" si="9"/>
        <v>109547.73038927998</v>
      </c>
      <c r="Q72" s="125">
        <f t="shared" si="11"/>
        <v>109547.73038927998</v>
      </c>
      <c r="R72" s="125"/>
      <c r="S72" s="125"/>
      <c r="T72" s="126"/>
      <c r="U72" s="126"/>
      <c r="V72" s="125"/>
      <c r="W72" s="56" t="s">
        <v>64</v>
      </c>
      <c r="X72" s="56" t="s">
        <v>501</v>
      </c>
      <c r="Y72" s="56" t="s">
        <v>66</v>
      </c>
      <c r="Z72" s="45">
        <v>45015</v>
      </c>
      <c r="AA72" s="45">
        <f t="shared" si="10"/>
        <v>45075</v>
      </c>
      <c r="AB72" s="56"/>
      <c r="AC72" s="56"/>
      <c r="AD72" s="56"/>
      <c r="AE72" s="56"/>
      <c r="AF72" s="56" t="str">
        <f t="shared" si="7"/>
        <v>Реконструкция (вынос участка) ВЛ 110 кВ Крохалевская-Черниговская - 1,2 от опоры №13 до опоры №31 из границ земельного участка в рамках исполнения обязательств по соглашению о компенсации затрат от 05.03.2019 № 56.4200.502.19 с АО "Черниговец"</v>
      </c>
      <c r="AG72" s="33" t="s">
        <v>502</v>
      </c>
      <c r="AH72" s="33">
        <v>876</v>
      </c>
      <c r="AI72" s="33" t="s">
        <v>435</v>
      </c>
      <c r="AJ72" s="33">
        <v>1</v>
      </c>
      <c r="AK72" s="42">
        <v>32000000000</v>
      </c>
      <c r="AL72" s="33" t="s">
        <v>503</v>
      </c>
      <c r="AM72" s="45">
        <f t="shared" si="4"/>
        <v>45085</v>
      </c>
      <c r="AN72" s="45">
        <f t="shared" si="5"/>
        <v>45085</v>
      </c>
      <c r="AO72" s="45">
        <v>45290</v>
      </c>
      <c r="AP72" s="56">
        <v>2023</v>
      </c>
      <c r="AQ72" s="56"/>
      <c r="AR72" s="56"/>
      <c r="AS72" s="56" t="s">
        <v>668</v>
      </c>
      <c r="AT72" s="56" t="s">
        <v>669</v>
      </c>
      <c r="AU72" s="56">
        <v>2021</v>
      </c>
      <c r="AV72" s="56">
        <v>2023</v>
      </c>
      <c r="AW72" s="44">
        <v>127.04245872</v>
      </c>
      <c r="AX72" s="236">
        <v>116.54013870999999</v>
      </c>
      <c r="AY72" s="56" t="s">
        <v>74</v>
      </c>
      <c r="AZ72" s="56"/>
      <c r="BA72" s="56"/>
      <c r="BB72" s="56"/>
    </row>
    <row r="73" spans="1:54" s="68" customFormat="1" ht="78.75">
      <c r="A73" s="35" t="s">
        <v>342</v>
      </c>
      <c r="B73" s="56" t="s">
        <v>1672</v>
      </c>
      <c r="C73" s="56" t="s">
        <v>1184</v>
      </c>
      <c r="D73" s="56" t="s">
        <v>497</v>
      </c>
      <c r="E73" s="56" t="s">
        <v>57</v>
      </c>
      <c r="F73" s="56"/>
      <c r="G73" s="56" t="s">
        <v>670</v>
      </c>
      <c r="H73" s="40" t="s">
        <v>60</v>
      </c>
      <c r="I73" s="40" t="s">
        <v>60</v>
      </c>
      <c r="J73" s="56">
        <v>2</v>
      </c>
      <c r="K73" s="56"/>
      <c r="L73" s="56" t="s">
        <v>74</v>
      </c>
      <c r="M73" s="16" t="s">
        <v>527</v>
      </c>
      <c r="N73" s="16" t="s">
        <v>211</v>
      </c>
      <c r="O73" s="125">
        <v>84610.644033599994</v>
      </c>
      <c r="P73" s="125">
        <f t="shared" si="9"/>
        <v>101532.77284031999</v>
      </c>
      <c r="Q73" s="125">
        <f t="shared" si="11"/>
        <v>101532.77284031999</v>
      </c>
      <c r="R73" s="125"/>
      <c r="S73" s="125"/>
      <c r="T73" s="126"/>
      <c r="U73" s="126"/>
      <c r="V73" s="125"/>
      <c r="W73" s="56" t="s">
        <v>64</v>
      </c>
      <c r="X73" s="56" t="s">
        <v>501</v>
      </c>
      <c r="Y73" s="56" t="s">
        <v>66</v>
      </c>
      <c r="Z73" s="45">
        <v>45015</v>
      </c>
      <c r="AA73" s="45">
        <f t="shared" si="10"/>
        <v>45075</v>
      </c>
      <c r="AB73" s="56"/>
      <c r="AC73" s="56"/>
      <c r="AD73" s="56"/>
      <c r="AE73" s="56"/>
      <c r="AF73" s="56" t="str">
        <f t="shared" si="7"/>
        <v>Реконструкция участка ВЛ 110 кВ ЮК ГРЭС – Темирская I, II цепь  в рамках исполнения обязательств по соглашению о компенсации затрат от 15.11.2019 № 56.4200.2907.19  с АО "Кузнецкинвестстрой"</v>
      </c>
      <c r="AG73" s="33" t="s">
        <v>502</v>
      </c>
      <c r="AH73" s="33">
        <v>876</v>
      </c>
      <c r="AI73" s="33" t="s">
        <v>435</v>
      </c>
      <c r="AJ73" s="33">
        <v>1</v>
      </c>
      <c r="AK73" s="42">
        <v>32000000000</v>
      </c>
      <c r="AL73" s="33" t="s">
        <v>503</v>
      </c>
      <c r="AM73" s="45">
        <f t="shared" ref="AM73:AM99" si="12">AA73+10</f>
        <v>45085</v>
      </c>
      <c r="AN73" s="45">
        <f t="shared" ref="AN73:AN99" si="13">AM73</f>
        <v>45085</v>
      </c>
      <c r="AO73" s="45">
        <v>45290</v>
      </c>
      <c r="AP73" s="56">
        <v>2023</v>
      </c>
      <c r="AQ73" s="56"/>
      <c r="AR73" s="56"/>
      <c r="AS73" s="56" t="s">
        <v>670</v>
      </c>
      <c r="AT73" s="56" t="s">
        <v>671</v>
      </c>
      <c r="AU73" s="56">
        <v>2021</v>
      </c>
      <c r="AV73" s="56">
        <v>2023</v>
      </c>
      <c r="AW73" s="44">
        <v>116.14152752</v>
      </c>
      <c r="AX73" s="236">
        <v>108.01358811999999</v>
      </c>
      <c r="AY73" s="56" t="s">
        <v>74</v>
      </c>
      <c r="AZ73" s="56"/>
      <c r="BA73" s="56"/>
      <c r="BB73" s="56"/>
    </row>
    <row r="74" spans="1:54" s="68" customFormat="1" ht="78.75">
      <c r="A74" s="35" t="s">
        <v>342</v>
      </c>
      <c r="B74" s="56" t="s">
        <v>1673</v>
      </c>
      <c r="C74" s="56" t="s">
        <v>1184</v>
      </c>
      <c r="D74" s="56" t="s">
        <v>497</v>
      </c>
      <c r="E74" s="56" t="s">
        <v>57</v>
      </c>
      <c r="F74" s="56"/>
      <c r="G74" s="56" t="s">
        <v>672</v>
      </c>
      <c r="H74" s="40" t="s">
        <v>60</v>
      </c>
      <c r="I74" s="40" t="s">
        <v>60</v>
      </c>
      <c r="J74" s="56">
        <v>2</v>
      </c>
      <c r="K74" s="56"/>
      <c r="L74" s="56" t="s">
        <v>74</v>
      </c>
      <c r="M74" s="16" t="s">
        <v>527</v>
      </c>
      <c r="N74" s="16" t="s">
        <v>211</v>
      </c>
      <c r="O74" s="125">
        <v>25964.337172599997</v>
      </c>
      <c r="P74" s="125">
        <f t="shared" si="9"/>
        <v>31157.204607119995</v>
      </c>
      <c r="Q74" s="125">
        <f t="shared" si="11"/>
        <v>31157.204607119995</v>
      </c>
      <c r="R74" s="125"/>
      <c r="S74" s="125"/>
      <c r="T74" s="126"/>
      <c r="U74" s="126"/>
      <c r="V74" s="125"/>
      <c r="W74" s="56" t="s">
        <v>64</v>
      </c>
      <c r="X74" s="56" t="s">
        <v>501</v>
      </c>
      <c r="Y74" s="56" t="s">
        <v>66</v>
      </c>
      <c r="Z74" s="45">
        <v>45015</v>
      </c>
      <c r="AA74" s="45">
        <f t="shared" si="10"/>
        <v>45075</v>
      </c>
      <c r="AB74" s="56"/>
      <c r="AC74" s="56"/>
      <c r="AD74" s="56"/>
      <c r="AE74" s="56"/>
      <c r="AF74" s="56" t="str">
        <f t="shared" si="7"/>
        <v>Реконструкция ВЛ 110 кВ Крохалёвская - Черниговская -1,2 от опоры №32 до опоры №36 в рамках исполнения обязательств по соглашению о компенсации затрат с АО "Черниговец" от 26.08.2019 № 56.4200.2394.19</v>
      </c>
      <c r="AG74" s="33" t="s">
        <v>502</v>
      </c>
      <c r="AH74" s="33">
        <v>876</v>
      </c>
      <c r="AI74" s="33" t="s">
        <v>435</v>
      </c>
      <c r="AJ74" s="33">
        <v>1</v>
      </c>
      <c r="AK74" s="42">
        <v>32000000000</v>
      </c>
      <c r="AL74" s="33" t="s">
        <v>503</v>
      </c>
      <c r="AM74" s="45">
        <f t="shared" si="12"/>
        <v>45085</v>
      </c>
      <c r="AN74" s="45">
        <f t="shared" si="13"/>
        <v>45085</v>
      </c>
      <c r="AO74" s="45">
        <v>45290</v>
      </c>
      <c r="AP74" s="56">
        <v>2023</v>
      </c>
      <c r="AQ74" s="56"/>
      <c r="AR74" s="56"/>
      <c r="AS74" s="56" t="s">
        <v>672</v>
      </c>
      <c r="AT74" s="56" t="s">
        <v>673</v>
      </c>
      <c r="AU74" s="56">
        <v>2022</v>
      </c>
      <c r="AV74" s="56">
        <v>2023</v>
      </c>
      <c r="AW74" s="44">
        <v>37.790122019999998</v>
      </c>
      <c r="AX74" s="236">
        <v>33.145962349999998</v>
      </c>
      <c r="AY74" s="56" t="s">
        <v>74</v>
      </c>
      <c r="AZ74" s="56"/>
      <c r="BA74" s="56"/>
      <c r="BB74" s="56"/>
    </row>
    <row r="75" spans="1:54" s="68" customFormat="1" ht="78.75">
      <c r="A75" s="35" t="s">
        <v>342</v>
      </c>
      <c r="B75" s="56" t="s">
        <v>1674</v>
      </c>
      <c r="C75" s="56" t="s">
        <v>1184</v>
      </c>
      <c r="D75" s="56" t="s">
        <v>497</v>
      </c>
      <c r="E75" s="56" t="s">
        <v>57</v>
      </c>
      <c r="F75" s="56"/>
      <c r="G75" s="56" t="s">
        <v>674</v>
      </c>
      <c r="H75" s="40" t="s">
        <v>60</v>
      </c>
      <c r="I75" s="40" t="s">
        <v>60</v>
      </c>
      <c r="J75" s="56">
        <v>2</v>
      </c>
      <c r="K75" s="56"/>
      <c r="L75" s="56" t="s">
        <v>74</v>
      </c>
      <c r="M75" s="16" t="s">
        <v>527</v>
      </c>
      <c r="N75" s="16" t="s">
        <v>211</v>
      </c>
      <c r="O75" s="125">
        <v>12279.060341</v>
      </c>
      <c r="P75" s="125">
        <f t="shared" si="9"/>
        <v>14734.872409199999</v>
      </c>
      <c r="Q75" s="125">
        <f>420*0.94*1.2</f>
        <v>473.75999999999993</v>
      </c>
      <c r="R75" s="125">
        <f>P75-Q75</f>
        <v>14261.112409199999</v>
      </c>
      <c r="S75" s="125"/>
      <c r="T75" s="126"/>
      <c r="U75" s="126"/>
      <c r="V75" s="125"/>
      <c r="W75" s="56" t="s">
        <v>64</v>
      </c>
      <c r="X75" s="56" t="s">
        <v>501</v>
      </c>
      <c r="Y75" s="56" t="s">
        <v>66</v>
      </c>
      <c r="Z75" s="45">
        <v>45046</v>
      </c>
      <c r="AA75" s="45">
        <f t="shared" si="10"/>
        <v>45106</v>
      </c>
      <c r="AB75" s="56"/>
      <c r="AC75" s="56"/>
      <c r="AD75" s="56"/>
      <c r="AE75" s="56"/>
      <c r="AF75" s="56" t="str">
        <f t="shared" si="7"/>
        <v>Реконструкция ВЛ 10 кВ Ф 10-3-М Яйского РЭС (3,9 км)</v>
      </c>
      <c r="AG75" s="33" t="s">
        <v>502</v>
      </c>
      <c r="AH75" s="33">
        <v>876</v>
      </c>
      <c r="AI75" s="33" t="s">
        <v>435</v>
      </c>
      <c r="AJ75" s="33">
        <v>1</v>
      </c>
      <c r="AK75" s="42">
        <v>32000000000</v>
      </c>
      <c r="AL75" s="33" t="s">
        <v>503</v>
      </c>
      <c r="AM75" s="45">
        <f t="shared" si="12"/>
        <v>45116</v>
      </c>
      <c r="AN75" s="45">
        <f t="shared" si="13"/>
        <v>45116</v>
      </c>
      <c r="AO75" s="45">
        <v>45656</v>
      </c>
      <c r="AP75" s="56" t="s">
        <v>514</v>
      </c>
      <c r="AQ75" s="56"/>
      <c r="AR75" s="56"/>
      <c r="AS75" s="56" t="s">
        <v>674</v>
      </c>
      <c r="AT75" s="56" t="s">
        <v>675</v>
      </c>
      <c r="AU75" s="56">
        <v>2022</v>
      </c>
      <c r="AV75" s="56">
        <v>2024</v>
      </c>
      <c r="AW75" s="44">
        <v>15.9571583</v>
      </c>
      <c r="AX75" s="236">
        <v>15.722356529999999</v>
      </c>
      <c r="AY75" s="56" t="s">
        <v>74</v>
      </c>
      <c r="AZ75" s="56"/>
      <c r="BA75" s="56"/>
      <c r="BB75" s="56"/>
    </row>
    <row r="76" spans="1:54" s="68" customFormat="1" ht="141.75">
      <c r="A76" s="35" t="s">
        <v>342</v>
      </c>
      <c r="B76" s="56" t="s">
        <v>1675</v>
      </c>
      <c r="C76" s="56" t="s">
        <v>1184</v>
      </c>
      <c r="D76" s="56" t="s">
        <v>497</v>
      </c>
      <c r="E76" s="56" t="s">
        <v>498</v>
      </c>
      <c r="F76" s="56"/>
      <c r="G76" s="56" t="s">
        <v>676</v>
      </c>
      <c r="H76" s="40" t="s">
        <v>60</v>
      </c>
      <c r="I76" s="40" t="s">
        <v>60</v>
      </c>
      <c r="J76" s="56">
        <v>2</v>
      </c>
      <c r="K76" s="56"/>
      <c r="L76" s="56" t="s">
        <v>74</v>
      </c>
      <c r="M76" s="16" t="s">
        <v>527</v>
      </c>
      <c r="N76" s="16" t="s">
        <v>211</v>
      </c>
      <c r="O76" s="125">
        <v>28024.506953799995</v>
      </c>
      <c r="P76" s="125">
        <f t="shared" si="9"/>
        <v>33629.40834455999</v>
      </c>
      <c r="Q76" s="125">
        <f t="shared" si="11"/>
        <v>33629.40834455999</v>
      </c>
      <c r="R76" s="125"/>
      <c r="S76" s="125"/>
      <c r="T76" s="126"/>
      <c r="U76" s="126"/>
      <c r="V76" s="125"/>
      <c r="W76" s="56" t="s">
        <v>64</v>
      </c>
      <c r="X76" s="56" t="s">
        <v>501</v>
      </c>
      <c r="Y76" s="56" t="s">
        <v>66</v>
      </c>
      <c r="Z76" s="45">
        <v>45015</v>
      </c>
      <c r="AA76" s="45">
        <f t="shared" ref="AA76:AA99" si="14">Z76+60</f>
        <v>45075</v>
      </c>
      <c r="AB76" s="56"/>
      <c r="AC76" s="56"/>
      <c r="AD76" s="56"/>
      <c r="AE76" s="56"/>
      <c r="AF76" s="56" t="str">
        <f t="shared" ref="AF76:AF99" si="15">G76</f>
        <v>ПИР+СМР Реконструкция ВЛ 35 кВ отпайки на ПС Костенковскую от ВЛ 35 кВ Сосновская-Калмыковская (С-12) ВЛ 35 кВ Н-3 Шахтовая-Бунгурская (Н-3-4) от опоры №33 до опоры №52 и демонтаж участка ВЛ 35 кВ отпайки на ПС Апанасовская от ВЛ 35 кВ Н-3 от опоры №42а до опоры №6 в рамках исполнения обязательств по соглашению о компенсации затрат от 01.12.2020 № 56.4200.2702.20 с ООО "Сибэнергоуголь"</v>
      </c>
      <c r="AG76" s="33" t="s">
        <v>502</v>
      </c>
      <c r="AH76" s="33">
        <v>876</v>
      </c>
      <c r="AI76" s="33" t="s">
        <v>435</v>
      </c>
      <c r="AJ76" s="33">
        <v>1</v>
      </c>
      <c r="AK76" s="42">
        <v>32000000000</v>
      </c>
      <c r="AL76" s="33" t="s">
        <v>503</v>
      </c>
      <c r="AM76" s="45">
        <f t="shared" si="12"/>
        <v>45085</v>
      </c>
      <c r="AN76" s="45">
        <f t="shared" si="13"/>
        <v>45085</v>
      </c>
      <c r="AO76" s="45">
        <v>45290</v>
      </c>
      <c r="AP76" s="56">
        <v>2023</v>
      </c>
      <c r="AQ76" s="56"/>
      <c r="AR76" s="56"/>
      <c r="AS76" s="56" t="s">
        <v>677</v>
      </c>
      <c r="AT76" s="56" t="s">
        <v>678</v>
      </c>
      <c r="AU76" s="56">
        <v>2022</v>
      </c>
      <c r="AV76" s="56">
        <v>2023</v>
      </c>
      <c r="AW76" s="44">
        <v>35.775966320000002</v>
      </c>
      <c r="AX76" s="44">
        <v>35.775966320000002</v>
      </c>
      <c r="AY76" s="56" t="s">
        <v>74</v>
      </c>
      <c r="AZ76" s="56"/>
      <c r="BA76" s="56"/>
      <c r="BB76" s="56"/>
    </row>
    <row r="77" spans="1:54" s="68" customFormat="1" ht="78.75">
      <c r="A77" s="35" t="s">
        <v>342</v>
      </c>
      <c r="B77" s="56" t="s">
        <v>1676</v>
      </c>
      <c r="C77" s="56" t="s">
        <v>1184</v>
      </c>
      <c r="D77" s="56" t="s">
        <v>497</v>
      </c>
      <c r="E77" s="56" t="s">
        <v>498</v>
      </c>
      <c r="F77" s="56"/>
      <c r="G77" s="56" t="s">
        <v>679</v>
      </c>
      <c r="H77" s="40" t="s">
        <v>60</v>
      </c>
      <c r="I77" s="40" t="s">
        <v>60</v>
      </c>
      <c r="J77" s="56">
        <v>2</v>
      </c>
      <c r="K77" s="56"/>
      <c r="L77" s="56" t="s">
        <v>74</v>
      </c>
      <c r="M77" s="16" t="s">
        <v>527</v>
      </c>
      <c r="N77" s="16" t="s">
        <v>211</v>
      </c>
      <c r="O77" s="125">
        <v>1693.5122249999999</v>
      </c>
      <c r="P77" s="125">
        <f t="shared" si="9"/>
        <v>2032.2146699999998</v>
      </c>
      <c r="Q77" s="125">
        <f t="shared" si="11"/>
        <v>2032.2146699999998</v>
      </c>
      <c r="R77" s="125"/>
      <c r="S77" s="125"/>
      <c r="T77" s="126"/>
      <c r="U77" s="126"/>
      <c r="V77" s="125"/>
      <c r="W77" s="56" t="s">
        <v>64</v>
      </c>
      <c r="X77" s="56" t="s">
        <v>501</v>
      </c>
      <c r="Y77" s="56" t="s">
        <v>66</v>
      </c>
      <c r="Z77" s="45">
        <v>45015</v>
      </c>
      <c r="AA77" s="45">
        <f t="shared" si="14"/>
        <v>45075</v>
      </c>
      <c r="AB77" s="56"/>
      <c r="AC77" s="56"/>
      <c r="AD77" s="56"/>
      <c r="AE77" s="56"/>
      <c r="AF77" s="56" t="str">
        <f t="shared" si="15"/>
        <v>ПИР+СМР Реконструкция (переустройства) участка ВЛ 6 кВ Ф.6-29-С, ПС 35/6 кВ Грамотеинская-1/2 в рамках исполнения обязательств по соглашению о компенсации затрат от 09.08.2021 № 56.4200.2632.21 с АО «СУЭК-Кузбасс»</v>
      </c>
      <c r="AG77" s="33" t="s">
        <v>502</v>
      </c>
      <c r="AH77" s="33">
        <v>876</v>
      </c>
      <c r="AI77" s="33" t="s">
        <v>435</v>
      </c>
      <c r="AJ77" s="33">
        <v>1</v>
      </c>
      <c r="AK77" s="42">
        <v>32000000000</v>
      </c>
      <c r="AL77" s="33" t="s">
        <v>503</v>
      </c>
      <c r="AM77" s="45">
        <f t="shared" si="12"/>
        <v>45085</v>
      </c>
      <c r="AN77" s="45">
        <f t="shared" si="13"/>
        <v>45085</v>
      </c>
      <c r="AO77" s="45">
        <v>45290</v>
      </c>
      <c r="AP77" s="56">
        <v>2023</v>
      </c>
      <c r="AQ77" s="56"/>
      <c r="AR77" s="56"/>
      <c r="AS77" s="56" t="s">
        <v>680</v>
      </c>
      <c r="AT77" s="56" t="s">
        <v>681</v>
      </c>
      <c r="AU77" s="56">
        <v>2022</v>
      </c>
      <c r="AV77" s="56">
        <v>2023</v>
      </c>
      <c r="AW77" s="44">
        <v>2.2724318000000001</v>
      </c>
      <c r="AX77" s="236">
        <v>2.1619305</v>
      </c>
      <c r="AY77" s="56" t="s">
        <v>74</v>
      </c>
      <c r="AZ77" s="56"/>
      <c r="BA77" s="56"/>
      <c r="BB77" s="56"/>
    </row>
    <row r="78" spans="1:54" s="68" customFormat="1" ht="78.75">
      <c r="A78" s="35" t="s">
        <v>342</v>
      </c>
      <c r="B78" s="56" t="s">
        <v>1677</v>
      </c>
      <c r="C78" s="56" t="s">
        <v>1184</v>
      </c>
      <c r="D78" s="56" t="s">
        <v>497</v>
      </c>
      <c r="E78" s="56" t="s">
        <v>498</v>
      </c>
      <c r="F78" s="56"/>
      <c r="G78" s="56" t="s">
        <v>682</v>
      </c>
      <c r="H78" s="40" t="s">
        <v>60</v>
      </c>
      <c r="I78" s="40" t="s">
        <v>60</v>
      </c>
      <c r="J78" s="56">
        <v>2</v>
      </c>
      <c r="K78" s="56"/>
      <c r="L78" s="56" t="s">
        <v>74</v>
      </c>
      <c r="M78" s="16" t="s">
        <v>527</v>
      </c>
      <c r="N78" s="16" t="s">
        <v>211</v>
      </c>
      <c r="O78" s="125">
        <v>1065.9632336000002</v>
      </c>
      <c r="P78" s="125">
        <f t="shared" si="9"/>
        <v>1279.1558803200003</v>
      </c>
      <c r="Q78" s="125">
        <f t="shared" si="11"/>
        <v>1279.1558803200003</v>
      </c>
      <c r="R78" s="125"/>
      <c r="S78" s="125"/>
      <c r="T78" s="126"/>
      <c r="U78" s="126"/>
      <c r="V78" s="125"/>
      <c r="W78" s="56" t="s">
        <v>64</v>
      </c>
      <c r="X78" s="56" t="s">
        <v>501</v>
      </c>
      <c r="Y78" s="56" t="s">
        <v>66</v>
      </c>
      <c r="Z78" s="45">
        <v>45015</v>
      </c>
      <c r="AA78" s="45">
        <f t="shared" si="14"/>
        <v>45075</v>
      </c>
      <c r="AB78" s="56"/>
      <c r="AC78" s="56"/>
      <c r="AD78" s="56"/>
      <c r="AE78" s="56"/>
      <c r="AF78" s="56" t="str">
        <f t="shared" si="15"/>
        <v>ПИР+СМР Реконструкция участка ВЛ-10 кВ Ф-10-5-Ч ПС 110 кВ в рамках исполнения обязательств по соглашению о компенсации затрат от 08.10.2021 № 56.4200.3353.21 с ООО "Чебулинское"</v>
      </c>
      <c r="AG78" s="33" t="s">
        <v>502</v>
      </c>
      <c r="AH78" s="33">
        <v>876</v>
      </c>
      <c r="AI78" s="33" t="s">
        <v>435</v>
      </c>
      <c r="AJ78" s="33">
        <v>1</v>
      </c>
      <c r="AK78" s="42">
        <v>32000000000</v>
      </c>
      <c r="AL78" s="33" t="s">
        <v>503</v>
      </c>
      <c r="AM78" s="45">
        <f t="shared" si="12"/>
        <v>45085</v>
      </c>
      <c r="AN78" s="45">
        <f t="shared" si="13"/>
        <v>45085</v>
      </c>
      <c r="AO78" s="45">
        <v>45290</v>
      </c>
      <c r="AP78" s="56">
        <v>2023</v>
      </c>
      <c r="AQ78" s="56"/>
      <c r="AR78" s="56"/>
      <c r="AS78" s="56" t="s">
        <v>683</v>
      </c>
      <c r="AT78" s="56" t="s">
        <v>684</v>
      </c>
      <c r="AU78" s="56">
        <v>2022</v>
      </c>
      <c r="AV78" s="56">
        <v>2023</v>
      </c>
      <c r="AW78" s="44">
        <v>1.46298672</v>
      </c>
      <c r="AX78" s="236">
        <v>1.3608041200000001</v>
      </c>
      <c r="AY78" s="56" t="s">
        <v>74</v>
      </c>
      <c r="AZ78" s="56"/>
      <c r="BA78" s="56"/>
      <c r="BB78" s="56"/>
    </row>
    <row r="79" spans="1:54" s="68" customFormat="1" ht="78.75">
      <c r="A79" s="35" t="s">
        <v>342</v>
      </c>
      <c r="B79" s="56" t="s">
        <v>1678</v>
      </c>
      <c r="C79" s="56" t="s">
        <v>1184</v>
      </c>
      <c r="D79" s="56" t="s">
        <v>497</v>
      </c>
      <c r="E79" s="56" t="s">
        <v>498</v>
      </c>
      <c r="F79" s="56"/>
      <c r="G79" s="56" t="s">
        <v>685</v>
      </c>
      <c r="H79" s="40" t="s">
        <v>60</v>
      </c>
      <c r="I79" s="40" t="s">
        <v>60</v>
      </c>
      <c r="J79" s="56">
        <v>2</v>
      </c>
      <c r="K79" s="56"/>
      <c r="L79" s="56" t="s">
        <v>74</v>
      </c>
      <c r="M79" s="16" t="s">
        <v>527</v>
      </c>
      <c r="N79" s="16" t="s">
        <v>211</v>
      </c>
      <c r="O79" s="125">
        <v>27418.598567199999</v>
      </c>
      <c r="P79" s="125">
        <f t="shared" si="9"/>
        <v>32902.31828064</v>
      </c>
      <c r="Q79" s="125">
        <f t="shared" si="11"/>
        <v>32902.31828064</v>
      </c>
      <c r="R79" s="125"/>
      <c r="S79" s="125"/>
      <c r="T79" s="126"/>
      <c r="U79" s="126"/>
      <c r="V79" s="125"/>
      <c r="W79" s="56" t="s">
        <v>64</v>
      </c>
      <c r="X79" s="56" t="s">
        <v>501</v>
      </c>
      <c r="Y79" s="56" t="s">
        <v>66</v>
      </c>
      <c r="Z79" s="45">
        <v>45015</v>
      </c>
      <c r="AA79" s="45">
        <f t="shared" si="14"/>
        <v>45075</v>
      </c>
      <c r="AB79" s="56"/>
      <c r="AC79" s="56"/>
      <c r="AD79" s="56"/>
      <c r="AE79" s="56"/>
      <c r="AF79" s="56" t="str">
        <f t="shared" si="15"/>
        <v>ПИР+СМР Реконструкция  ВЛ 110 кВ Мариинск-Чумай-Макарак, Мариинск-Чебула по соглашению о компенсации затрат с ОАО «РЖД» от 27.07.2021 № 56.4200.2416.21</v>
      </c>
      <c r="AG79" s="33" t="s">
        <v>502</v>
      </c>
      <c r="AH79" s="33">
        <v>876</v>
      </c>
      <c r="AI79" s="33" t="s">
        <v>435</v>
      </c>
      <c r="AJ79" s="33">
        <v>1</v>
      </c>
      <c r="AK79" s="42">
        <v>32000000000</v>
      </c>
      <c r="AL79" s="33" t="s">
        <v>503</v>
      </c>
      <c r="AM79" s="45">
        <f t="shared" si="12"/>
        <v>45085</v>
      </c>
      <c r="AN79" s="45">
        <f t="shared" si="13"/>
        <v>45085</v>
      </c>
      <c r="AO79" s="45">
        <v>45290</v>
      </c>
      <c r="AP79" s="56">
        <v>2023</v>
      </c>
      <c r="AQ79" s="56"/>
      <c r="AR79" s="56"/>
      <c r="AS79" s="56" t="s">
        <v>686</v>
      </c>
      <c r="AT79" s="56" t="s">
        <v>687</v>
      </c>
      <c r="AU79" s="56">
        <v>2022</v>
      </c>
      <c r="AV79" s="56">
        <v>2023</v>
      </c>
      <c r="AW79" s="44">
        <v>35.002466259999998</v>
      </c>
      <c r="AX79" s="44">
        <v>35.002466259999998</v>
      </c>
      <c r="AY79" s="56" t="s">
        <v>74</v>
      </c>
      <c r="AZ79" s="56"/>
      <c r="BA79" s="56"/>
      <c r="BB79" s="56"/>
    </row>
    <row r="80" spans="1:54" s="68" customFormat="1" ht="110.25">
      <c r="A80" s="35" t="s">
        <v>342</v>
      </c>
      <c r="B80" s="56" t="s">
        <v>1679</v>
      </c>
      <c r="C80" s="56" t="s">
        <v>1184</v>
      </c>
      <c r="D80" s="56" t="s">
        <v>497</v>
      </c>
      <c r="E80" s="56" t="s">
        <v>498</v>
      </c>
      <c r="F80" s="56"/>
      <c r="G80" s="56" t="s">
        <v>688</v>
      </c>
      <c r="H80" s="40" t="s">
        <v>60</v>
      </c>
      <c r="I80" s="40" t="s">
        <v>60</v>
      </c>
      <c r="J80" s="56">
        <v>2</v>
      </c>
      <c r="K80" s="56"/>
      <c r="L80" s="56" t="s">
        <v>74</v>
      </c>
      <c r="M80" s="16" t="s">
        <v>527</v>
      </c>
      <c r="N80" s="16" t="s">
        <v>211</v>
      </c>
      <c r="O80" s="125">
        <v>14554.8428196</v>
      </c>
      <c r="P80" s="125">
        <f t="shared" si="9"/>
        <v>17465.811383519998</v>
      </c>
      <c r="Q80" s="125">
        <f t="shared" si="11"/>
        <v>17465.811383519998</v>
      </c>
      <c r="R80" s="125"/>
      <c r="S80" s="125"/>
      <c r="T80" s="126"/>
      <c r="U80" s="126"/>
      <c r="V80" s="125"/>
      <c r="W80" s="56" t="s">
        <v>64</v>
      </c>
      <c r="X80" s="56" t="s">
        <v>501</v>
      </c>
      <c r="Y80" s="56" t="s">
        <v>66</v>
      </c>
      <c r="Z80" s="45">
        <v>45015</v>
      </c>
      <c r="AA80" s="45">
        <f t="shared" si="14"/>
        <v>45075</v>
      </c>
      <c r="AB80" s="56"/>
      <c r="AC80" s="56"/>
      <c r="AD80" s="56"/>
      <c r="AE80" s="56"/>
      <c r="AF80" s="56" t="str">
        <f t="shared" si="15"/>
        <v>ПИР+СМР Реконструкция  ВЛ 110 кВ «Звездная-Большеямная» участок ВЛ 110 кВ  в пролете опор №117-№1180, участка ВЛ 6 кВ от ПС 110/6 кВ «Звёздная» Ф-6-27-КР  с ТП и ВЛ-0,4 кВ – участок ВЛ 6 кВ в пролете опор №41-№42  в рамках исполнения обязательств по соглашению о компенсации затрат от 20.08.2021 № 56.4200.2734.21 с Фонд Синергия</v>
      </c>
      <c r="AG80" s="33" t="s">
        <v>502</v>
      </c>
      <c r="AH80" s="33">
        <v>876</v>
      </c>
      <c r="AI80" s="33" t="s">
        <v>435</v>
      </c>
      <c r="AJ80" s="33">
        <v>1</v>
      </c>
      <c r="AK80" s="42">
        <v>32000000000</v>
      </c>
      <c r="AL80" s="33" t="s">
        <v>503</v>
      </c>
      <c r="AM80" s="45">
        <f t="shared" si="12"/>
        <v>45085</v>
      </c>
      <c r="AN80" s="45">
        <f t="shared" si="13"/>
        <v>45085</v>
      </c>
      <c r="AO80" s="45">
        <v>45290</v>
      </c>
      <c r="AP80" s="56">
        <v>2023</v>
      </c>
      <c r="AQ80" s="56"/>
      <c r="AR80" s="56"/>
      <c r="AS80" s="56" t="s">
        <v>689</v>
      </c>
      <c r="AT80" s="56" t="s">
        <v>690</v>
      </c>
      <c r="AU80" s="56">
        <v>2022</v>
      </c>
      <c r="AV80" s="56">
        <v>2023</v>
      </c>
      <c r="AW80" s="44">
        <v>23.252142120000002</v>
      </c>
      <c r="AX80" s="236">
        <v>18.580650409999997</v>
      </c>
      <c r="AY80" s="56" t="s">
        <v>74</v>
      </c>
      <c r="AZ80" s="56"/>
      <c r="BA80" s="56"/>
      <c r="BB80" s="56"/>
    </row>
    <row r="81" spans="1:54" s="68" customFormat="1" ht="78.75">
      <c r="A81" s="35" t="s">
        <v>342</v>
      </c>
      <c r="B81" s="56" t="s">
        <v>1680</v>
      </c>
      <c r="C81" s="56" t="s">
        <v>1184</v>
      </c>
      <c r="D81" s="56" t="s">
        <v>497</v>
      </c>
      <c r="E81" s="56" t="s">
        <v>498</v>
      </c>
      <c r="F81" s="56"/>
      <c r="G81" s="56" t="s">
        <v>691</v>
      </c>
      <c r="H81" s="40" t="s">
        <v>60</v>
      </c>
      <c r="I81" s="40" t="s">
        <v>60</v>
      </c>
      <c r="J81" s="56">
        <v>2</v>
      </c>
      <c r="K81" s="56"/>
      <c r="L81" s="56" t="s">
        <v>74</v>
      </c>
      <c r="M81" s="16" t="s">
        <v>527</v>
      </c>
      <c r="N81" s="16" t="s">
        <v>211</v>
      </c>
      <c r="O81" s="125">
        <v>29131.983416799994</v>
      </c>
      <c r="P81" s="125">
        <f t="shared" si="9"/>
        <v>34958.380100159993</v>
      </c>
      <c r="Q81" s="125">
        <f t="shared" si="11"/>
        <v>34958.380100159993</v>
      </c>
      <c r="R81" s="125"/>
      <c r="S81" s="125"/>
      <c r="T81" s="126"/>
      <c r="U81" s="126"/>
      <c r="V81" s="125"/>
      <c r="W81" s="56" t="s">
        <v>64</v>
      </c>
      <c r="X81" s="56" t="s">
        <v>501</v>
      </c>
      <c r="Y81" s="56" t="s">
        <v>66</v>
      </c>
      <c r="Z81" s="45">
        <v>45015</v>
      </c>
      <c r="AA81" s="45">
        <f t="shared" si="14"/>
        <v>45075</v>
      </c>
      <c r="AB81" s="56"/>
      <c r="AC81" s="56"/>
      <c r="AD81" s="56"/>
      <c r="AE81" s="56"/>
      <c r="AF81" s="56" t="str">
        <f t="shared" si="15"/>
        <v>ПИР+СМР Реконструкция ВЛ 10 кВ от ПС 35/10 кВ "Щегловская" Ф-10-4-ВТ с ТП и ВЛ -0,4 кВ-участок ВЛ 10 кВ в пролете опоры № 111-112 в рамках исполнения обязательств по соглашению о компенсации затрат от 25.08.2021 № 56.4200.2792.21 с Фонд Синергия</v>
      </c>
      <c r="AG81" s="33" t="s">
        <v>502</v>
      </c>
      <c r="AH81" s="33">
        <v>876</v>
      </c>
      <c r="AI81" s="33" t="s">
        <v>435</v>
      </c>
      <c r="AJ81" s="33">
        <v>1</v>
      </c>
      <c r="AK81" s="42">
        <v>32000000000</v>
      </c>
      <c r="AL81" s="33" t="s">
        <v>503</v>
      </c>
      <c r="AM81" s="45">
        <f t="shared" si="12"/>
        <v>45085</v>
      </c>
      <c r="AN81" s="45">
        <f t="shared" si="13"/>
        <v>45085</v>
      </c>
      <c r="AO81" s="45">
        <v>45290</v>
      </c>
      <c r="AP81" s="56">
        <v>2023</v>
      </c>
      <c r="AQ81" s="56"/>
      <c r="AR81" s="56"/>
      <c r="AS81" s="56" t="s">
        <v>692</v>
      </c>
      <c r="AT81" s="56" t="s">
        <v>693</v>
      </c>
      <c r="AU81" s="56">
        <v>2022</v>
      </c>
      <c r="AV81" s="56">
        <v>2023</v>
      </c>
      <c r="AW81" s="44">
        <v>38.006102379999994</v>
      </c>
      <c r="AX81" s="236">
        <v>37.189766060000004</v>
      </c>
      <c r="AY81" s="56" t="s">
        <v>74</v>
      </c>
      <c r="AZ81" s="56"/>
      <c r="BA81" s="56"/>
      <c r="BB81" s="56"/>
    </row>
    <row r="82" spans="1:54" s="68" customFormat="1" ht="173.25">
      <c r="A82" s="35" t="s">
        <v>342</v>
      </c>
      <c r="B82" s="56" t="s">
        <v>1681</v>
      </c>
      <c r="C82" s="56" t="s">
        <v>1184</v>
      </c>
      <c r="D82" s="56" t="s">
        <v>497</v>
      </c>
      <c r="E82" s="56" t="s">
        <v>498</v>
      </c>
      <c r="F82" s="56"/>
      <c r="G82" s="56" t="s">
        <v>694</v>
      </c>
      <c r="H82" s="40" t="s">
        <v>60</v>
      </c>
      <c r="I82" s="40" t="s">
        <v>60</v>
      </c>
      <c r="J82" s="56">
        <v>2</v>
      </c>
      <c r="K82" s="56"/>
      <c r="L82" s="56" t="s">
        <v>74</v>
      </c>
      <c r="M82" s="16" t="s">
        <v>527</v>
      </c>
      <c r="N82" s="16" t="s">
        <v>211</v>
      </c>
      <c r="O82" s="125">
        <v>69349.094230399991</v>
      </c>
      <c r="P82" s="125">
        <f t="shared" si="9"/>
        <v>83218.913076479992</v>
      </c>
      <c r="Q82" s="125">
        <f t="shared" si="11"/>
        <v>83218.913076479992</v>
      </c>
      <c r="R82" s="125"/>
      <c r="S82" s="125"/>
      <c r="T82" s="126"/>
      <c r="U82" s="126"/>
      <c r="V82" s="125"/>
      <c r="W82" s="56" t="s">
        <v>64</v>
      </c>
      <c r="X82" s="56" t="s">
        <v>501</v>
      </c>
      <c r="Y82" s="56" t="s">
        <v>66</v>
      </c>
      <c r="Z82" s="45">
        <v>45015</v>
      </c>
      <c r="AA82" s="45">
        <f t="shared" si="14"/>
        <v>45075</v>
      </c>
      <c r="AB82" s="56"/>
      <c r="AC82" s="56"/>
      <c r="AD82" s="56"/>
      <c r="AE82" s="56"/>
      <c r="AF82" s="56" t="str">
        <f t="shared" si="15"/>
        <v xml:space="preserve">ПИР+СМР Реконструкция отпайки на ПС 110 кВ АКЗ ВЛ 110 кВ «Крохалевская-Кедровская 1,2» цепь с отпайкой на ПС АКЗ – участок ВЛ 110 кВ в пролете опоры №56-№57; участка ВЛ 110 кВ «Рудничная-Крохалевская» 1,2 цепь участок ВЛ 110 кВ в пролете опор №63-№64; участка ВЛ 10 кВ от ПС 35/10 кВ «Щегловская» Ф-10-19-В с ТП и ВЛ-0,4 кВ – участок ВЛ 10 кВ в пролете опор №173-№174 в рамках исполнения обязательств по соглашению о компенсации затрат от 25.08.2021 № 56.4200.2793.21 с Фонд Синергия
</v>
      </c>
      <c r="AG82" s="33" t="s">
        <v>502</v>
      </c>
      <c r="AH82" s="33">
        <v>876</v>
      </c>
      <c r="AI82" s="33" t="s">
        <v>435</v>
      </c>
      <c r="AJ82" s="33">
        <v>1</v>
      </c>
      <c r="AK82" s="42">
        <v>32000000000</v>
      </c>
      <c r="AL82" s="33" t="s">
        <v>503</v>
      </c>
      <c r="AM82" s="45">
        <f t="shared" si="12"/>
        <v>45085</v>
      </c>
      <c r="AN82" s="45">
        <f t="shared" si="13"/>
        <v>45085</v>
      </c>
      <c r="AO82" s="45">
        <v>45290</v>
      </c>
      <c r="AP82" s="56">
        <v>2023</v>
      </c>
      <c r="AQ82" s="56"/>
      <c r="AR82" s="56"/>
      <c r="AS82" s="56" t="s">
        <v>695</v>
      </c>
      <c r="AT82" s="56" t="s">
        <v>696</v>
      </c>
      <c r="AU82" s="56">
        <v>2022</v>
      </c>
      <c r="AV82" s="56">
        <v>2023</v>
      </c>
      <c r="AW82" s="44">
        <v>100.35687159</v>
      </c>
      <c r="AX82" s="236">
        <v>88.530758579999997</v>
      </c>
      <c r="AY82" s="56" t="s">
        <v>74</v>
      </c>
      <c r="AZ82" s="56"/>
      <c r="BA82" s="56"/>
      <c r="BB82" s="56"/>
    </row>
    <row r="83" spans="1:54" s="68" customFormat="1" ht="94.5">
      <c r="A83" s="35" t="s">
        <v>342</v>
      </c>
      <c r="B83" s="56" t="s">
        <v>1682</v>
      </c>
      <c r="C83" s="56" t="s">
        <v>1184</v>
      </c>
      <c r="D83" s="56" t="s">
        <v>497</v>
      </c>
      <c r="E83" s="56" t="s">
        <v>57</v>
      </c>
      <c r="F83" s="56"/>
      <c r="G83" s="56" t="s">
        <v>697</v>
      </c>
      <c r="H83" s="40" t="s">
        <v>60</v>
      </c>
      <c r="I83" s="40" t="s">
        <v>60</v>
      </c>
      <c r="J83" s="56">
        <v>2</v>
      </c>
      <c r="K83" s="56"/>
      <c r="L83" s="56" t="s">
        <v>74</v>
      </c>
      <c r="M83" s="16" t="s">
        <v>527</v>
      </c>
      <c r="N83" s="16" t="s">
        <v>211</v>
      </c>
      <c r="O83" s="125">
        <v>88207.96919399999</v>
      </c>
      <c r="P83" s="125">
        <f t="shared" si="9"/>
        <v>105849.56303279998</v>
      </c>
      <c r="Q83" s="125">
        <f t="shared" si="11"/>
        <v>105849.56303279998</v>
      </c>
      <c r="R83" s="125"/>
      <c r="S83" s="125"/>
      <c r="T83" s="126"/>
      <c r="U83" s="126"/>
      <c r="V83" s="125"/>
      <c r="W83" s="56" t="s">
        <v>64</v>
      </c>
      <c r="X83" s="56" t="s">
        <v>501</v>
      </c>
      <c r="Y83" s="56" t="s">
        <v>66</v>
      </c>
      <c r="Z83" s="45">
        <v>45015</v>
      </c>
      <c r="AA83" s="45">
        <f t="shared" si="14"/>
        <v>45075</v>
      </c>
      <c r="AB83" s="56"/>
      <c r="AC83" s="56"/>
      <c r="AD83" s="56"/>
      <c r="AE83" s="56"/>
      <c r="AF83" s="56" t="str">
        <f t="shared" si="15"/>
        <v>Техническое перевооружение двухцепной ВЛ 110 кВ Беловская - Новоленинская. Замена провода АС-120, арматуры и дефектной изоляции для повышения надежности электроснабжения шахт Костромовская, Заречная, Байкаимская, 7-е Ноября, Комсомолец, СМ Кирова, 58,1 км</v>
      </c>
      <c r="AG83" s="33" t="s">
        <v>502</v>
      </c>
      <c r="AH83" s="33">
        <v>876</v>
      </c>
      <c r="AI83" s="33" t="s">
        <v>435</v>
      </c>
      <c r="AJ83" s="33">
        <v>1</v>
      </c>
      <c r="AK83" s="42">
        <v>32000000000</v>
      </c>
      <c r="AL83" s="33" t="s">
        <v>503</v>
      </c>
      <c r="AM83" s="45">
        <f t="shared" si="12"/>
        <v>45085</v>
      </c>
      <c r="AN83" s="45">
        <f t="shared" si="13"/>
        <v>45085</v>
      </c>
      <c r="AO83" s="45">
        <v>45290</v>
      </c>
      <c r="AP83" s="56">
        <v>2023</v>
      </c>
      <c r="AQ83" s="56"/>
      <c r="AR83" s="56"/>
      <c r="AS83" s="56" t="s">
        <v>697</v>
      </c>
      <c r="AT83" s="56" t="s">
        <v>698</v>
      </c>
      <c r="AU83" s="56">
        <v>2020</v>
      </c>
      <c r="AV83" s="56">
        <v>2023</v>
      </c>
      <c r="AW83" s="44">
        <v>117.12203390000001</v>
      </c>
      <c r="AX83" s="236">
        <v>112.66437043000001</v>
      </c>
      <c r="AY83" s="56" t="s">
        <v>74</v>
      </c>
      <c r="AZ83" s="56"/>
      <c r="BA83" s="56"/>
      <c r="BB83" s="56"/>
    </row>
    <row r="84" spans="1:54" s="68" customFormat="1" ht="78.75">
      <c r="A84" s="35" t="s">
        <v>342</v>
      </c>
      <c r="B84" s="56" t="s">
        <v>1683</v>
      </c>
      <c r="C84" s="56" t="s">
        <v>1184</v>
      </c>
      <c r="D84" s="56" t="s">
        <v>497</v>
      </c>
      <c r="E84" s="56" t="s">
        <v>57</v>
      </c>
      <c r="F84" s="56"/>
      <c r="G84" s="56" t="s">
        <v>699</v>
      </c>
      <c r="H84" s="40" t="s">
        <v>60</v>
      </c>
      <c r="I84" s="40" t="s">
        <v>60</v>
      </c>
      <c r="J84" s="56">
        <v>2</v>
      </c>
      <c r="K84" s="56"/>
      <c r="L84" s="56" t="s">
        <v>74</v>
      </c>
      <c r="M84" s="16" t="s">
        <v>527</v>
      </c>
      <c r="N84" s="16" t="s">
        <v>211</v>
      </c>
      <c r="O84" s="125">
        <v>2906.3768819999996</v>
      </c>
      <c r="P84" s="125">
        <f t="shared" si="9"/>
        <v>3487.6522583999995</v>
      </c>
      <c r="Q84" s="125">
        <f t="shared" si="11"/>
        <v>3487.6522583999995</v>
      </c>
      <c r="R84" s="125"/>
      <c r="S84" s="125"/>
      <c r="T84" s="126"/>
      <c r="U84" s="126"/>
      <c r="V84" s="125"/>
      <c r="W84" s="56" t="s">
        <v>64</v>
      </c>
      <c r="X84" s="56" t="s">
        <v>501</v>
      </c>
      <c r="Y84" s="56" t="s">
        <v>66</v>
      </c>
      <c r="Z84" s="45">
        <v>45015</v>
      </c>
      <c r="AA84" s="45">
        <f t="shared" si="14"/>
        <v>45075</v>
      </c>
      <c r="AB84" s="56"/>
      <c r="AC84" s="56"/>
      <c r="AD84" s="56"/>
      <c r="AE84" s="56"/>
      <c r="AF84" s="56" t="str">
        <f t="shared" si="15"/>
        <v>Техническое перевооружение РС 6-10 кВ Ф-10-5-Б от ПС 35/10 кВ Михайловская  Прокопьевского района Трудармейского РЭС с заменой неизолированного провода на СИП, 1,2 км</v>
      </c>
      <c r="AG84" s="33" t="s">
        <v>502</v>
      </c>
      <c r="AH84" s="33">
        <v>876</v>
      </c>
      <c r="AI84" s="33" t="s">
        <v>435</v>
      </c>
      <c r="AJ84" s="33">
        <v>1</v>
      </c>
      <c r="AK84" s="42">
        <v>32000000000</v>
      </c>
      <c r="AL84" s="33" t="s">
        <v>503</v>
      </c>
      <c r="AM84" s="45">
        <f t="shared" si="12"/>
        <v>45085</v>
      </c>
      <c r="AN84" s="45">
        <f t="shared" si="13"/>
        <v>45085</v>
      </c>
      <c r="AO84" s="45">
        <v>45290</v>
      </c>
      <c r="AP84" s="56">
        <v>2023</v>
      </c>
      <c r="AQ84" s="56"/>
      <c r="AR84" s="56"/>
      <c r="AS84" s="56" t="s">
        <v>699</v>
      </c>
      <c r="AT84" s="56" t="s">
        <v>700</v>
      </c>
      <c r="AU84" s="56">
        <v>2021</v>
      </c>
      <c r="AV84" s="56">
        <v>2023</v>
      </c>
      <c r="AW84" s="44">
        <v>3.84</v>
      </c>
      <c r="AX84" s="236">
        <v>3.7346681099999999</v>
      </c>
      <c r="AY84" s="56" t="s">
        <v>74</v>
      </c>
      <c r="AZ84" s="56"/>
      <c r="BA84" s="56"/>
      <c r="BB84" s="56"/>
    </row>
    <row r="85" spans="1:54" s="68" customFormat="1" ht="78.75">
      <c r="A85" s="35" t="s">
        <v>342</v>
      </c>
      <c r="B85" s="56" t="s">
        <v>1684</v>
      </c>
      <c r="C85" s="56" t="s">
        <v>1184</v>
      </c>
      <c r="D85" s="56" t="s">
        <v>497</v>
      </c>
      <c r="E85" s="56" t="s">
        <v>86</v>
      </c>
      <c r="F85" s="56"/>
      <c r="G85" s="56" t="s">
        <v>701</v>
      </c>
      <c r="H85" s="15" t="s">
        <v>87</v>
      </c>
      <c r="I85" s="15" t="s">
        <v>88</v>
      </c>
      <c r="J85" s="56">
        <v>2</v>
      </c>
      <c r="K85" s="56"/>
      <c r="L85" s="56" t="s">
        <v>74</v>
      </c>
      <c r="M85" s="16" t="s">
        <v>527</v>
      </c>
      <c r="N85" s="16" t="s">
        <v>211</v>
      </c>
      <c r="O85" s="125">
        <v>672.1</v>
      </c>
      <c r="P85" s="125">
        <f t="shared" si="9"/>
        <v>806.52</v>
      </c>
      <c r="Q85" s="125">
        <f t="shared" si="11"/>
        <v>806.52</v>
      </c>
      <c r="R85" s="125"/>
      <c r="S85" s="125"/>
      <c r="T85" s="126"/>
      <c r="U85" s="126"/>
      <c r="V85" s="125"/>
      <c r="W85" s="56" t="s">
        <v>64</v>
      </c>
      <c r="X85" s="56" t="s">
        <v>501</v>
      </c>
      <c r="Y85" s="56" t="s">
        <v>66</v>
      </c>
      <c r="Z85" s="45">
        <v>45015</v>
      </c>
      <c r="AA85" s="45">
        <f t="shared" si="14"/>
        <v>45075</v>
      </c>
      <c r="AB85" s="56"/>
      <c r="AC85" s="56"/>
      <c r="AD85" s="56"/>
      <c r="AE85" s="56"/>
      <c r="AF85" s="56" t="str">
        <f t="shared" si="15"/>
        <v>ПИР Техническое перевооружение ВЛ 6 кВ ф.6-1-РП-1</v>
      </c>
      <c r="AG85" s="33" t="s">
        <v>502</v>
      </c>
      <c r="AH85" s="33">
        <v>876</v>
      </c>
      <c r="AI85" s="33" t="s">
        <v>435</v>
      </c>
      <c r="AJ85" s="33">
        <v>1</v>
      </c>
      <c r="AK85" s="42">
        <v>32000000000</v>
      </c>
      <c r="AL85" s="33" t="s">
        <v>503</v>
      </c>
      <c r="AM85" s="45">
        <f t="shared" si="12"/>
        <v>45085</v>
      </c>
      <c r="AN85" s="45">
        <f t="shared" si="13"/>
        <v>45085</v>
      </c>
      <c r="AO85" s="45">
        <v>45199</v>
      </c>
      <c r="AP85" s="56">
        <v>2023</v>
      </c>
      <c r="AQ85" s="56"/>
      <c r="AR85" s="56"/>
      <c r="AS85" s="56" t="s">
        <v>702</v>
      </c>
      <c r="AT85" s="56" t="s">
        <v>703</v>
      </c>
      <c r="AU85" s="56">
        <v>2022</v>
      </c>
      <c r="AV85" s="56">
        <v>2024</v>
      </c>
      <c r="AW85" s="44">
        <v>61.100999999999999</v>
      </c>
      <c r="AX85" s="44">
        <v>61.100999999999999</v>
      </c>
      <c r="AY85" s="56" t="s">
        <v>74</v>
      </c>
      <c r="AZ85" s="56"/>
      <c r="BA85" s="56"/>
      <c r="BB85" s="56"/>
    </row>
    <row r="86" spans="1:54" s="68" customFormat="1" ht="78.75">
      <c r="A86" s="35" t="s">
        <v>342</v>
      </c>
      <c r="B86" s="56" t="s">
        <v>1685</v>
      </c>
      <c r="C86" s="56" t="s">
        <v>1184</v>
      </c>
      <c r="D86" s="56" t="s">
        <v>497</v>
      </c>
      <c r="E86" s="56" t="s">
        <v>57</v>
      </c>
      <c r="F86" s="56"/>
      <c r="G86" s="56" t="s">
        <v>704</v>
      </c>
      <c r="H86" s="40" t="s">
        <v>705</v>
      </c>
      <c r="I86" s="40" t="s">
        <v>705</v>
      </c>
      <c r="J86" s="56">
        <v>2</v>
      </c>
      <c r="K86" s="56"/>
      <c r="L86" s="56" t="s">
        <v>74</v>
      </c>
      <c r="M86" s="16" t="s">
        <v>527</v>
      </c>
      <c r="N86" s="16" t="s">
        <v>211</v>
      </c>
      <c r="O86" s="125">
        <v>10003.320942600001</v>
      </c>
      <c r="P86" s="125">
        <f t="shared" si="9"/>
        <v>12003.985131120002</v>
      </c>
      <c r="Q86" s="125">
        <f t="shared" si="11"/>
        <v>12003.985131120002</v>
      </c>
      <c r="R86" s="125"/>
      <c r="S86" s="125"/>
      <c r="T86" s="126"/>
      <c r="U86" s="126"/>
      <c r="V86" s="125"/>
      <c r="W86" s="56" t="s">
        <v>64</v>
      </c>
      <c r="X86" s="56" t="s">
        <v>501</v>
      </c>
      <c r="Y86" s="56" t="s">
        <v>66</v>
      </c>
      <c r="Z86" s="45">
        <v>45015</v>
      </c>
      <c r="AA86" s="45">
        <f t="shared" si="14"/>
        <v>45075</v>
      </c>
      <c r="AB86" s="56"/>
      <c r="AC86" s="56"/>
      <c r="AD86" s="56"/>
      <c r="AE86" s="56"/>
      <c r="AF86" s="56" t="str">
        <f t="shared" si="15"/>
        <v xml:space="preserve">Реконструкция здания ОПУ/ЗРУ-10кВ ПС Рудничная 110/35/10 кВ, усиление несущих конструкций </v>
      </c>
      <c r="AG86" s="33" t="s">
        <v>502</v>
      </c>
      <c r="AH86" s="33">
        <v>876</v>
      </c>
      <c r="AI86" s="33" t="s">
        <v>435</v>
      </c>
      <c r="AJ86" s="33">
        <v>1</v>
      </c>
      <c r="AK86" s="42">
        <v>32000000000</v>
      </c>
      <c r="AL86" s="33" t="s">
        <v>503</v>
      </c>
      <c r="AM86" s="45">
        <f t="shared" si="12"/>
        <v>45085</v>
      </c>
      <c r="AN86" s="45">
        <f t="shared" si="13"/>
        <v>45085</v>
      </c>
      <c r="AO86" s="45">
        <v>45290</v>
      </c>
      <c r="AP86" s="56">
        <v>2023</v>
      </c>
      <c r="AQ86" s="56"/>
      <c r="AR86" s="56"/>
      <c r="AS86" s="56" t="s">
        <v>704</v>
      </c>
      <c r="AT86" s="56" t="s">
        <v>706</v>
      </c>
      <c r="AU86" s="56">
        <v>2017</v>
      </c>
      <c r="AV86" s="56">
        <v>2023</v>
      </c>
      <c r="AW86" s="44">
        <v>13.71301695</v>
      </c>
      <c r="AX86" s="44">
        <v>12.72901695</v>
      </c>
      <c r="AY86" s="56" t="s">
        <v>74</v>
      </c>
      <c r="AZ86" s="56"/>
      <c r="BA86" s="56"/>
      <c r="BB86" s="56"/>
    </row>
    <row r="87" spans="1:54" s="68" customFormat="1" ht="78.75">
      <c r="A87" s="35" t="s">
        <v>342</v>
      </c>
      <c r="B87" s="56" t="s">
        <v>1686</v>
      </c>
      <c r="C87" s="56" t="s">
        <v>1184</v>
      </c>
      <c r="D87" s="56" t="s">
        <v>497</v>
      </c>
      <c r="E87" s="56" t="s">
        <v>57</v>
      </c>
      <c r="F87" s="56"/>
      <c r="G87" s="56" t="s">
        <v>707</v>
      </c>
      <c r="H87" s="40" t="s">
        <v>705</v>
      </c>
      <c r="I87" s="40" t="s">
        <v>705</v>
      </c>
      <c r="J87" s="56">
        <v>2</v>
      </c>
      <c r="K87" s="56"/>
      <c r="L87" s="56" t="s">
        <v>74</v>
      </c>
      <c r="M87" s="16" t="s">
        <v>527</v>
      </c>
      <c r="N87" s="16" t="s">
        <v>211</v>
      </c>
      <c r="O87" s="125">
        <v>9027.8664831999995</v>
      </c>
      <c r="P87" s="125">
        <f t="shared" si="9"/>
        <v>10833.439779839999</v>
      </c>
      <c r="Q87" s="125">
        <f t="shared" si="11"/>
        <v>10833.439779839999</v>
      </c>
      <c r="R87" s="125"/>
      <c r="S87" s="125"/>
      <c r="T87" s="126"/>
      <c r="U87" s="126"/>
      <c r="V87" s="125"/>
      <c r="W87" s="56" t="s">
        <v>64</v>
      </c>
      <c r="X87" s="56" t="s">
        <v>501</v>
      </c>
      <c r="Y87" s="56" t="s">
        <v>66</v>
      </c>
      <c r="Z87" s="45">
        <v>45015</v>
      </c>
      <c r="AA87" s="45">
        <f t="shared" si="14"/>
        <v>45075</v>
      </c>
      <c r="AB87" s="56"/>
      <c r="AC87" s="56"/>
      <c r="AD87" s="56"/>
      <c r="AE87" s="56"/>
      <c r="AF87" s="56" t="str">
        <f t="shared" si="15"/>
        <v xml:space="preserve">Реконструкция здания ОПУ/ЗРУ-6кВ ПС Северная 35/6 кВ, усиление несущих конструкций </v>
      </c>
      <c r="AG87" s="33" t="s">
        <v>502</v>
      </c>
      <c r="AH87" s="33">
        <v>876</v>
      </c>
      <c r="AI87" s="33" t="s">
        <v>435</v>
      </c>
      <c r="AJ87" s="33">
        <v>1</v>
      </c>
      <c r="AK87" s="42">
        <v>32000000000</v>
      </c>
      <c r="AL87" s="33" t="s">
        <v>503</v>
      </c>
      <c r="AM87" s="45">
        <f t="shared" si="12"/>
        <v>45085</v>
      </c>
      <c r="AN87" s="45">
        <f t="shared" si="13"/>
        <v>45085</v>
      </c>
      <c r="AO87" s="45">
        <v>45290</v>
      </c>
      <c r="AP87" s="56">
        <v>2023</v>
      </c>
      <c r="AQ87" s="56"/>
      <c r="AR87" s="56"/>
      <c r="AS87" s="56" t="s">
        <v>707</v>
      </c>
      <c r="AT87" s="56" t="s">
        <v>708</v>
      </c>
      <c r="AU87" s="56">
        <v>2017</v>
      </c>
      <c r="AV87" s="56">
        <v>2023</v>
      </c>
      <c r="AW87" s="44">
        <v>13.02235593</v>
      </c>
      <c r="AX87" s="44">
        <v>11.45835593</v>
      </c>
      <c r="AY87" s="56" t="s">
        <v>74</v>
      </c>
      <c r="AZ87" s="56"/>
      <c r="BA87" s="56"/>
      <c r="BB87" s="56"/>
    </row>
    <row r="88" spans="1:54" s="68" customFormat="1" ht="78.75">
      <c r="A88" s="35" t="s">
        <v>342</v>
      </c>
      <c r="B88" s="56" t="s">
        <v>1687</v>
      </c>
      <c r="C88" s="56" t="s">
        <v>1184</v>
      </c>
      <c r="D88" s="56" t="s">
        <v>497</v>
      </c>
      <c r="E88" s="56" t="s">
        <v>57</v>
      </c>
      <c r="F88" s="56"/>
      <c r="G88" s="56" t="s">
        <v>709</v>
      </c>
      <c r="H88" s="40" t="s">
        <v>705</v>
      </c>
      <c r="I88" s="40" t="s">
        <v>705</v>
      </c>
      <c r="J88" s="56">
        <v>2</v>
      </c>
      <c r="K88" s="56"/>
      <c r="L88" s="56" t="s">
        <v>74</v>
      </c>
      <c r="M88" s="16" t="s">
        <v>527</v>
      </c>
      <c r="N88" s="16" t="s">
        <v>211</v>
      </c>
      <c r="O88" s="125">
        <v>2680.6988996</v>
      </c>
      <c r="P88" s="125">
        <f t="shared" si="9"/>
        <v>3216.8386795199999</v>
      </c>
      <c r="Q88" s="125">
        <f t="shared" si="11"/>
        <v>3216.8386795199999</v>
      </c>
      <c r="R88" s="125"/>
      <c r="S88" s="125"/>
      <c r="T88" s="126"/>
      <c r="U88" s="126"/>
      <c r="V88" s="125"/>
      <c r="W88" s="56" t="s">
        <v>64</v>
      </c>
      <c r="X88" s="56" t="s">
        <v>501</v>
      </c>
      <c r="Y88" s="56" t="s">
        <v>66</v>
      </c>
      <c r="Z88" s="45">
        <v>45015</v>
      </c>
      <c r="AA88" s="45">
        <f t="shared" si="14"/>
        <v>45075</v>
      </c>
      <c r="AB88" s="56"/>
      <c r="AC88" s="56"/>
      <c r="AD88" s="56"/>
      <c r="AE88" s="56"/>
      <c r="AF88" s="56" t="str">
        <f t="shared" si="15"/>
        <v>Реконструкция кровли здания ПС 110/35/6 кВ Томская</v>
      </c>
      <c r="AG88" s="33" t="s">
        <v>502</v>
      </c>
      <c r="AH88" s="33">
        <v>876</v>
      </c>
      <c r="AI88" s="33" t="s">
        <v>435</v>
      </c>
      <c r="AJ88" s="33">
        <v>1</v>
      </c>
      <c r="AK88" s="42">
        <v>32000000000</v>
      </c>
      <c r="AL88" s="33" t="s">
        <v>503</v>
      </c>
      <c r="AM88" s="45">
        <f t="shared" si="12"/>
        <v>45085</v>
      </c>
      <c r="AN88" s="45">
        <f t="shared" si="13"/>
        <v>45085</v>
      </c>
      <c r="AO88" s="45">
        <v>45290</v>
      </c>
      <c r="AP88" s="56">
        <v>2023</v>
      </c>
      <c r="AQ88" s="56"/>
      <c r="AR88" s="56"/>
      <c r="AS88" s="56" t="s">
        <v>709</v>
      </c>
      <c r="AT88" s="56" t="s">
        <v>710</v>
      </c>
      <c r="AU88" s="56">
        <v>2017</v>
      </c>
      <c r="AV88" s="56">
        <v>2023</v>
      </c>
      <c r="AW88" s="44">
        <v>3.6487288100000002</v>
      </c>
      <c r="AX88" s="44">
        <v>3.4557288100000001</v>
      </c>
      <c r="AY88" s="56" t="s">
        <v>74</v>
      </c>
      <c r="AZ88" s="56"/>
      <c r="BA88" s="56"/>
      <c r="BB88" s="56"/>
    </row>
    <row r="89" spans="1:54" s="68" customFormat="1" ht="78.75">
      <c r="A89" s="35" t="s">
        <v>342</v>
      </c>
      <c r="B89" s="56" t="s">
        <v>1688</v>
      </c>
      <c r="C89" s="56" t="s">
        <v>1184</v>
      </c>
      <c r="D89" s="56" t="s">
        <v>497</v>
      </c>
      <c r="E89" s="56" t="s">
        <v>57</v>
      </c>
      <c r="F89" s="56"/>
      <c r="G89" s="56" t="s">
        <v>711</v>
      </c>
      <c r="H89" s="40" t="s">
        <v>705</v>
      </c>
      <c r="I89" s="40" t="s">
        <v>705</v>
      </c>
      <c r="J89" s="56">
        <v>2</v>
      </c>
      <c r="K89" s="56"/>
      <c r="L89" s="56" t="s">
        <v>74</v>
      </c>
      <c r="M89" s="16" t="s">
        <v>527</v>
      </c>
      <c r="N89" s="16" t="s">
        <v>211</v>
      </c>
      <c r="O89" s="125">
        <v>4580.7052391999996</v>
      </c>
      <c r="P89" s="125">
        <f t="shared" si="9"/>
        <v>5496.846287039999</v>
      </c>
      <c r="Q89" s="125">
        <f t="shared" si="11"/>
        <v>5496.846287039999</v>
      </c>
      <c r="R89" s="125"/>
      <c r="S89" s="125"/>
      <c r="T89" s="126"/>
      <c r="U89" s="126"/>
      <c r="V89" s="125"/>
      <c r="W89" s="56" t="s">
        <v>64</v>
      </c>
      <c r="X89" s="56" t="s">
        <v>501</v>
      </c>
      <c r="Y89" s="56" t="s">
        <v>66</v>
      </c>
      <c r="Z89" s="45">
        <v>45015</v>
      </c>
      <c r="AA89" s="45">
        <f t="shared" si="14"/>
        <v>45075</v>
      </c>
      <c r="AB89" s="56"/>
      <c r="AC89" s="56"/>
      <c r="AD89" s="56"/>
      <c r="AE89" s="56"/>
      <c r="AF89" s="56" t="str">
        <f t="shared" si="15"/>
        <v>Реконструкция кровли здания ПС 110/6кВ Мундыбашская Кондомского РЭС</v>
      </c>
      <c r="AG89" s="33" t="s">
        <v>502</v>
      </c>
      <c r="AH89" s="33">
        <v>876</v>
      </c>
      <c r="AI89" s="33" t="s">
        <v>435</v>
      </c>
      <c r="AJ89" s="33">
        <v>1</v>
      </c>
      <c r="AK89" s="42">
        <v>32000000000</v>
      </c>
      <c r="AL89" s="33" t="s">
        <v>503</v>
      </c>
      <c r="AM89" s="45">
        <f t="shared" si="12"/>
        <v>45085</v>
      </c>
      <c r="AN89" s="45">
        <f t="shared" si="13"/>
        <v>45085</v>
      </c>
      <c r="AO89" s="45">
        <v>45290</v>
      </c>
      <c r="AP89" s="56">
        <v>2023</v>
      </c>
      <c r="AQ89" s="56"/>
      <c r="AR89" s="56"/>
      <c r="AS89" s="56" t="s">
        <v>711</v>
      </c>
      <c r="AT89" s="56" t="s">
        <v>712</v>
      </c>
      <c r="AU89" s="56">
        <v>2017</v>
      </c>
      <c r="AV89" s="56">
        <v>2023</v>
      </c>
      <c r="AW89" s="44">
        <v>5.95272881</v>
      </c>
      <c r="AX89" s="44">
        <v>5.8627288100000001</v>
      </c>
      <c r="AY89" s="56" t="s">
        <v>74</v>
      </c>
      <c r="AZ89" s="56"/>
      <c r="BA89" s="56"/>
      <c r="BB89" s="56"/>
    </row>
    <row r="90" spans="1:54" s="68" customFormat="1" ht="78.75">
      <c r="A90" s="35" t="s">
        <v>342</v>
      </c>
      <c r="B90" s="56" t="s">
        <v>1689</v>
      </c>
      <c r="C90" s="56" t="s">
        <v>1184</v>
      </c>
      <c r="D90" s="56" t="s">
        <v>497</v>
      </c>
      <c r="E90" s="56" t="s">
        <v>57</v>
      </c>
      <c r="F90" s="56"/>
      <c r="G90" s="56" t="s">
        <v>713</v>
      </c>
      <c r="H90" s="40" t="s">
        <v>705</v>
      </c>
      <c r="I90" s="40" t="s">
        <v>705</v>
      </c>
      <c r="J90" s="56">
        <v>2</v>
      </c>
      <c r="K90" s="56"/>
      <c r="L90" s="56" t="s">
        <v>74</v>
      </c>
      <c r="M90" s="16" t="s">
        <v>527</v>
      </c>
      <c r="N90" s="16" t="s">
        <v>211</v>
      </c>
      <c r="O90" s="125">
        <v>5606.2460381999999</v>
      </c>
      <c r="P90" s="125">
        <f t="shared" si="9"/>
        <v>6727.4952458399994</v>
      </c>
      <c r="Q90" s="125">
        <f t="shared" si="11"/>
        <v>6727.4952458399994</v>
      </c>
      <c r="R90" s="125"/>
      <c r="S90" s="125"/>
      <c r="T90" s="126"/>
      <c r="U90" s="126"/>
      <c r="V90" s="125"/>
      <c r="W90" s="56" t="s">
        <v>64</v>
      </c>
      <c r="X90" s="56" t="s">
        <v>501</v>
      </c>
      <c r="Y90" s="56" t="s">
        <v>66</v>
      </c>
      <c r="Z90" s="45">
        <v>45015</v>
      </c>
      <c r="AA90" s="45">
        <f t="shared" si="14"/>
        <v>45075</v>
      </c>
      <c r="AB90" s="56"/>
      <c r="AC90" s="56"/>
      <c r="AD90" s="56"/>
      <c r="AE90" s="56"/>
      <c r="AF90" s="56" t="str">
        <f t="shared" si="15"/>
        <v>Реконструкция кровли и фундамента здания ПС 35/6кВ Абашевская 1/2 Кузнецкого РЭС</v>
      </c>
      <c r="AG90" s="33" t="s">
        <v>502</v>
      </c>
      <c r="AH90" s="33">
        <v>876</v>
      </c>
      <c r="AI90" s="33" t="s">
        <v>435</v>
      </c>
      <c r="AJ90" s="33">
        <v>1</v>
      </c>
      <c r="AK90" s="42">
        <v>32000000000</v>
      </c>
      <c r="AL90" s="33" t="s">
        <v>503</v>
      </c>
      <c r="AM90" s="45">
        <f t="shared" si="12"/>
        <v>45085</v>
      </c>
      <c r="AN90" s="45">
        <f t="shared" si="13"/>
        <v>45085</v>
      </c>
      <c r="AO90" s="45">
        <v>45290</v>
      </c>
      <c r="AP90" s="56">
        <v>2023</v>
      </c>
      <c r="AQ90" s="56"/>
      <c r="AR90" s="56"/>
      <c r="AS90" s="56" t="s">
        <v>713</v>
      </c>
      <c r="AT90" s="56" t="s">
        <v>714</v>
      </c>
      <c r="AU90" s="56">
        <v>2017</v>
      </c>
      <c r="AV90" s="56">
        <v>2023</v>
      </c>
      <c r="AW90" s="44">
        <v>7.1993898300000003</v>
      </c>
      <c r="AX90" s="44">
        <v>7.1633898299999998</v>
      </c>
      <c r="AY90" s="56" t="s">
        <v>74</v>
      </c>
      <c r="AZ90" s="56"/>
      <c r="BA90" s="56"/>
      <c r="BB90" s="56"/>
    </row>
    <row r="91" spans="1:54" s="68" customFormat="1" ht="105" customHeight="1">
      <c r="A91" s="35" t="s">
        <v>342</v>
      </c>
      <c r="B91" s="56" t="s">
        <v>1690</v>
      </c>
      <c r="C91" s="56" t="s">
        <v>1184</v>
      </c>
      <c r="D91" s="56" t="s">
        <v>497</v>
      </c>
      <c r="E91" s="56" t="s">
        <v>57</v>
      </c>
      <c r="F91" s="56"/>
      <c r="G91" s="56" t="s">
        <v>715</v>
      </c>
      <c r="H91" s="40" t="s">
        <v>1510</v>
      </c>
      <c r="I91" s="40" t="s">
        <v>1510</v>
      </c>
      <c r="J91" s="56">
        <v>2</v>
      </c>
      <c r="K91" s="56"/>
      <c r="L91" s="56" t="s">
        <v>74</v>
      </c>
      <c r="M91" s="16" t="s">
        <v>527</v>
      </c>
      <c r="N91" s="16" t="s">
        <v>211</v>
      </c>
      <c r="O91" s="125">
        <v>26899.81</v>
      </c>
      <c r="P91" s="125">
        <f t="shared" si="9"/>
        <v>32279.772000000001</v>
      </c>
      <c r="Q91" s="235">
        <v>33230</v>
      </c>
      <c r="R91" s="125"/>
      <c r="S91" s="125"/>
      <c r="T91" s="126"/>
      <c r="U91" s="126"/>
      <c r="V91" s="125"/>
      <c r="W91" s="56" t="s">
        <v>64</v>
      </c>
      <c r="X91" s="56" t="s">
        <v>501</v>
      </c>
      <c r="Y91" s="56" t="s">
        <v>66</v>
      </c>
      <c r="Z91" s="45">
        <v>45015</v>
      </c>
      <c r="AA91" s="45">
        <f t="shared" si="14"/>
        <v>45075</v>
      </c>
      <c r="AB91" s="56"/>
      <c r="AC91" s="56"/>
      <c r="AD91" s="56"/>
      <c r="AE91" s="56"/>
      <c r="AF91" s="56" t="str">
        <f t="shared" si="15"/>
        <v xml:space="preserve">Реконструкция инженерных систем (замена водяного отопления на электро) в зданиях ПС </v>
      </c>
      <c r="AG91" s="33" t="s">
        <v>502</v>
      </c>
      <c r="AH91" s="33">
        <v>876</v>
      </c>
      <c r="AI91" s="33" t="s">
        <v>435</v>
      </c>
      <c r="AJ91" s="33">
        <v>1</v>
      </c>
      <c r="AK91" s="42">
        <v>32000000000</v>
      </c>
      <c r="AL91" s="33" t="s">
        <v>503</v>
      </c>
      <c r="AM91" s="45">
        <f t="shared" si="12"/>
        <v>45085</v>
      </c>
      <c r="AN91" s="45">
        <f t="shared" si="13"/>
        <v>45085</v>
      </c>
      <c r="AO91" s="45">
        <v>45290</v>
      </c>
      <c r="AP91" s="56">
        <v>2023</v>
      </c>
      <c r="AQ91" s="56"/>
      <c r="AR91" s="56"/>
      <c r="AS91" s="56" t="s">
        <v>716</v>
      </c>
      <c r="AT91" s="56" t="s">
        <v>717</v>
      </c>
      <c r="AU91" s="56" t="s">
        <v>718</v>
      </c>
      <c r="AV91" s="56" t="s">
        <v>719</v>
      </c>
      <c r="AW91" s="44" t="s">
        <v>720</v>
      </c>
      <c r="AX91" s="44" t="s">
        <v>721</v>
      </c>
      <c r="AY91" s="56" t="s">
        <v>74</v>
      </c>
      <c r="AZ91" s="56"/>
      <c r="BA91" s="56"/>
      <c r="BB91" s="56"/>
    </row>
    <row r="92" spans="1:54" s="68" customFormat="1" ht="78.75">
      <c r="A92" s="35" t="s">
        <v>342</v>
      </c>
      <c r="B92" s="56" t="s">
        <v>1691</v>
      </c>
      <c r="C92" s="56" t="s">
        <v>1184</v>
      </c>
      <c r="D92" s="56" t="s">
        <v>497</v>
      </c>
      <c r="E92" s="56" t="s">
        <v>57</v>
      </c>
      <c r="F92" s="56"/>
      <c r="G92" s="56" t="s">
        <v>722</v>
      </c>
      <c r="H92" s="40" t="s">
        <v>705</v>
      </c>
      <c r="I92" s="40" t="s">
        <v>705</v>
      </c>
      <c r="J92" s="56">
        <v>2</v>
      </c>
      <c r="K92" s="56"/>
      <c r="L92" s="56" t="s">
        <v>74</v>
      </c>
      <c r="M92" s="16" t="s">
        <v>527</v>
      </c>
      <c r="N92" s="16" t="s">
        <v>211</v>
      </c>
      <c r="O92" s="125">
        <v>2849.2851453999997</v>
      </c>
      <c r="P92" s="125">
        <f t="shared" si="9"/>
        <v>3419.1421744799995</v>
      </c>
      <c r="Q92" s="125">
        <f t="shared" si="11"/>
        <v>3419.1421744799995</v>
      </c>
      <c r="R92" s="125"/>
      <c r="S92" s="125"/>
      <c r="T92" s="126"/>
      <c r="U92" s="126"/>
      <c r="V92" s="125"/>
      <c r="W92" s="56" t="s">
        <v>64</v>
      </c>
      <c r="X92" s="56" t="s">
        <v>501</v>
      </c>
      <c r="Y92" s="56" t="s">
        <v>66</v>
      </c>
      <c r="Z92" s="45">
        <v>45015</v>
      </c>
      <c r="AA92" s="45">
        <f t="shared" si="14"/>
        <v>45075</v>
      </c>
      <c r="AB92" s="56"/>
      <c r="AC92" s="56"/>
      <c r="AD92" s="56"/>
      <c r="AE92" s="56"/>
      <c r="AF92" s="56" t="str">
        <f t="shared" si="15"/>
        <v>Реконструкция 3 этажа производственной базы СМУ ПО СВЭС</v>
      </c>
      <c r="AG92" s="33" t="s">
        <v>502</v>
      </c>
      <c r="AH92" s="33">
        <v>876</v>
      </c>
      <c r="AI92" s="33" t="s">
        <v>435</v>
      </c>
      <c r="AJ92" s="33">
        <v>1</v>
      </c>
      <c r="AK92" s="42">
        <v>32000000000</v>
      </c>
      <c r="AL92" s="33" t="s">
        <v>503</v>
      </c>
      <c r="AM92" s="45">
        <f t="shared" si="12"/>
        <v>45085</v>
      </c>
      <c r="AN92" s="45">
        <f t="shared" si="13"/>
        <v>45085</v>
      </c>
      <c r="AO92" s="45">
        <v>45290</v>
      </c>
      <c r="AP92" s="56">
        <v>2023</v>
      </c>
      <c r="AQ92" s="56"/>
      <c r="AR92" s="56"/>
      <c r="AS92" s="56" t="s">
        <v>722</v>
      </c>
      <c r="AT92" s="56" t="s">
        <v>723</v>
      </c>
      <c r="AU92" s="56">
        <v>2021</v>
      </c>
      <c r="AV92" s="56">
        <v>2023</v>
      </c>
      <c r="AW92" s="44">
        <v>4.2361852899999999</v>
      </c>
      <c r="AX92" s="236">
        <v>3.5773997099999999</v>
      </c>
      <c r="AY92" s="56" t="s">
        <v>74</v>
      </c>
      <c r="AZ92" s="56"/>
      <c r="BA92" s="56"/>
      <c r="BB92" s="56"/>
    </row>
    <row r="93" spans="1:54" s="68" customFormat="1" ht="78.75">
      <c r="A93" s="35" t="s">
        <v>342</v>
      </c>
      <c r="B93" s="56" t="s">
        <v>1692</v>
      </c>
      <c r="C93" s="56" t="s">
        <v>1184</v>
      </c>
      <c r="D93" s="56" t="s">
        <v>497</v>
      </c>
      <c r="E93" s="56" t="s">
        <v>57</v>
      </c>
      <c r="F93" s="56"/>
      <c r="G93" s="56" t="s">
        <v>724</v>
      </c>
      <c r="H93" s="40" t="s">
        <v>705</v>
      </c>
      <c r="I93" s="40" t="s">
        <v>705</v>
      </c>
      <c r="J93" s="56">
        <v>2</v>
      </c>
      <c r="K93" s="56"/>
      <c r="L93" s="56" t="s">
        <v>74</v>
      </c>
      <c r="M93" s="16" t="s">
        <v>527</v>
      </c>
      <c r="N93" s="16" t="s">
        <v>211</v>
      </c>
      <c r="O93" s="125">
        <v>10181.6819664</v>
      </c>
      <c r="P93" s="125">
        <f t="shared" si="9"/>
        <v>12218.01835968</v>
      </c>
      <c r="Q93" s="125">
        <f t="shared" si="11"/>
        <v>12218.01835968</v>
      </c>
      <c r="R93" s="125"/>
      <c r="S93" s="125"/>
      <c r="T93" s="126"/>
      <c r="U93" s="126"/>
      <c r="V93" s="125"/>
      <c r="W93" s="56" t="s">
        <v>64</v>
      </c>
      <c r="X93" s="56" t="s">
        <v>501</v>
      </c>
      <c r="Y93" s="56" t="s">
        <v>66</v>
      </c>
      <c r="Z93" s="45">
        <v>45015</v>
      </c>
      <c r="AA93" s="45">
        <f t="shared" si="14"/>
        <v>45075</v>
      </c>
      <c r="AB93" s="56"/>
      <c r="AC93" s="56"/>
      <c r="AD93" s="56"/>
      <c r="AE93" s="56"/>
      <c r="AF93" s="56" t="str">
        <f t="shared" si="15"/>
        <v>Реконструкция периметрального ограждения ПС Космическая 110/10 кВ с установкой верхнего и нижнего дополнительного ограждения и охранного освещения Городской РЭС</v>
      </c>
      <c r="AG93" s="33" t="s">
        <v>502</v>
      </c>
      <c r="AH93" s="33">
        <v>876</v>
      </c>
      <c r="AI93" s="33" t="s">
        <v>435</v>
      </c>
      <c r="AJ93" s="33">
        <v>1</v>
      </c>
      <c r="AK93" s="42">
        <v>32000000000</v>
      </c>
      <c r="AL93" s="33" t="s">
        <v>503</v>
      </c>
      <c r="AM93" s="45">
        <f t="shared" si="12"/>
        <v>45085</v>
      </c>
      <c r="AN93" s="45">
        <f t="shared" si="13"/>
        <v>45085</v>
      </c>
      <c r="AO93" s="45">
        <v>45290</v>
      </c>
      <c r="AP93" s="56">
        <v>2023</v>
      </c>
      <c r="AQ93" s="56"/>
      <c r="AR93" s="56"/>
      <c r="AS93" s="56" t="s">
        <v>724</v>
      </c>
      <c r="AT93" s="56" t="s">
        <v>725</v>
      </c>
      <c r="AU93" s="56">
        <v>2021</v>
      </c>
      <c r="AV93" s="56">
        <v>2023</v>
      </c>
      <c r="AW93" s="44">
        <v>13.315</v>
      </c>
      <c r="AX93" s="44">
        <v>13.05074323</v>
      </c>
      <c r="AY93" s="56" t="s">
        <v>74</v>
      </c>
      <c r="AZ93" s="56"/>
      <c r="BA93" s="56"/>
      <c r="BB93" s="56"/>
    </row>
    <row r="94" spans="1:54" s="68" customFormat="1" ht="78.75">
      <c r="A94" s="35" t="s">
        <v>342</v>
      </c>
      <c r="B94" s="56" t="s">
        <v>1693</v>
      </c>
      <c r="C94" s="56" t="s">
        <v>1184</v>
      </c>
      <c r="D94" s="56" t="s">
        <v>497</v>
      </c>
      <c r="E94" s="56" t="s">
        <v>57</v>
      </c>
      <c r="F94" s="56"/>
      <c r="G94" s="56" t="s">
        <v>726</v>
      </c>
      <c r="H94" s="40" t="s">
        <v>705</v>
      </c>
      <c r="I94" s="40" t="s">
        <v>705</v>
      </c>
      <c r="J94" s="56">
        <v>2</v>
      </c>
      <c r="K94" s="56"/>
      <c r="L94" s="56" t="s">
        <v>74</v>
      </c>
      <c r="M94" s="16" t="s">
        <v>527</v>
      </c>
      <c r="N94" s="16" t="s">
        <v>211</v>
      </c>
      <c r="O94" s="125">
        <v>7106.1001117999995</v>
      </c>
      <c r="P94" s="125">
        <f t="shared" si="9"/>
        <v>8527.3201341599997</v>
      </c>
      <c r="Q94" s="125">
        <f t="shared" si="11"/>
        <v>8527.3201341599997</v>
      </c>
      <c r="R94" s="125"/>
      <c r="S94" s="125"/>
      <c r="T94" s="126"/>
      <c r="U94" s="126"/>
      <c r="V94" s="125"/>
      <c r="W94" s="56" t="s">
        <v>64</v>
      </c>
      <c r="X94" s="56" t="s">
        <v>501</v>
      </c>
      <c r="Y94" s="56" t="s">
        <v>66</v>
      </c>
      <c r="Z94" s="45">
        <v>45015</v>
      </c>
      <c r="AA94" s="45">
        <f t="shared" si="14"/>
        <v>45075</v>
      </c>
      <c r="AB94" s="56"/>
      <c r="AC94" s="56"/>
      <c r="AD94" s="56"/>
      <c r="AE94" s="56"/>
      <c r="AF94" s="56" t="str">
        <f t="shared" si="15"/>
        <v>Реконструкция ПС 110/10 кВ Водозабор с монтажом комплекса инженерно-технических средств охраны (ИТСО)</v>
      </c>
      <c r="AG94" s="33" t="s">
        <v>502</v>
      </c>
      <c r="AH94" s="33">
        <v>876</v>
      </c>
      <c r="AI94" s="33" t="s">
        <v>435</v>
      </c>
      <c r="AJ94" s="33">
        <v>1</v>
      </c>
      <c r="AK94" s="42">
        <v>32000000000</v>
      </c>
      <c r="AL94" s="33" t="s">
        <v>503</v>
      </c>
      <c r="AM94" s="45">
        <f t="shared" si="12"/>
        <v>45085</v>
      </c>
      <c r="AN94" s="45">
        <f t="shared" si="13"/>
        <v>45085</v>
      </c>
      <c r="AO94" s="45">
        <v>45290</v>
      </c>
      <c r="AP94" s="56">
        <v>2023</v>
      </c>
      <c r="AQ94" s="56"/>
      <c r="AR94" s="56"/>
      <c r="AS94" s="56" t="s">
        <v>726</v>
      </c>
      <c r="AT94" s="56" t="s">
        <v>727</v>
      </c>
      <c r="AU94" s="56">
        <v>2021</v>
      </c>
      <c r="AV94" s="56">
        <v>2023</v>
      </c>
      <c r="AW94" s="44">
        <v>9.4647068900000004</v>
      </c>
      <c r="AX94" s="44">
        <v>9.1371321200000004</v>
      </c>
      <c r="AY94" s="56" t="s">
        <v>74</v>
      </c>
      <c r="AZ94" s="56"/>
      <c r="BA94" s="56"/>
      <c r="BB94" s="56"/>
    </row>
    <row r="95" spans="1:54" s="68" customFormat="1" ht="78.75">
      <c r="A95" s="35" t="s">
        <v>342</v>
      </c>
      <c r="B95" s="56" t="s">
        <v>1694</v>
      </c>
      <c r="C95" s="56" t="s">
        <v>1184</v>
      </c>
      <c r="D95" s="56" t="s">
        <v>497</v>
      </c>
      <c r="E95" s="56" t="s">
        <v>57</v>
      </c>
      <c r="F95" s="56"/>
      <c r="G95" s="56" t="s">
        <v>728</v>
      </c>
      <c r="H95" s="40" t="s">
        <v>705</v>
      </c>
      <c r="I95" s="40" t="s">
        <v>705</v>
      </c>
      <c r="J95" s="56">
        <v>2</v>
      </c>
      <c r="K95" s="56"/>
      <c r="L95" s="56" t="s">
        <v>74</v>
      </c>
      <c r="M95" s="16" t="s">
        <v>527</v>
      </c>
      <c r="N95" s="16" t="s">
        <v>211</v>
      </c>
      <c r="O95" s="125">
        <v>6686.9612182000001</v>
      </c>
      <c r="P95" s="125">
        <f t="shared" si="9"/>
        <v>8024.3534618399999</v>
      </c>
      <c r="Q95" s="125">
        <f t="shared" si="11"/>
        <v>8024.3534618399999</v>
      </c>
      <c r="R95" s="125"/>
      <c r="S95" s="125"/>
      <c r="T95" s="126"/>
      <c r="U95" s="126"/>
      <c r="V95" s="125"/>
      <c r="W95" s="56" t="s">
        <v>64</v>
      </c>
      <c r="X95" s="56" t="s">
        <v>501</v>
      </c>
      <c r="Y95" s="56" t="s">
        <v>66</v>
      </c>
      <c r="Z95" s="45">
        <v>45015</v>
      </c>
      <c r="AA95" s="45">
        <f t="shared" si="14"/>
        <v>45075</v>
      </c>
      <c r="AB95" s="56"/>
      <c r="AC95" s="56"/>
      <c r="AD95" s="56"/>
      <c r="AE95" s="56"/>
      <c r="AF95" s="56" t="str">
        <f t="shared" si="15"/>
        <v>Реконструкция ПС 110 Заводская с монтажом комплекса инженерно-технических средств охраны (ИТСО)</v>
      </c>
      <c r="AG95" s="33" t="s">
        <v>502</v>
      </c>
      <c r="AH95" s="33">
        <v>876</v>
      </c>
      <c r="AI95" s="33" t="s">
        <v>435</v>
      </c>
      <c r="AJ95" s="33">
        <v>1</v>
      </c>
      <c r="AK95" s="42">
        <v>32000000000</v>
      </c>
      <c r="AL95" s="33" t="s">
        <v>503</v>
      </c>
      <c r="AM95" s="45">
        <f t="shared" si="12"/>
        <v>45085</v>
      </c>
      <c r="AN95" s="45">
        <f t="shared" si="13"/>
        <v>45085</v>
      </c>
      <c r="AO95" s="45">
        <v>45290</v>
      </c>
      <c r="AP95" s="56">
        <v>2023</v>
      </c>
      <c r="AQ95" s="56"/>
      <c r="AR95" s="56"/>
      <c r="AS95" s="56" t="s">
        <v>728</v>
      </c>
      <c r="AT95" s="56" t="s">
        <v>729</v>
      </c>
      <c r="AU95" s="56">
        <v>2021</v>
      </c>
      <c r="AV95" s="56">
        <v>2023</v>
      </c>
      <c r="AW95" s="44">
        <v>8.9654219800000003</v>
      </c>
      <c r="AX95" s="44">
        <v>8.6080255300000008</v>
      </c>
      <c r="AY95" s="56" t="s">
        <v>74</v>
      </c>
      <c r="AZ95" s="56"/>
      <c r="BA95" s="56"/>
      <c r="BB95" s="56"/>
    </row>
    <row r="96" spans="1:54" s="68" customFormat="1" ht="78.75">
      <c r="A96" s="35" t="s">
        <v>342</v>
      </c>
      <c r="B96" s="56" t="s">
        <v>1619</v>
      </c>
      <c r="C96" s="56" t="s">
        <v>1184</v>
      </c>
      <c r="D96" s="56" t="s">
        <v>497</v>
      </c>
      <c r="E96" s="56" t="s">
        <v>57</v>
      </c>
      <c r="F96" s="56"/>
      <c r="G96" s="56" t="s">
        <v>730</v>
      </c>
      <c r="H96" s="40" t="s">
        <v>60</v>
      </c>
      <c r="I96" s="40" t="s">
        <v>60</v>
      </c>
      <c r="J96" s="56">
        <v>2</v>
      </c>
      <c r="K96" s="56"/>
      <c r="L96" s="56" t="s">
        <v>74</v>
      </c>
      <c r="M96" s="16" t="s">
        <v>527</v>
      </c>
      <c r="N96" s="16" t="s">
        <v>211</v>
      </c>
      <c r="O96" s="125">
        <v>6971.2469409999994</v>
      </c>
      <c r="P96" s="125">
        <f t="shared" si="9"/>
        <v>8365.4963291999993</v>
      </c>
      <c r="Q96" s="125">
        <f t="shared" si="11"/>
        <v>8365.4963291999993</v>
      </c>
      <c r="R96" s="125"/>
      <c r="S96" s="125"/>
      <c r="T96" s="126"/>
      <c r="U96" s="126"/>
      <c r="V96" s="125"/>
      <c r="W96" s="56" t="s">
        <v>64</v>
      </c>
      <c r="X96" s="56" t="s">
        <v>501</v>
      </c>
      <c r="Y96" s="56" t="s">
        <v>66</v>
      </c>
      <c r="Z96" s="45">
        <v>45015</v>
      </c>
      <c r="AA96" s="45">
        <f t="shared" si="14"/>
        <v>45075</v>
      </c>
      <c r="AB96" s="56"/>
      <c r="AC96" s="56"/>
      <c r="AD96" s="56"/>
      <c r="AE96" s="56"/>
      <c r="AF96" s="56" t="str">
        <f t="shared" si="15"/>
        <v>Техническое перевооружение ПС 110/6 кВ Мундыбашская с монтажом маслоприемных устройств под выключателями 6 шт. и под трансформаторами 3 шт.</v>
      </c>
      <c r="AG96" s="33" t="s">
        <v>502</v>
      </c>
      <c r="AH96" s="33">
        <v>876</v>
      </c>
      <c r="AI96" s="33" t="s">
        <v>435</v>
      </c>
      <c r="AJ96" s="33">
        <v>1</v>
      </c>
      <c r="AK96" s="42">
        <v>32000000000</v>
      </c>
      <c r="AL96" s="33" t="s">
        <v>503</v>
      </c>
      <c r="AM96" s="45">
        <f t="shared" si="12"/>
        <v>45085</v>
      </c>
      <c r="AN96" s="45">
        <f t="shared" si="13"/>
        <v>45085</v>
      </c>
      <c r="AO96" s="45">
        <v>45290</v>
      </c>
      <c r="AP96" s="56">
        <v>2023</v>
      </c>
      <c r="AQ96" s="56"/>
      <c r="AR96" s="56"/>
      <c r="AS96" s="56" t="s">
        <v>730</v>
      </c>
      <c r="AT96" s="56" t="s">
        <v>731</v>
      </c>
      <c r="AU96" s="56">
        <v>2020</v>
      </c>
      <c r="AV96" s="56">
        <v>2023</v>
      </c>
      <c r="AW96" s="44">
        <v>9.4502571999999994</v>
      </c>
      <c r="AX96" s="44">
        <v>8.9912630199999999</v>
      </c>
      <c r="AY96" s="56" t="s">
        <v>74</v>
      </c>
      <c r="AZ96" s="56"/>
      <c r="BA96" s="56"/>
      <c r="BB96" s="56"/>
    </row>
    <row r="97" spans="1:54" s="68" customFormat="1" ht="283.5">
      <c r="A97" s="35" t="s">
        <v>342</v>
      </c>
      <c r="B97" s="56" t="s">
        <v>1618</v>
      </c>
      <c r="C97" s="56" t="s">
        <v>1184</v>
      </c>
      <c r="D97" s="56" t="s">
        <v>497</v>
      </c>
      <c r="E97" s="56" t="s">
        <v>86</v>
      </c>
      <c r="F97" s="56"/>
      <c r="G97" s="56" t="s">
        <v>732</v>
      </c>
      <c r="H97" s="15" t="s">
        <v>87</v>
      </c>
      <c r="I97" s="15" t="s">
        <v>88</v>
      </c>
      <c r="J97" s="56">
        <v>2</v>
      </c>
      <c r="K97" s="56"/>
      <c r="L97" s="56" t="s">
        <v>74</v>
      </c>
      <c r="M97" s="16" t="s">
        <v>527</v>
      </c>
      <c r="N97" s="16" t="s">
        <v>211</v>
      </c>
      <c r="O97" s="125">
        <v>6148.7237888</v>
      </c>
      <c r="P97" s="125">
        <f t="shared" si="9"/>
        <v>7378.4685465599996</v>
      </c>
      <c r="Q97" s="125">
        <f t="shared" si="11"/>
        <v>7378.4685465599996</v>
      </c>
      <c r="R97" s="125"/>
      <c r="S97" s="125"/>
      <c r="T97" s="126"/>
      <c r="U97" s="126"/>
      <c r="V97" s="125"/>
      <c r="W97" s="56" t="s">
        <v>64</v>
      </c>
      <c r="X97" s="56" t="s">
        <v>501</v>
      </c>
      <c r="Y97" s="56" t="s">
        <v>66</v>
      </c>
      <c r="Z97" s="45">
        <v>45015</v>
      </c>
      <c r="AA97" s="45">
        <f t="shared" si="14"/>
        <v>45075</v>
      </c>
      <c r="AB97" s="56"/>
      <c r="AC97" s="56"/>
      <c r="AD97" s="56"/>
      <c r="AE97" s="56"/>
      <c r="AF97" s="56" t="str">
        <f t="shared" si="15"/>
        <v xml:space="preserve">ПИР Модернизация с созданием каналов связи (Промышленновского РЭС, Мысковского РЭС, Яйского РЭС, Ижморского РЭС, Осинниковского РЭС) для централизации функций ОТ и СУ (оперативно-технологического и ситуационного управления) 
с оснащением оперативного персонала филиала цифровой радиосвязью 22 РЭС (Кемеровский РЭС , Чебулинский РЭС, Тяжинский  РЭС, Юргинский РЭС , Яшкинский  РЭС, Топкинский РЭС, Тисульский РЭС, Мариинский РЭС, Ижморский РЭС, Яйский РЭС, Ленинский РЭС, Гурьевский РЭС, Трудармейский РЭС, Панфиловский РЭС, Беловский РЭС, Инской РЭС, Промышленновский РЭС, Прокопьевский  РЭС, Новокузнецкий РЭС, Мысковский РЭС, Осинниковский  РЭС, Кондомский РЭС)
</v>
      </c>
      <c r="AG97" s="33" t="s">
        <v>502</v>
      </c>
      <c r="AH97" s="33">
        <v>876</v>
      </c>
      <c r="AI97" s="33" t="s">
        <v>435</v>
      </c>
      <c r="AJ97" s="33">
        <v>1</v>
      </c>
      <c r="AK97" s="42">
        <v>32000000000</v>
      </c>
      <c r="AL97" s="33" t="s">
        <v>503</v>
      </c>
      <c r="AM97" s="45">
        <f t="shared" si="12"/>
        <v>45085</v>
      </c>
      <c r="AN97" s="45">
        <f t="shared" si="13"/>
        <v>45085</v>
      </c>
      <c r="AO97" s="45">
        <v>45290</v>
      </c>
      <c r="AP97" s="56">
        <v>2023</v>
      </c>
      <c r="AQ97" s="56"/>
      <c r="AR97" s="56"/>
      <c r="AS97" s="56" t="s">
        <v>733</v>
      </c>
      <c r="AT97" s="56" t="s">
        <v>734</v>
      </c>
      <c r="AU97" s="56">
        <v>2020</v>
      </c>
      <c r="AV97" s="56">
        <v>2024</v>
      </c>
      <c r="AW97" s="44">
        <v>198.97200000000001</v>
      </c>
      <c r="AX97" s="44">
        <v>196.27708799999999</v>
      </c>
      <c r="AY97" s="56" t="s">
        <v>74</v>
      </c>
      <c r="AZ97" s="56"/>
      <c r="BA97" s="56"/>
      <c r="BB97" s="56"/>
    </row>
    <row r="98" spans="1:54" s="68" customFormat="1" ht="78.75">
      <c r="A98" s="35" t="s">
        <v>342</v>
      </c>
      <c r="B98" s="56" t="s">
        <v>1617</v>
      </c>
      <c r="C98" s="56" t="s">
        <v>1184</v>
      </c>
      <c r="D98" s="56" t="s">
        <v>497</v>
      </c>
      <c r="E98" s="56" t="s">
        <v>86</v>
      </c>
      <c r="F98" s="56"/>
      <c r="G98" s="56" t="s">
        <v>735</v>
      </c>
      <c r="H98" s="15" t="s">
        <v>87</v>
      </c>
      <c r="I98" s="15" t="s">
        <v>88</v>
      </c>
      <c r="J98" s="56">
        <v>2</v>
      </c>
      <c r="K98" s="56"/>
      <c r="L98" s="56" t="s">
        <v>74</v>
      </c>
      <c r="M98" s="16" t="s">
        <v>527</v>
      </c>
      <c r="N98" s="16" t="s">
        <v>211</v>
      </c>
      <c r="O98" s="125">
        <v>6974.7999999059984</v>
      </c>
      <c r="P98" s="125">
        <f t="shared" si="9"/>
        <v>8369.7599998871974</v>
      </c>
      <c r="Q98" s="125">
        <f t="shared" si="11"/>
        <v>8369.7599998871974</v>
      </c>
      <c r="R98" s="125"/>
      <c r="S98" s="125"/>
      <c r="T98" s="126"/>
      <c r="U98" s="126"/>
      <c r="V98" s="125"/>
      <c r="W98" s="56" t="s">
        <v>64</v>
      </c>
      <c r="X98" s="56" t="s">
        <v>501</v>
      </c>
      <c r="Y98" s="56" t="s">
        <v>66</v>
      </c>
      <c r="Z98" s="45">
        <v>45015</v>
      </c>
      <c r="AA98" s="45">
        <f t="shared" si="14"/>
        <v>45075</v>
      </c>
      <c r="AB98" s="56"/>
      <c r="AC98" s="56"/>
      <c r="AD98" s="56"/>
      <c r="AE98" s="56"/>
      <c r="AF98" s="56" t="str">
        <f t="shared" si="15"/>
        <v>ПИР Модернизация с созданием диспетчерского пункта для централизации функций ОТиСУ (оперативно-технологического и ситуационного управления)</v>
      </c>
      <c r="AG98" s="33" t="s">
        <v>502</v>
      </c>
      <c r="AH98" s="33">
        <v>876</v>
      </c>
      <c r="AI98" s="33" t="s">
        <v>435</v>
      </c>
      <c r="AJ98" s="33">
        <v>1</v>
      </c>
      <c r="AK98" s="42">
        <v>32000000000</v>
      </c>
      <c r="AL98" s="33" t="s">
        <v>503</v>
      </c>
      <c r="AM98" s="45">
        <f t="shared" si="12"/>
        <v>45085</v>
      </c>
      <c r="AN98" s="45">
        <f t="shared" si="13"/>
        <v>45085</v>
      </c>
      <c r="AO98" s="45">
        <v>45290</v>
      </c>
      <c r="AP98" s="56">
        <v>2023</v>
      </c>
      <c r="AQ98" s="56"/>
      <c r="AR98" s="56"/>
      <c r="AS98" s="56" t="s">
        <v>736</v>
      </c>
      <c r="AT98" s="56" t="s">
        <v>737</v>
      </c>
      <c r="AU98" s="56">
        <v>2021</v>
      </c>
      <c r="AV98" s="56">
        <v>2024</v>
      </c>
      <c r="AW98" s="44">
        <v>296.8</v>
      </c>
      <c r="AX98" s="44">
        <v>296.8</v>
      </c>
      <c r="AY98" s="56" t="s">
        <v>74</v>
      </c>
      <c r="AZ98" s="56"/>
      <c r="BA98" s="56"/>
      <c r="BB98" s="56"/>
    </row>
    <row r="99" spans="1:54" s="68" customFormat="1" ht="78.75">
      <c r="A99" s="35" t="s">
        <v>342</v>
      </c>
      <c r="B99" s="56" t="s">
        <v>1616</v>
      </c>
      <c r="C99" s="56" t="s">
        <v>1184</v>
      </c>
      <c r="D99" s="56" t="s">
        <v>497</v>
      </c>
      <c r="E99" s="56" t="s">
        <v>57</v>
      </c>
      <c r="F99" s="56"/>
      <c r="G99" s="56" t="s">
        <v>738</v>
      </c>
      <c r="H99" s="40" t="s">
        <v>60</v>
      </c>
      <c r="I99" s="40" t="s">
        <v>60</v>
      </c>
      <c r="J99" s="56">
        <v>2</v>
      </c>
      <c r="K99" s="56"/>
      <c r="L99" s="56" t="s">
        <v>74</v>
      </c>
      <c r="M99" s="16" t="s">
        <v>527</v>
      </c>
      <c r="N99" s="16" t="s">
        <v>211</v>
      </c>
      <c r="O99" s="125">
        <v>2148.84</v>
      </c>
      <c r="P99" s="125">
        <f t="shared" si="9"/>
        <v>2578.6080000000002</v>
      </c>
      <c r="Q99" s="125">
        <f t="shared" si="11"/>
        <v>2578.6080000000002</v>
      </c>
      <c r="R99" s="125"/>
      <c r="S99" s="125"/>
      <c r="T99" s="126"/>
      <c r="U99" s="126"/>
      <c r="V99" s="125"/>
      <c r="W99" s="56" t="s">
        <v>64</v>
      </c>
      <c r="X99" s="56" t="s">
        <v>501</v>
      </c>
      <c r="Y99" s="56" t="s">
        <v>66</v>
      </c>
      <c r="Z99" s="45">
        <v>45015</v>
      </c>
      <c r="AA99" s="45">
        <f t="shared" si="14"/>
        <v>45075</v>
      </c>
      <c r="AB99" s="56"/>
      <c r="AC99" s="56"/>
      <c r="AD99" s="56"/>
      <c r="AE99" s="56"/>
      <c r="AF99" s="56" t="str">
        <f t="shared" si="15"/>
        <v>Модернизация системы автоматического пожаротушения в помещении серверной здания АУ, г. Кемерово, ул.  Н Островского, 11</v>
      </c>
      <c r="AG99" s="33" t="s">
        <v>502</v>
      </c>
      <c r="AH99" s="33">
        <v>876</v>
      </c>
      <c r="AI99" s="33" t="s">
        <v>435</v>
      </c>
      <c r="AJ99" s="33">
        <v>1</v>
      </c>
      <c r="AK99" s="42">
        <v>32000000000</v>
      </c>
      <c r="AL99" s="33" t="s">
        <v>503</v>
      </c>
      <c r="AM99" s="45">
        <f t="shared" si="12"/>
        <v>45085</v>
      </c>
      <c r="AN99" s="45">
        <f t="shared" si="13"/>
        <v>45085</v>
      </c>
      <c r="AO99" s="45">
        <v>45290</v>
      </c>
      <c r="AP99" s="56">
        <v>2023</v>
      </c>
      <c r="AQ99" s="56"/>
      <c r="AR99" s="56"/>
      <c r="AS99" s="56" t="s">
        <v>738</v>
      </c>
      <c r="AT99" s="56" t="s">
        <v>739</v>
      </c>
      <c r="AU99" s="56">
        <v>2022</v>
      </c>
      <c r="AV99" s="56">
        <v>2023</v>
      </c>
      <c r="AW99" s="44">
        <v>3.048</v>
      </c>
      <c r="AX99" s="44">
        <v>3.048</v>
      </c>
      <c r="AY99" s="56" t="s">
        <v>74</v>
      </c>
      <c r="AZ99" s="56"/>
      <c r="BA99" s="56"/>
      <c r="BB99" s="56"/>
    </row>
    <row r="100" spans="1:54" s="68" customFormat="1" ht="94.5">
      <c r="A100" s="35" t="s">
        <v>1504</v>
      </c>
      <c r="B100" s="40" t="s">
        <v>1546</v>
      </c>
      <c r="C100" s="72" t="s">
        <v>1184</v>
      </c>
      <c r="D100" s="76" t="s">
        <v>1187</v>
      </c>
      <c r="E100" s="62" t="s">
        <v>392</v>
      </c>
      <c r="F100" s="67" t="s">
        <v>1198</v>
      </c>
      <c r="G100" s="62" t="s">
        <v>1199</v>
      </c>
      <c r="H100" s="69" t="s">
        <v>1200</v>
      </c>
      <c r="I100" s="69" t="s">
        <v>1200</v>
      </c>
      <c r="J100" s="62">
        <v>1</v>
      </c>
      <c r="K100" s="62">
        <v>19</v>
      </c>
      <c r="L100" s="62" t="s">
        <v>74</v>
      </c>
      <c r="M100" s="16" t="s">
        <v>527</v>
      </c>
      <c r="N100" s="62" t="s">
        <v>1201</v>
      </c>
      <c r="O100" s="143">
        <v>3103.20118</v>
      </c>
      <c r="P100" s="143">
        <f>O100*1.2</f>
        <v>3723.8414159999998</v>
      </c>
      <c r="Q100" s="143">
        <f>P100</f>
        <v>3723.8414159999998</v>
      </c>
      <c r="R100" s="143"/>
      <c r="S100" s="143"/>
      <c r="T100" s="143"/>
      <c r="U100" s="143"/>
      <c r="V100" s="143"/>
      <c r="W100" s="72" t="s">
        <v>410</v>
      </c>
      <c r="X100" s="76" t="s">
        <v>1189</v>
      </c>
      <c r="Y100" s="56" t="s">
        <v>66</v>
      </c>
      <c r="Z100" s="63">
        <v>45101</v>
      </c>
      <c r="AA100" s="63">
        <v>45156</v>
      </c>
      <c r="AB100" s="62"/>
      <c r="AC100" s="62"/>
      <c r="AD100" s="62"/>
      <c r="AE100" s="62"/>
      <c r="AF100" s="62" t="s">
        <v>1199</v>
      </c>
      <c r="AG100" s="62" t="s">
        <v>251</v>
      </c>
      <c r="AH100" s="62">
        <v>55</v>
      </c>
      <c r="AI100" s="62" t="s">
        <v>1202</v>
      </c>
      <c r="AJ100" s="62">
        <v>4768.826</v>
      </c>
      <c r="AK100" s="62">
        <v>95000000000</v>
      </c>
      <c r="AL100" s="62" t="s">
        <v>1183</v>
      </c>
      <c r="AM100" s="63">
        <v>45166</v>
      </c>
      <c r="AN100" s="63">
        <v>45166</v>
      </c>
      <c r="AO100" s="63">
        <v>45291</v>
      </c>
      <c r="AP100" s="62">
        <v>2023</v>
      </c>
      <c r="AQ100" s="62"/>
      <c r="AR100" s="62" t="s">
        <v>1203</v>
      </c>
      <c r="AS100" s="62" t="s">
        <v>1204</v>
      </c>
      <c r="AT100" s="62" t="s">
        <v>1205</v>
      </c>
      <c r="AU100" s="69">
        <v>2023</v>
      </c>
      <c r="AV100" s="69">
        <v>2027</v>
      </c>
      <c r="AW100" s="65">
        <v>20.99</v>
      </c>
      <c r="AX100" s="237">
        <v>20.99307177</v>
      </c>
      <c r="AY100" s="62" t="s">
        <v>74</v>
      </c>
      <c r="AZ100" s="62"/>
      <c r="BA100" s="62"/>
      <c r="BB100" s="62"/>
    </row>
    <row r="101" spans="1:54" s="68" customFormat="1" ht="75" customHeight="1">
      <c r="A101" s="14" t="s">
        <v>54</v>
      </c>
      <c r="B101" s="56" t="s">
        <v>1547</v>
      </c>
      <c r="C101" s="56" t="s">
        <v>1184</v>
      </c>
      <c r="D101" s="4" t="s">
        <v>56</v>
      </c>
      <c r="E101" s="16" t="s">
        <v>57</v>
      </c>
      <c r="F101" s="16" t="s">
        <v>58</v>
      </c>
      <c r="G101" s="16" t="s">
        <v>59</v>
      </c>
      <c r="H101" s="15" t="s">
        <v>60</v>
      </c>
      <c r="I101" s="15" t="s">
        <v>60</v>
      </c>
      <c r="J101" s="16">
        <v>2</v>
      </c>
      <c r="K101" s="16"/>
      <c r="L101" s="4" t="s">
        <v>61</v>
      </c>
      <c r="M101" s="4" t="s">
        <v>62</v>
      </c>
      <c r="N101" s="4" t="s">
        <v>63</v>
      </c>
      <c r="O101" s="46">
        <v>6500</v>
      </c>
      <c r="P101" s="46">
        <f>O101*1.2</f>
        <v>7800</v>
      </c>
      <c r="Q101" s="46"/>
      <c r="R101" s="46">
        <f>P101</f>
        <v>7800</v>
      </c>
      <c r="S101" s="46"/>
      <c r="T101" s="127"/>
      <c r="U101" s="127"/>
      <c r="V101" s="46"/>
      <c r="W101" s="16" t="s">
        <v>64</v>
      </c>
      <c r="X101" s="4" t="s">
        <v>65</v>
      </c>
      <c r="Y101" s="16" t="s">
        <v>66</v>
      </c>
      <c r="Z101" s="19">
        <v>44985</v>
      </c>
      <c r="AA101" s="19">
        <f>Z101+60</f>
        <v>45045</v>
      </c>
      <c r="AB101" s="16"/>
      <c r="AC101" s="16"/>
      <c r="AD101" s="16"/>
      <c r="AE101" s="16"/>
      <c r="AF101" s="16" t="str">
        <f>G101</f>
        <v>СМР по реконструкции устройств РЗА (КСЗ, ДФЗ, АУВ) для ВЛ 110 кВ ВЛ ВА-112 (ВЛ ВА-167) и ОВ-110 кВ на ПС 110 кВ Арбузовская (инв. № Б000055244)
- ДФЗ ВЛ 110 кВ Власиха – Арбузовская II цепь)</v>
      </c>
      <c r="AG101" s="4" t="s">
        <v>67</v>
      </c>
      <c r="AH101" s="4">
        <v>876</v>
      </c>
      <c r="AI101" s="4" t="s">
        <v>68</v>
      </c>
      <c r="AJ101" s="16">
        <v>1</v>
      </c>
      <c r="AK101" s="4" t="s">
        <v>69</v>
      </c>
      <c r="AL101" s="4" t="s">
        <v>70</v>
      </c>
      <c r="AM101" s="19">
        <f>AA101+20</f>
        <v>45065</v>
      </c>
      <c r="AN101" s="19">
        <f>AM101</f>
        <v>45065</v>
      </c>
      <c r="AO101" s="19">
        <f>AN101+180</f>
        <v>45245</v>
      </c>
      <c r="AP101" s="56">
        <v>2023</v>
      </c>
      <c r="AQ101" s="56"/>
      <c r="AR101" s="56" t="s">
        <v>71</v>
      </c>
      <c r="AS101" s="10" t="s">
        <v>72</v>
      </c>
      <c r="AT101" s="10" t="s">
        <v>73</v>
      </c>
      <c r="AU101" s="11">
        <v>2020</v>
      </c>
      <c r="AV101" s="11">
        <v>2024</v>
      </c>
      <c r="AW101" s="12">
        <v>31.355181699999999</v>
      </c>
      <c r="AX101" s="238">
        <v>30.365884380000001</v>
      </c>
      <c r="AY101" s="16" t="s">
        <v>74</v>
      </c>
      <c r="AZ101" s="16"/>
      <c r="BA101" s="16"/>
      <c r="BB101" s="16"/>
    </row>
    <row r="102" spans="1:54" s="68" customFormat="1" ht="75" customHeight="1">
      <c r="A102" s="304" t="s">
        <v>54</v>
      </c>
      <c r="B102" s="307" t="s">
        <v>1548</v>
      </c>
      <c r="C102" s="310" t="s">
        <v>1613</v>
      </c>
      <c r="D102" s="310" t="s">
        <v>56</v>
      </c>
      <c r="E102" s="313" t="s">
        <v>57</v>
      </c>
      <c r="F102" s="313" t="s">
        <v>58</v>
      </c>
      <c r="G102" s="313" t="s">
        <v>75</v>
      </c>
      <c r="H102" s="316" t="s">
        <v>76</v>
      </c>
      <c r="I102" s="316" t="s">
        <v>77</v>
      </c>
      <c r="J102" s="313">
        <v>2</v>
      </c>
      <c r="K102" s="313"/>
      <c r="L102" s="310" t="s">
        <v>61</v>
      </c>
      <c r="M102" s="310" t="s">
        <v>62</v>
      </c>
      <c r="N102" s="310" t="s">
        <v>63</v>
      </c>
      <c r="O102" s="322">
        <v>23000</v>
      </c>
      <c r="P102" s="322">
        <f>O102*1.2</f>
        <v>27600</v>
      </c>
      <c r="Q102" s="322"/>
      <c r="R102" s="322">
        <f>P102</f>
        <v>27600</v>
      </c>
      <c r="S102" s="322"/>
      <c r="T102" s="128"/>
      <c r="U102" s="128"/>
      <c r="V102" s="322"/>
      <c r="W102" s="313" t="s">
        <v>64</v>
      </c>
      <c r="X102" s="310" t="s">
        <v>65</v>
      </c>
      <c r="Y102" s="313" t="s">
        <v>66</v>
      </c>
      <c r="Z102" s="325">
        <v>44953</v>
      </c>
      <c r="AA102" s="325">
        <f>Z102+60</f>
        <v>45013</v>
      </c>
      <c r="AB102" s="313"/>
      <c r="AC102" s="313"/>
      <c r="AD102" s="313"/>
      <c r="AE102" s="313"/>
      <c r="AF102" s="313" t="str">
        <f>G102</f>
        <v>Модернизация систем телемеханики на подстанциях 110-35кВ (ПС Орловская), Модернизация систем телемеханики на подстанциях 110-35кВ (ПС Верхчуманская), Модернизация каналов связи для  систем телемеханики на подстанциях 110-35кВ (ПС Орловская), Модернизация каналов связи для  систем телемеханики на подстанциях 110-35кВ (ПС Верхчуманская)</v>
      </c>
      <c r="AG102" s="310" t="s">
        <v>67</v>
      </c>
      <c r="AH102" s="310">
        <v>876</v>
      </c>
      <c r="AI102" s="310" t="s">
        <v>68</v>
      </c>
      <c r="AJ102" s="313">
        <v>1</v>
      </c>
      <c r="AK102" s="310" t="s">
        <v>69</v>
      </c>
      <c r="AL102" s="310" t="s">
        <v>70</v>
      </c>
      <c r="AM102" s="325">
        <f>AA102+20</f>
        <v>45033</v>
      </c>
      <c r="AN102" s="325">
        <f>AM102</f>
        <v>45033</v>
      </c>
      <c r="AO102" s="325">
        <f>AN102+150</f>
        <v>45183</v>
      </c>
      <c r="AP102" s="307">
        <v>2023</v>
      </c>
      <c r="AQ102" s="307"/>
      <c r="AR102" s="307" t="s">
        <v>71</v>
      </c>
      <c r="AS102" s="10" t="s">
        <v>78</v>
      </c>
      <c r="AT102" s="10" t="s">
        <v>79</v>
      </c>
      <c r="AU102" s="11">
        <v>2023</v>
      </c>
      <c r="AV102" s="11">
        <v>2024</v>
      </c>
      <c r="AW102" s="12">
        <v>13.832310339999999</v>
      </c>
      <c r="AX102" s="12">
        <v>13.832310339999999</v>
      </c>
      <c r="AY102" s="16" t="s">
        <v>74</v>
      </c>
      <c r="AZ102" s="16"/>
      <c r="BA102" s="16"/>
      <c r="BB102" s="16"/>
    </row>
    <row r="103" spans="1:54" s="68" customFormat="1" ht="75" customHeight="1">
      <c r="A103" s="305"/>
      <c r="B103" s="308"/>
      <c r="C103" s="311"/>
      <c r="D103" s="311"/>
      <c r="E103" s="314"/>
      <c r="F103" s="314"/>
      <c r="G103" s="314"/>
      <c r="H103" s="317"/>
      <c r="I103" s="317"/>
      <c r="J103" s="314"/>
      <c r="K103" s="314"/>
      <c r="L103" s="311"/>
      <c r="M103" s="311"/>
      <c r="N103" s="311"/>
      <c r="O103" s="323"/>
      <c r="P103" s="323"/>
      <c r="Q103" s="323"/>
      <c r="R103" s="323"/>
      <c r="S103" s="323"/>
      <c r="T103" s="240"/>
      <c r="U103" s="240"/>
      <c r="V103" s="323"/>
      <c r="W103" s="314"/>
      <c r="X103" s="311"/>
      <c r="Y103" s="314"/>
      <c r="Z103" s="326"/>
      <c r="AA103" s="326"/>
      <c r="AB103" s="314"/>
      <c r="AC103" s="314"/>
      <c r="AD103" s="314"/>
      <c r="AE103" s="314"/>
      <c r="AF103" s="314"/>
      <c r="AG103" s="311"/>
      <c r="AH103" s="311"/>
      <c r="AI103" s="311"/>
      <c r="AJ103" s="314"/>
      <c r="AK103" s="311"/>
      <c r="AL103" s="311"/>
      <c r="AM103" s="326"/>
      <c r="AN103" s="326"/>
      <c r="AO103" s="326"/>
      <c r="AP103" s="308"/>
      <c r="AQ103" s="308"/>
      <c r="AR103" s="308"/>
      <c r="AS103" s="10" t="s">
        <v>80</v>
      </c>
      <c r="AT103" s="10" t="s">
        <v>81</v>
      </c>
      <c r="AU103" s="11">
        <v>2023</v>
      </c>
      <c r="AV103" s="11">
        <v>2024</v>
      </c>
      <c r="AW103" s="12">
        <v>13.691538230000001</v>
      </c>
      <c r="AX103" s="12">
        <v>13.691538230000001</v>
      </c>
      <c r="AY103" s="16" t="s">
        <v>74</v>
      </c>
      <c r="AZ103" s="16"/>
      <c r="BA103" s="16"/>
      <c r="BB103" s="16"/>
    </row>
    <row r="104" spans="1:54" s="68" customFormat="1" ht="75" customHeight="1">
      <c r="A104" s="305"/>
      <c r="B104" s="308"/>
      <c r="C104" s="311"/>
      <c r="D104" s="311"/>
      <c r="E104" s="314"/>
      <c r="F104" s="314"/>
      <c r="G104" s="314"/>
      <c r="H104" s="317"/>
      <c r="I104" s="317"/>
      <c r="J104" s="314"/>
      <c r="K104" s="314"/>
      <c r="L104" s="311"/>
      <c r="M104" s="311"/>
      <c r="N104" s="311"/>
      <c r="O104" s="323"/>
      <c r="P104" s="323"/>
      <c r="Q104" s="323"/>
      <c r="R104" s="323"/>
      <c r="S104" s="323"/>
      <c r="T104" s="240"/>
      <c r="U104" s="240"/>
      <c r="V104" s="323"/>
      <c r="W104" s="314"/>
      <c r="X104" s="311"/>
      <c r="Y104" s="314"/>
      <c r="Z104" s="326"/>
      <c r="AA104" s="326"/>
      <c r="AB104" s="314"/>
      <c r="AC104" s="314"/>
      <c r="AD104" s="314"/>
      <c r="AE104" s="314"/>
      <c r="AF104" s="314"/>
      <c r="AG104" s="311"/>
      <c r="AH104" s="311"/>
      <c r="AI104" s="311"/>
      <c r="AJ104" s="314"/>
      <c r="AK104" s="311"/>
      <c r="AL104" s="311"/>
      <c r="AM104" s="326"/>
      <c r="AN104" s="326"/>
      <c r="AO104" s="326"/>
      <c r="AP104" s="308"/>
      <c r="AQ104" s="308"/>
      <c r="AR104" s="308"/>
      <c r="AS104" s="10" t="s">
        <v>82</v>
      </c>
      <c r="AT104" s="10" t="s">
        <v>83</v>
      </c>
      <c r="AU104" s="11">
        <v>2021</v>
      </c>
      <c r="AV104" s="11">
        <v>2024</v>
      </c>
      <c r="AW104" s="12">
        <v>4.5988415399999996</v>
      </c>
      <c r="AX104" s="238">
        <v>4.3543053</v>
      </c>
      <c r="AY104" s="16" t="s">
        <v>74</v>
      </c>
      <c r="AZ104" s="16"/>
      <c r="BA104" s="16"/>
      <c r="BB104" s="16"/>
    </row>
    <row r="105" spans="1:54" s="68" customFormat="1" ht="75" customHeight="1">
      <c r="A105" s="306"/>
      <c r="B105" s="309"/>
      <c r="C105" s="312"/>
      <c r="D105" s="312"/>
      <c r="E105" s="315"/>
      <c r="F105" s="315"/>
      <c r="G105" s="315"/>
      <c r="H105" s="318"/>
      <c r="I105" s="318"/>
      <c r="J105" s="315"/>
      <c r="K105" s="315"/>
      <c r="L105" s="312"/>
      <c r="M105" s="312"/>
      <c r="N105" s="312"/>
      <c r="O105" s="324"/>
      <c r="P105" s="324"/>
      <c r="Q105" s="324"/>
      <c r="R105" s="324"/>
      <c r="S105" s="324"/>
      <c r="T105" s="241"/>
      <c r="U105" s="241"/>
      <c r="V105" s="324"/>
      <c r="W105" s="315"/>
      <c r="X105" s="312"/>
      <c r="Y105" s="315"/>
      <c r="Z105" s="327"/>
      <c r="AA105" s="327"/>
      <c r="AB105" s="315"/>
      <c r="AC105" s="315"/>
      <c r="AD105" s="315"/>
      <c r="AE105" s="315"/>
      <c r="AF105" s="315"/>
      <c r="AG105" s="312"/>
      <c r="AH105" s="312"/>
      <c r="AI105" s="312"/>
      <c r="AJ105" s="315"/>
      <c r="AK105" s="312"/>
      <c r="AL105" s="312"/>
      <c r="AM105" s="327"/>
      <c r="AN105" s="327"/>
      <c r="AO105" s="327"/>
      <c r="AP105" s="309"/>
      <c r="AQ105" s="309"/>
      <c r="AR105" s="309"/>
      <c r="AS105" s="10" t="s">
        <v>84</v>
      </c>
      <c r="AT105" s="10" t="s">
        <v>85</v>
      </c>
      <c r="AU105" s="11">
        <v>2021</v>
      </c>
      <c r="AV105" s="11">
        <v>2024</v>
      </c>
      <c r="AW105" s="12">
        <v>4.3079306199999996</v>
      </c>
      <c r="AX105" s="238">
        <v>3.9775571999999997</v>
      </c>
      <c r="AY105" s="16" t="s">
        <v>74</v>
      </c>
      <c r="AZ105" s="16"/>
      <c r="BA105" s="16"/>
      <c r="BB105" s="16"/>
    </row>
    <row r="106" spans="1:54" s="68" customFormat="1" ht="75" customHeight="1">
      <c r="A106" s="14" t="s">
        <v>54</v>
      </c>
      <c r="B106" s="15" t="s">
        <v>1549</v>
      </c>
      <c r="C106" s="4" t="s">
        <v>1613</v>
      </c>
      <c r="D106" s="4" t="s">
        <v>56</v>
      </c>
      <c r="E106" s="16" t="s">
        <v>86</v>
      </c>
      <c r="F106" s="16" t="s">
        <v>58</v>
      </c>
      <c r="G106" s="16" t="s">
        <v>91</v>
      </c>
      <c r="H106" s="15" t="s">
        <v>87</v>
      </c>
      <c r="I106" s="15" t="s">
        <v>88</v>
      </c>
      <c r="J106" s="16">
        <v>2</v>
      </c>
      <c r="K106" s="16"/>
      <c r="L106" s="4" t="s">
        <v>61</v>
      </c>
      <c r="M106" s="4" t="s">
        <v>62</v>
      </c>
      <c r="N106" s="4" t="s">
        <v>63</v>
      </c>
      <c r="O106" s="46">
        <v>700</v>
      </c>
      <c r="P106" s="46">
        <f>O106*1.2</f>
        <v>840</v>
      </c>
      <c r="Q106" s="18">
        <v>70</v>
      </c>
      <c r="R106" s="18">
        <v>3070</v>
      </c>
      <c r="S106" s="46"/>
      <c r="T106" s="127"/>
      <c r="U106" s="127"/>
      <c r="V106" s="46"/>
      <c r="W106" s="16" t="s">
        <v>64</v>
      </c>
      <c r="X106" s="4" t="s">
        <v>65</v>
      </c>
      <c r="Y106" s="16" t="s">
        <v>66</v>
      </c>
      <c r="Z106" s="19">
        <v>44979</v>
      </c>
      <c r="AA106" s="19">
        <f>Z106+50</f>
        <v>45029</v>
      </c>
      <c r="AB106" s="16"/>
      <c r="AC106" s="16"/>
      <c r="AD106" s="16"/>
      <c r="AE106" s="16"/>
      <c r="AF106" s="16" t="str">
        <f>G106</f>
        <v>ПИР  по Модернизации ПС «Северо-Западная» 110/35/10 кВ замена КРУН-10кВ -34 ячейки</v>
      </c>
      <c r="AG106" s="4" t="s">
        <v>67</v>
      </c>
      <c r="AH106" s="4">
        <v>876</v>
      </c>
      <c r="AI106" s="4" t="s">
        <v>68</v>
      </c>
      <c r="AJ106" s="16">
        <v>1</v>
      </c>
      <c r="AK106" s="4" t="s">
        <v>69</v>
      </c>
      <c r="AL106" s="4" t="s">
        <v>70</v>
      </c>
      <c r="AM106" s="19">
        <f>AA106+15</f>
        <v>45044</v>
      </c>
      <c r="AN106" s="19">
        <f>AM106</f>
        <v>45044</v>
      </c>
      <c r="AO106" s="19">
        <f>AN106+240</f>
        <v>45284</v>
      </c>
      <c r="AP106" s="56">
        <v>2023</v>
      </c>
      <c r="AQ106" s="4"/>
      <c r="AR106" s="16" t="s">
        <v>71</v>
      </c>
      <c r="AS106" s="13" t="s">
        <v>92</v>
      </c>
      <c r="AT106" s="13" t="s">
        <v>93</v>
      </c>
      <c r="AU106" s="11">
        <v>2023</v>
      </c>
      <c r="AV106" s="11">
        <v>2026</v>
      </c>
      <c r="AW106" s="12">
        <v>78</v>
      </c>
      <c r="AX106" s="12">
        <v>78</v>
      </c>
      <c r="AY106" s="16" t="s">
        <v>74</v>
      </c>
      <c r="AZ106" s="16"/>
      <c r="BA106" s="16"/>
      <c r="BB106" s="16"/>
    </row>
    <row r="107" spans="1:54" s="68" customFormat="1" ht="75" customHeight="1">
      <c r="A107" s="14" t="s">
        <v>54</v>
      </c>
      <c r="B107" s="15" t="s">
        <v>1550</v>
      </c>
      <c r="C107" s="4" t="s">
        <v>1613</v>
      </c>
      <c r="D107" s="4" t="s">
        <v>56</v>
      </c>
      <c r="E107" s="16" t="s">
        <v>57</v>
      </c>
      <c r="F107" s="16" t="s">
        <v>58</v>
      </c>
      <c r="G107" s="16" t="s">
        <v>94</v>
      </c>
      <c r="H107" s="15" t="s">
        <v>76</v>
      </c>
      <c r="I107" s="15" t="s">
        <v>77</v>
      </c>
      <c r="J107" s="16">
        <v>2</v>
      </c>
      <c r="K107" s="16"/>
      <c r="L107" s="4" t="s">
        <v>61</v>
      </c>
      <c r="M107" s="4" t="s">
        <v>62</v>
      </c>
      <c r="N107" s="4" t="s">
        <v>63</v>
      </c>
      <c r="O107" s="46">
        <v>4000</v>
      </c>
      <c r="P107" s="46">
        <f>O107*1.2</f>
        <v>4800</v>
      </c>
      <c r="Q107" s="46"/>
      <c r="R107" s="46">
        <f>P107</f>
        <v>4800</v>
      </c>
      <c r="S107" s="46"/>
      <c r="T107" s="127"/>
      <c r="U107" s="127"/>
      <c r="V107" s="46"/>
      <c r="W107" s="16" t="s">
        <v>64</v>
      </c>
      <c r="X107" s="4" t="s">
        <v>65</v>
      </c>
      <c r="Y107" s="16" t="s">
        <v>66</v>
      </c>
      <c r="Z107" s="19">
        <v>45036</v>
      </c>
      <c r="AA107" s="19">
        <f>Z107+50</f>
        <v>45086</v>
      </c>
      <c r="AB107" s="16"/>
      <c r="AC107" s="16"/>
      <c r="AD107" s="16"/>
      <c r="AE107" s="16"/>
      <c r="AF107" s="16" t="str">
        <f>G107</f>
        <v>СМР по Модернизации и реконструкция устройств РЗА и ПА (РАС) на ПС  110/35/10 кВ Гальбштадсткая.</v>
      </c>
      <c r="AG107" s="4" t="s">
        <v>67</v>
      </c>
      <c r="AH107" s="4">
        <v>876</v>
      </c>
      <c r="AI107" s="4" t="s">
        <v>68</v>
      </c>
      <c r="AJ107" s="16">
        <v>1</v>
      </c>
      <c r="AK107" s="4" t="s">
        <v>69</v>
      </c>
      <c r="AL107" s="4" t="s">
        <v>70</v>
      </c>
      <c r="AM107" s="19">
        <f>AA107+15</f>
        <v>45101</v>
      </c>
      <c r="AN107" s="19">
        <f>AM107</f>
        <v>45101</v>
      </c>
      <c r="AO107" s="19">
        <f>AN107+180</f>
        <v>45281</v>
      </c>
      <c r="AP107" s="56">
        <v>2023</v>
      </c>
      <c r="AQ107" s="4"/>
      <c r="AR107" s="16" t="s">
        <v>71</v>
      </c>
      <c r="AS107" s="10" t="s">
        <v>95</v>
      </c>
      <c r="AT107" s="10" t="s">
        <v>96</v>
      </c>
      <c r="AU107" s="11">
        <v>2018</v>
      </c>
      <c r="AV107" s="11">
        <v>2024</v>
      </c>
      <c r="AW107" s="12">
        <v>9.9168000000000003</v>
      </c>
      <c r="AX107" s="12">
        <v>9.7007999999999992</v>
      </c>
      <c r="AY107" s="16" t="s">
        <v>74</v>
      </c>
      <c r="AZ107" s="16"/>
      <c r="BA107" s="16"/>
      <c r="BB107" s="16"/>
    </row>
    <row r="108" spans="1:54" s="68" customFormat="1" ht="75" customHeight="1">
      <c r="A108" s="304" t="s">
        <v>54</v>
      </c>
      <c r="B108" s="316" t="s">
        <v>1551</v>
      </c>
      <c r="C108" s="310" t="s">
        <v>1613</v>
      </c>
      <c r="D108" s="310" t="s">
        <v>56</v>
      </c>
      <c r="E108" s="313" t="s">
        <v>57</v>
      </c>
      <c r="F108" s="313" t="s">
        <v>58</v>
      </c>
      <c r="G108" s="313" t="s">
        <v>97</v>
      </c>
      <c r="H108" s="316" t="s">
        <v>76</v>
      </c>
      <c r="I108" s="316" t="s">
        <v>77</v>
      </c>
      <c r="J108" s="313">
        <v>2</v>
      </c>
      <c r="K108" s="313"/>
      <c r="L108" s="310" t="s">
        <v>61</v>
      </c>
      <c r="M108" s="310" t="s">
        <v>62</v>
      </c>
      <c r="N108" s="310" t="s">
        <v>63</v>
      </c>
      <c r="O108" s="322">
        <f>P108/1.2</f>
        <v>4285.7500000000009</v>
      </c>
      <c r="P108" s="322">
        <f>5530*0.93</f>
        <v>5142.9000000000005</v>
      </c>
      <c r="Q108" s="332">
        <v>2820</v>
      </c>
      <c r="R108" s="322">
        <v>2710</v>
      </c>
      <c r="S108" s="322"/>
      <c r="T108" s="128"/>
      <c r="U108" s="128"/>
      <c r="V108" s="322"/>
      <c r="W108" s="313" t="s">
        <v>64</v>
      </c>
      <c r="X108" s="310" t="s">
        <v>65</v>
      </c>
      <c r="Y108" s="313" t="s">
        <v>66</v>
      </c>
      <c r="Z108" s="325">
        <v>45014</v>
      </c>
      <c r="AA108" s="325">
        <f>Z108+60</f>
        <v>45074</v>
      </c>
      <c r="AB108" s="313"/>
      <c r="AC108" s="313"/>
      <c r="AD108" s="313"/>
      <c r="AE108" s="313"/>
      <c r="AF108" s="313" t="str">
        <f>G108</f>
        <v>Модернизация и реконструкция устройств РЗА и ПА (ОБР) на ПС 110 кВ Третьяковская, 1 шт; ПС 35 кВ Подборная, 1 шт; ПС 35 кВ Степновская, 1 шт; ПС 35 кВ Нагорная, 1 шт; ПС 110 кВ  Линёвская, 1 шт; ПС 35 кВ РПБ ЗЭС</v>
      </c>
      <c r="AG108" s="310" t="s">
        <v>67</v>
      </c>
      <c r="AH108" s="310">
        <v>876</v>
      </c>
      <c r="AI108" s="310" t="s">
        <v>68</v>
      </c>
      <c r="AJ108" s="313">
        <v>1</v>
      </c>
      <c r="AK108" s="335" t="s">
        <v>69</v>
      </c>
      <c r="AL108" s="310" t="s">
        <v>70</v>
      </c>
      <c r="AM108" s="325">
        <f>AA108+20</f>
        <v>45094</v>
      </c>
      <c r="AN108" s="325">
        <f>AM108</f>
        <v>45094</v>
      </c>
      <c r="AO108" s="325">
        <f>AN108+196</f>
        <v>45290</v>
      </c>
      <c r="AP108" s="313">
        <v>2023</v>
      </c>
      <c r="AQ108" s="310"/>
      <c r="AR108" s="313" t="s">
        <v>71</v>
      </c>
      <c r="AS108" s="10" t="s">
        <v>98</v>
      </c>
      <c r="AT108" s="10" t="s">
        <v>99</v>
      </c>
      <c r="AU108" s="11">
        <v>2016</v>
      </c>
      <c r="AV108" s="11">
        <v>2024</v>
      </c>
      <c r="AW108" s="12">
        <v>1.02757688</v>
      </c>
      <c r="AX108" s="12">
        <v>1.0076968799999999</v>
      </c>
      <c r="AY108" s="16" t="s">
        <v>74</v>
      </c>
      <c r="AZ108" s="16"/>
      <c r="BA108" s="16"/>
      <c r="BB108" s="16"/>
    </row>
    <row r="109" spans="1:54" s="68" customFormat="1" ht="75" customHeight="1">
      <c r="A109" s="305"/>
      <c r="B109" s="317"/>
      <c r="C109" s="311"/>
      <c r="D109" s="311"/>
      <c r="E109" s="314"/>
      <c r="F109" s="314"/>
      <c r="G109" s="314"/>
      <c r="H109" s="317"/>
      <c r="I109" s="317"/>
      <c r="J109" s="314"/>
      <c r="K109" s="314"/>
      <c r="L109" s="311"/>
      <c r="M109" s="311"/>
      <c r="N109" s="311"/>
      <c r="O109" s="323"/>
      <c r="P109" s="323"/>
      <c r="Q109" s="333"/>
      <c r="R109" s="323"/>
      <c r="S109" s="323"/>
      <c r="T109" s="240"/>
      <c r="U109" s="240"/>
      <c r="V109" s="323"/>
      <c r="W109" s="314"/>
      <c r="X109" s="311"/>
      <c r="Y109" s="314"/>
      <c r="Z109" s="326"/>
      <c r="AA109" s="326"/>
      <c r="AB109" s="314"/>
      <c r="AC109" s="314"/>
      <c r="AD109" s="314"/>
      <c r="AE109" s="314"/>
      <c r="AF109" s="314"/>
      <c r="AG109" s="311"/>
      <c r="AH109" s="311"/>
      <c r="AI109" s="311"/>
      <c r="AJ109" s="314"/>
      <c r="AK109" s="336"/>
      <c r="AL109" s="311"/>
      <c r="AM109" s="326"/>
      <c r="AN109" s="326"/>
      <c r="AO109" s="326"/>
      <c r="AP109" s="314"/>
      <c r="AQ109" s="311"/>
      <c r="AR109" s="314"/>
      <c r="AS109" s="10" t="s">
        <v>100</v>
      </c>
      <c r="AT109" s="10" t="s">
        <v>101</v>
      </c>
      <c r="AU109" s="11">
        <v>2016</v>
      </c>
      <c r="AV109" s="11">
        <v>2024</v>
      </c>
      <c r="AW109" s="12">
        <v>1.43880305</v>
      </c>
      <c r="AX109" s="12">
        <v>1.4248230500000001</v>
      </c>
      <c r="AY109" s="16" t="s">
        <v>74</v>
      </c>
      <c r="AZ109" s="16"/>
      <c r="BA109" s="16"/>
      <c r="BB109" s="16"/>
    </row>
    <row r="110" spans="1:54" s="68" customFormat="1" ht="75" customHeight="1">
      <c r="A110" s="305"/>
      <c r="B110" s="317"/>
      <c r="C110" s="311"/>
      <c r="D110" s="311"/>
      <c r="E110" s="314"/>
      <c r="F110" s="314"/>
      <c r="G110" s="314"/>
      <c r="H110" s="317"/>
      <c r="I110" s="317"/>
      <c r="J110" s="314"/>
      <c r="K110" s="314"/>
      <c r="L110" s="311"/>
      <c r="M110" s="311"/>
      <c r="N110" s="311"/>
      <c r="O110" s="323"/>
      <c r="P110" s="323"/>
      <c r="Q110" s="333"/>
      <c r="R110" s="323"/>
      <c r="S110" s="323"/>
      <c r="T110" s="240"/>
      <c r="U110" s="240"/>
      <c r="V110" s="323"/>
      <c r="W110" s="314"/>
      <c r="X110" s="311"/>
      <c r="Y110" s="314"/>
      <c r="Z110" s="326"/>
      <c r="AA110" s="326"/>
      <c r="AB110" s="314"/>
      <c r="AC110" s="314"/>
      <c r="AD110" s="314"/>
      <c r="AE110" s="314"/>
      <c r="AF110" s="314"/>
      <c r="AG110" s="311"/>
      <c r="AH110" s="311"/>
      <c r="AI110" s="311"/>
      <c r="AJ110" s="314"/>
      <c r="AK110" s="336"/>
      <c r="AL110" s="311"/>
      <c r="AM110" s="326"/>
      <c r="AN110" s="326"/>
      <c r="AO110" s="326"/>
      <c r="AP110" s="314"/>
      <c r="AQ110" s="311"/>
      <c r="AR110" s="314"/>
      <c r="AS110" s="10" t="s">
        <v>102</v>
      </c>
      <c r="AT110" s="10" t="s">
        <v>103</v>
      </c>
      <c r="AU110" s="11">
        <v>2016</v>
      </c>
      <c r="AV110" s="11">
        <v>2024</v>
      </c>
      <c r="AW110" s="12">
        <v>1.6626234099999999</v>
      </c>
      <c r="AX110" s="12">
        <v>1.6496434099999999</v>
      </c>
      <c r="AY110" s="16" t="s">
        <v>74</v>
      </c>
      <c r="AZ110" s="16"/>
      <c r="BA110" s="16"/>
      <c r="BB110" s="16"/>
    </row>
    <row r="111" spans="1:54" s="68" customFormat="1" ht="75" customHeight="1">
      <c r="A111" s="305"/>
      <c r="B111" s="317"/>
      <c r="C111" s="311"/>
      <c r="D111" s="311"/>
      <c r="E111" s="314"/>
      <c r="F111" s="314"/>
      <c r="G111" s="314"/>
      <c r="H111" s="317"/>
      <c r="I111" s="317"/>
      <c r="J111" s="314"/>
      <c r="K111" s="314"/>
      <c r="L111" s="311"/>
      <c r="M111" s="311"/>
      <c r="N111" s="311"/>
      <c r="O111" s="323"/>
      <c r="P111" s="323"/>
      <c r="Q111" s="333"/>
      <c r="R111" s="323"/>
      <c r="S111" s="323"/>
      <c r="T111" s="240"/>
      <c r="U111" s="240"/>
      <c r="V111" s="323"/>
      <c r="W111" s="314"/>
      <c r="X111" s="311"/>
      <c r="Y111" s="314"/>
      <c r="Z111" s="326"/>
      <c r="AA111" s="326"/>
      <c r="AB111" s="314"/>
      <c r="AC111" s="314"/>
      <c r="AD111" s="314"/>
      <c r="AE111" s="314"/>
      <c r="AF111" s="314"/>
      <c r="AG111" s="311"/>
      <c r="AH111" s="311"/>
      <c r="AI111" s="311"/>
      <c r="AJ111" s="314"/>
      <c r="AK111" s="336"/>
      <c r="AL111" s="311"/>
      <c r="AM111" s="326"/>
      <c r="AN111" s="326"/>
      <c r="AO111" s="326"/>
      <c r="AP111" s="314"/>
      <c r="AQ111" s="311"/>
      <c r="AR111" s="314"/>
      <c r="AS111" s="10" t="s">
        <v>104</v>
      </c>
      <c r="AT111" s="10" t="s">
        <v>105</v>
      </c>
      <c r="AU111" s="11">
        <v>2016</v>
      </c>
      <c r="AV111" s="11">
        <v>2024</v>
      </c>
      <c r="AW111" s="12">
        <v>1.4452320000000001</v>
      </c>
      <c r="AX111" s="12">
        <v>1.431252</v>
      </c>
      <c r="AY111" s="16" t="s">
        <v>74</v>
      </c>
      <c r="AZ111" s="16"/>
      <c r="BA111" s="16"/>
      <c r="BB111" s="16"/>
    </row>
    <row r="112" spans="1:54" s="68" customFormat="1" ht="75" customHeight="1">
      <c r="A112" s="305"/>
      <c r="B112" s="317"/>
      <c r="C112" s="311"/>
      <c r="D112" s="311"/>
      <c r="E112" s="314"/>
      <c r="F112" s="314"/>
      <c r="G112" s="314"/>
      <c r="H112" s="317"/>
      <c r="I112" s="317"/>
      <c r="J112" s="314"/>
      <c r="K112" s="314"/>
      <c r="L112" s="311"/>
      <c r="M112" s="311"/>
      <c r="N112" s="311"/>
      <c r="O112" s="323"/>
      <c r="P112" s="323"/>
      <c r="Q112" s="333"/>
      <c r="R112" s="323"/>
      <c r="S112" s="323"/>
      <c r="T112" s="240"/>
      <c r="U112" s="240"/>
      <c r="V112" s="323"/>
      <c r="W112" s="314"/>
      <c r="X112" s="311"/>
      <c r="Y112" s="314"/>
      <c r="Z112" s="326"/>
      <c r="AA112" s="326"/>
      <c r="AB112" s="314"/>
      <c r="AC112" s="314"/>
      <c r="AD112" s="314"/>
      <c r="AE112" s="314"/>
      <c r="AF112" s="314"/>
      <c r="AG112" s="311"/>
      <c r="AH112" s="311"/>
      <c r="AI112" s="311"/>
      <c r="AJ112" s="314"/>
      <c r="AK112" s="336"/>
      <c r="AL112" s="311"/>
      <c r="AM112" s="326"/>
      <c r="AN112" s="326"/>
      <c r="AO112" s="326"/>
      <c r="AP112" s="314"/>
      <c r="AQ112" s="311"/>
      <c r="AR112" s="314"/>
      <c r="AS112" s="10" t="s">
        <v>106</v>
      </c>
      <c r="AT112" s="10" t="s">
        <v>107</v>
      </c>
      <c r="AU112" s="11">
        <v>2017</v>
      </c>
      <c r="AV112" s="11">
        <v>2024</v>
      </c>
      <c r="AW112" s="12">
        <v>1.6193209099999999</v>
      </c>
      <c r="AX112" s="12">
        <v>1.5294847600000001</v>
      </c>
      <c r="AY112" s="16" t="s">
        <v>74</v>
      </c>
      <c r="AZ112" s="16"/>
      <c r="BA112" s="16"/>
      <c r="BB112" s="16"/>
    </row>
    <row r="113" spans="1:54" s="68" customFormat="1" ht="75" customHeight="1">
      <c r="A113" s="306"/>
      <c r="B113" s="318"/>
      <c r="C113" s="312"/>
      <c r="D113" s="312"/>
      <c r="E113" s="315"/>
      <c r="F113" s="315"/>
      <c r="G113" s="315"/>
      <c r="H113" s="318"/>
      <c r="I113" s="318"/>
      <c r="J113" s="315"/>
      <c r="K113" s="315"/>
      <c r="L113" s="312"/>
      <c r="M113" s="312"/>
      <c r="N113" s="312"/>
      <c r="O113" s="324"/>
      <c r="P113" s="324"/>
      <c r="Q113" s="334"/>
      <c r="R113" s="324"/>
      <c r="S113" s="324"/>
      <c r="T113" s="241"/>
      <c r="U113" s="241"/>
      <c r="V113" s="324"/>
      <c r="W113" s="315"/>
      <c r="X113" s="312"/>
      <c r="Y113" s="315"/>
      <c r="Z113" s="327"/>
      <c r="AA113" s="327"/>
      <c r="AB113" s="315"/>
      <c r="AC113" s="315"/>
      <c r="AD113" s="315"/>
      <c r="AE113" s="315"/>
      <c r="AF113" s="315"/>
      <c r="AG113" s="312"/>
      <c r="AH113" s="312"/>
      <c r="AI113" s="312"/>
      <c r="AJ113" s="315"/>
      <c r="AK113" s="337"/>
      <c r="AL113" s="312"/>
      <c r="AM113" s="327"/>
      <c r="AN113" s="327"/>
      <c r="AO113" s="327"/>
      <c r="AP113" s="315"/>
      <c r="AQ113" s="312"/>
      <c r="AR113" s="315"/>
      <c r="AS113" s="10" t="s">
        <v>108</v>
      </c>
      <c r="AT113" s="10" t="s">
        <v>109</v>
      </c>
      <c r="AU113" s="11">
        <v>2022</v>
      </c>
      <c r="AV113" s="11">
        <v>2024</v>
      </c>
      <c r="AW113" s="12">
        <v>1.1786983200000001</v>
      </c>
      <c r="AX113" s="238">
        <v>1.1365637900000001</v>
      </c>
      <c r="AY113" s="16" t="s">
        <v>74</v>
      </c>
      <c r="AZ113" s="16"/>
      <c r="BA113" s="16"/>
      <c r="BB113" s="16"/>
    </row>
    <row r="114" spans="1:54" s="68" customFormat="1" ht="75" customHeight="1">
      <c r="A114" s="304" t="s">
        <v>54</v>
      </c>
      <c r="B114" s="316" t="s">
        <v>1552</v>
      </c>
      <c r="C114" s="313" t="s">
        <v>1613</v>
      </c>
      <c r="D114" s="313" t="s">
        <v>56</v>
      </c>
      <c r="E114" s="313" t="s">
        <v>57</v>
      </c>
      <c r="F114" s="313"/>
      <c r="G114" s="313" t="s">
        <v>110</v>
      </c>
      <c r="H114" s="316" t="s">
        <v>76</v>
      </c>
      <c r="I114" s="316" t="s">
        <v>77</v>
      </c>
      <c r="J114" s="313">
        <v>2</v>
      </c>
      <c r="K114" s="313"/>
      <c r="L114" s="313" t="s">
        <v>61</v>
      </c>
      <c r="M114" s="313" t="s">
        <v>62</v>
      </c>
      <c r="N114" s="313" t="s">
        <v>63</v>
      </c>
      <c r="O114" s="322">
        <v>5470</v>
      </c>
      <c r="P114" s="322">
        <f>O114*1.2</f>
        <v>6564</v>
      </c>
      <c r="Q114" s="322"/>
      <c r="R114" s="322">
        <f>P114</f>
        <v>6564</v>
      </c>
      <c r="S114" s="322"/>
      <c r="T114" s="128"/>
      <c r="U114" s="128"/>
      <c r="V114" s="322"/>
      <c r="W114" s="313" t="s">
        <v>64</v>
      </c>
      <c r="X114" s="313" t="s">
        <v>65</v>
      </c>
      <c r="Y114" s="313" t="s">
        <v>66</v>
      </c>
      <c r="Z114" s="325">
        <v>45014</v>
      </c>
      <c r="AA114" s="325">
        <f>Z114+60</f>
        <v>45074</v>
      </c>
      <c r="AB114" s="313"/>
      <c r="AC114" s="313"/>
      <c r="AD114" s="313"/>
      <c r="AE114" s="313"/>
      <c r="AF114" s="313" t="str">
        <f>G114</f>
        <v>Модернизация и реконструкция устройств РЗА и ПА (ОБР) на ПС 110 кВ Восточная, 1 шт; ПС 110 кВ Ползуново, 1 шт.;ПС 110 кВ Сиреневая, 1 шт; ПС 35 кВ Залесовская, 1 шт; ПС 110 кВ Ново-Романово</v>
      </c>
      <c r="AG114" s="313" t="s">
        <v>67</v>
      </c>
      <c r="AH114" s="313">
        <v>876</v>
      </c>
      <c r="AI114" s="313" t="s">
        <v>68</v>
      </c>
      <c r="AJ114" s="313">
        <v>1</v>
      </c>
      <c r="AK114" s="338" t="s">
        <v>69</v>
      </c>
      <c r="AL114" s="313" t="s">
        <v>70</v>
      </c>
      <c r="AM114" s="325">
        <f>AA114+20</f>
        <v>45094</v>
      </c>
      <c r="AN114" s="325">
        <f>AM114</f>
        <v>45094</v>
      </c>
      <c r="AO114" s="325">
        <f>AN114+160</f>
        <v>45254</v>
      </c>
      <c r="AP114" s="313">
        <v>2023</v>
      </c>
      <c r="AQ114" s="313"/>
      <c r="AR114" s="313" t="s">
        <v>71</v>
      </c>
      <c r="AS114" s="10" t="s">
        <v>111</v>
      </c>
      <c r="AT114" s="10" t="s">
        <v>112</v>
      </c>
      <c r="AU114" s="11">
        <v>2016</v>
      </c>
      <c r="AV114" s="11">
        <v>2024</v>
      </c>
      <c r="AW114" s="12">
        <v>1.4380830600000001</v>
      </c>
      <c r="AX114" s="12">
        <v>1.33750306</v>
      </c>
      <c r="AY114" s="16" t="s">
        <v>74</v>
      </c>
      <c r="AZ114" s="16"/>
      <c r="BA114" s="16"/>
      <c r="BB114" s="16"/>
    </row>
    <row r="115" spans="1:54" s="68" customFormat="1" ht="75" customHeight="1">
      <c r="A115" s="305"/>
      <c r="B115" s="317"/>
      <c r="C115" s="314"/>
      <c r="D115" s="314"/>
      <c r="E115" s="314"/>
      <c r="F115" s="314"/>
      <c r="G115" s="314"/>
      <c r="H115" s="317"/>
      <c r="I115" s="317"/>
      <c r="J115" s="314"/>
      <c r="K115" s="314"/>
      <c r="L115" s="314"/>
      <c r="M115" s="314"/>
      <c r="N115" s="314"/>
      <c r="O115" s="323"/>
      <c r="P115" s="323"/>
      <c r="Q115" s="323"/>
      <c r="R115" s="323"/>
      <c r="S115" s="323"/>
      <c r="T115" s="240"/>
      <c r="U115" s="240"/>
      <c r="V115" s="323"/>
      <c r="W115" s="314"/>
      <c r="X115" s="314"/>
      <c r="Y115" s="314"/>
      <c r="Z115" s="326"/>
      <c r="AA115" s="326"/>
      <c r="AB115" s="314"/>
      <c r="AC115" s="314"/>
      <c r="AD115" s="314"/>
      <c r="AE115" s="314"/>
      <c r="AF115" s="314"/>
      <c r="AG115" s="314"/>
      <c r="AH115" s="314"/>
      <c r="AI115" s="314"/>
      <c r="AJ115" s="314"/>
      <c r="AK115" s="339"/>
      <c r="AL115" s="314"/>
      <c r="AM115" s="326"/>
      <c r="AN115" s="326"/>
      <c r="AO115" s="326"/>
      <c r="AP115" s="314"/>
      <c r="AQ115" s="314"/>
      <c r="AR115" s="314"/>
      <c r="AS115" s="10" t="s">
        <v>113</v>
      </c>
      <c r="AT115" s="10" t="s">
        <v>114</v>
      </c>
      <c r="AU115" s="11">
        <v>2016</v>
      </c>
      <c r="AV115" s="11">
        <v>2024</v>
      </c>
      <c r="AW115" s="12">
        <v>1.4388030599999999</v>
      </c>
      <c r="AX115" s="12">
        <v>1.41892306</v>
      </c>
      <c r="AY115" s="16" t="s">
        <v>74</v>
      </c>
      <c r="AZ115" s="16"/>
      <c r="BA115" s="16"/>
      <c r="BB115" s="16"/>
    </row>
    <row r="116" spans="1:54" s="68" customFormat="1" ht="75" customHeight="1">
      <c r="A116" s="305"/>
      <c r="B116" s="317"/>
      <c r="C116" s="314"/>
      <c r="D116" s="314"/>
      <c r="E116" s="314"/>
      <c r="F116" s="314"/>
      <c r="G116" s="314"/>
      <c r="H116" s="317"/>
      <c r="I116" s="317"/>
      <c r="J116" s="314"/>
      <c r="K116" s="314"/>
      <c r="L116" s="314"/>
      <c r="M116" s="314"/>
      <c r="N116" s="314"/>
      <c r="O116" s="323"/>
      <c r="P116" s="323"/>
      <c r="Q116" s="323"/>
      <c r="R116" s="323"/>
      <c r="S116" s="323"/>
      <c r="T116" s="240"/>
      <c r="U116" s="240"/>
      <c r="V116" s="323"/>
      <c r="W116" s="314"/>
      <c r="X116" s="314"/>
      <c r="Y116" s="314"/>
      <c r="Z116" s="326"/>
      <c r="AA116" s="326"/>
      <c r="AB116" s="314"/>
      <c r="AC116" s="314"/>
      <c r="AD116" s="314"/>
      <c r="AE116" s="314"/>
      <c r="AF116" s="314"/>
      <c r="AG116" s="314"/>
      <c r="AH116" s="314"/>
      <c r="AI116" s="314"/>
      <c r="AJ116" s="314"/>
      <c r="AK116" s="339"/>
      <c r="AL116" s="314"/>
      <c r="AM116" s="326"/>
      <c r="AN116" s="326"/>
      <c r="AO116" s="326"/>
      <c r="AP116" s="314"/>
      <c r="AQ116" s="314"/>
      <c r="AR116" s="314"/>
      <c r="AS116" s="10" t="s">
        <v>115</v>
      </c>
      <c r="AT116" s="10" t="s">
        <v>116</v>
      </c>
      <c r="AU116" s="11">
        <v>2016</v>
      </c>
      <c r="AV116" s="11">
        <v>2024</v>
      </c>
      <c r="AW116" s="12">
        <v>1.4388030599999999</v>
      </c>
      <c r="AX116" s="12">
        <v>1.4083030599999999</v>
      </c>
      <c r="AY116" s="16" t="s">
        <v>74</v>
      </c>
      <c r="AZ116" s="16"/>
      <c r="BA116" s="16"/>
      <c r="BB116" s="16"/>
    </row>
    <row r="117" spans="1:54" s="68" customFormat="1" ht="75" customHeight="1">
      <c r="A117" s="305"/>
      <c r="B117" s="317"/>
      <c r="C117" s="314"/>
      <c r="D117" s="314"/>
      <c r="E117" s="314"/>
      <c r="F117" s="314"/>
      <c r="G117" s="314"/>
      <c r="H117" s="317"/>
      <c r="I117" s="317"/>
      <c r="J117" s="314"/>
      <c r="K117" s="314"/>
      <c r="L117" s="314"/>
      <c r="M117" s="314"/>
      <c r="N117" s="314"/>
      <c r="O117" s="323"/>
      <c r="P117" s="323"/>
      <c r="Q117" s="323"/>
      <c r="R117" s="323"/>
      <c r="S117" s="323"/>
      <c r="T117" s="240"/>
      <c r="U117" s="240"/>
      <c r="V117" s="323"/>
      <c r="W117" s="314"/>
      <c r="X117" s="314"/>
      <c r="Y117" s="314"/>
      <c r="Z117" s="326"/>
      <c r="AA117" s="326"/>
      <c r="AB117" s="314"/>
      <c r="AC117" s="314"/>
      <c r="AD117" s="314"/>
      <c r="AE117" s="314"/>
      <c r="AF117" s="314"/>
      <c r="AG117" s="314"/>
      <c r="AH117" s="314"/>
      <c r="AI117" s="314"/>
      <c r="AJ117" s="314"/>
      <c r="AK117" s="339"/>
      <c r="AL117" s="314"/>
      <c r="AM117" s="326"/>
      <c r="AN117" s="326"/>
      <c r="AO117" s="326"/>
      <c r="AP117" s="314"/>
      <c r="AQ117" s="314"/>
      <c r="AR117" s="314"/>
      <c r="AS117" s="10" t="s">
        <v>117</v>
      </c>
      <c r="AT117" s="10" t="s">
        <v>118</v>
      </c>
      <c r="AU117" s="11">
        <v>2016</v>
      </c>
      <c r="AV117" s="11">
        <v>2024</v>
      </c>
      <c r="AW117" s="12">
        <v>1.48819306</v>
      </c>
      <c r="AX117" s="12">
        <v>1.4742130600000001</v>
      </c>
      <c r="AY117" s="16" t="s">
        <v>74</v>
      </c>
      <c r="AZ117" s="16"/>
      <c r="BA117" s="16"/>
      <c r="BB117" s="16"/>
    </row>
    <row r="118" spans="1:54" s="68" customFormat="1" ht="75" customHeight="1">
      <c r="A118" s="306"/>
      <c r="B118" s="318"/>
      <c r="C118" s="315"/>
      <c r="D118" s="315"/>
      <c r="E118" s="315"/>
      <c r="F118" s="315"/>
      <c r="G118" s="315"/>
      <c r="H118" s="318"/>
      <c r="I118" s="318"/>
      <c r="J118" s="315"/>
      <c r="K118" s="315"/>
      <c r="L118" s="315"/>
      <c r="M118" s="315"/>
      <c r="N118" s="315"/>
      <c r="O118" s="324"/>
      <c r="P118" s="324"/>
      <c r="Q118" s="324"/>
      <c r="R118" s="324"/>
      <c r="S118" s="324"/>
      <c r="T118" s="241"/>
      <c r="U118" s="241"/>
      <c r="V118" s="324"/>
      <c r="W118" s="315"/>
      <c r="X118" s="315"/>
      <c r="Y118" s="315"/>
      <c r="Z118" s="327"/>
      <c r="AA118" s="327"/>
      <c r="AB118" s="315"/>
      <c r="AC118" s="315"/>
      <c r="AD118" s="315"/>
      <c r="AE118" s="315"/>
      <c r="AF118" s="315"/>
      <c r="AG118" s="315"/>
      <c r="AH118" s="315"/>
      <c r="AI118" s="315"/>
      <c r="AJ118" s="315"/>
      <c r="AK118" s="340"/>
      <c r="AL118" s="315"/>
      <c r="AM118" s="327"/>
      <c r="AN118" s="327"/>
      <c r="AO118" s="327"/>
      <c r="AP118" s="315"/>
      <c r="AQ118" s="315"/>
      <c r="AR118" s="315"/>
      <c r="AS118" s="10" t="s">
        <v>119</v>
      </c>
      <c r="AT118" s="10" t="s">
        <v>120</v>
      </c>
      <c r="AU118" s="11">
        <v>2022</v>
      </c>
      <c r="AV118" s="11">
        <v>2024</v>
      </c>
      <c r="AW118" s="12">
        <v>2.3575395000000001</v>
      </c>
      <c r="AX118" s="238">
        <v>2.3154049700000003</v>
      </c>
      <c r="AY118" s="16" t="s">
        <v>74</v>
      </c>
      <c r="AZ118" s="16"/>
      <c r="BA118" s="16"/>
      <c r="BB118" s="16"/>
    </row>
    <row r="119" spans="1:54" s="68" customFormat="1" ht="75" customHeight="1">
      <c r="A119" s="304" t="s">
        <v>54</v>
      </c>
      <c r="B119" s="316" t="s">
        <v>1553</v>
      </c>
      <c r="C119" s="313" t="s">
        <v>1613</v>
      </c>
      <c r="D119" s="313" t="s">
        <v>56</v>
      </c>
      <c r="E119" s="313" t="s">
        <v>57</v>
      </c>
      <c r="F119" s="313"/>
      <c r="G119" s="313" t="s">
        <v>121</v>
      </c>
      <c r="H119" s="316" t="s">
        <v>76</v>
      </c>
      <c r="I119" s="316" t="s">
        <v>77</v>
      </c>
      <c r="J119" s="313">
        <v>2</v>
      </c>
      <c r="K119" s="313"/>
      <c r="L119" s="313" t="s">
        <v>61</v>
      </c>
      <c r="M119" s="313" t="s">
        <v>62</v>
      </c>
      <c r="N119" s="313" t="s">
        <v>63</v>
      </c>
      <c r="O119" s="322">
        <v>6990</v>
      </c>
      <c r="P119" s="322">
        <f>O119*1.2</f>
        <v>8388</v>
      </c>
      <c r="Q119" s="322">
        <v>4030</v>
      </c>
      <c r="R119" s="322">
        <v>6630</v>
      </c>
      <c r="S119" s="322"/>
      <c r="T119" s="128"/>
      <c r="U119" s="128"/>
      <c r="V119" s="322"/>
      <c r="W119" s="313" t="s">
        <v>64</v>
      </c>
      <c r="X119" s="313" t="s">
        <v>65</v>
      </c>
      <c r="Y119" s="313" t="s">
        <v>66</v>
      </c>
      <c r="Z119" s="325">
        <v>45014</v>
      </c>
      <c r="AA119" s="325">
        <f>Z119+50</f>
        <v>45064</v>
      </c>
      <c r="AB119" s="313"/>
      <c r="AC119" s="313"/>
      <c r="AD119" s="313"/>
      <c r="AE119" s="313"/>
      <c r="AF119" s="313" t="str">
        <f>G119</f>
        <v>Модернизация и реконструкция устройств РЗА и ПА (ОБР) на ПС 110 кВ Мостовая, 1 шт; ПС 35 кВ Половинкинская, 1 шт №90А; ПС 110 кВ Бехтемировская, 1 шт; ПС 35 кВ Соусканихинская, 1 шт; ПС 35 кВ Победа, 1 шт.; ПС 35 кВ Бия; ПС 110 кВ Лесная; ПС 35 кВ Мало-Енисейская, 1 шт</v>
      </c>
      <c r="AG119" s="313" t="s">
        <v>67</v>
      </c>
      <c r="AH119" s="313">
        <v>876</v>
      </c>
      <c r="AI119" s="313" t="s">
        <v>68</v>
      </c>
      <c r="AJ119" s="313">
        <v>1</v>
      </c>
      <c r="AK119" s="338" t="s">
        <v>69</v>
      </c>
      <c r="AL119" s="313" t="s">
        <v>70</v>
      </c>
      <c r="AM119" s="325">
        <f>AA119+15</f>
        <v>45079</v>
      </c>
      <c r="AN119" s="325">
        <f>AM119</f>
        <v>45079</v>
      </c>
      <c r="AO119" s="325">
        <f>AN119+200</f>
        <v>45279</v>
      </c>
      <c r="AP119" s="313">
        <v>2023</v>
      </c>
      <c r="AQ119" s="313"/>
      <c r="AR119" s="313" t="s">
        <v>71</v>
      </c>
      <c r="AS119" s="10" t="s">
        <v>122</v>
      </c>
      <c r="AT119" s="10" t="s">
        <v>123</v>
      </c>
      <c r="AU119" s="11">
        <v>2016</v>
      </c>
      <c r="AV119" s="11">
        <v>2024</v>
      </c>
      <c r="AW119" s="12">
        <v>1.4134118200000001</v>
      </c>
      <c r="AX119" s="12">
        <v>1.3419718199999999</v>
      </c>
      <c r="AY119" s="16" t="s">
        <v>74</v>
      </c>
      <c r="AZ119" s="16"/>
      <c r="BA119" s="16"/>
      <c r="BB119" s="16"/>
    </row>
    <row r="120" spans="1:54" s="68" customFormat="1" ht="75" customHeight="1">
      <c r="A120" s="305"/>
      <c r="B120" s="317"/>
      <c r="C120" s="314"/>
      <c r="D120" s="314"/>
      <c r="E120" s="314"/>
      <c r="F120" s="314"/>
      <c r="G120" s="314"/>
      <c r="H120" s="317"/>
      <c r="I120" s="317"/>
      <c r="J120" s="314"/>
      <c r="K120" s="314"/>
      <c r="L120" s="314"/>
      <c r="M120" s="314"/>
      <c r="N120" s="314"/>
      <c r="O120" s="323"/>
      <c r="P120" s="323"/>
      <c r="Q120" s="323"/>
      <c r="R120" s="323"/>
      <c r="S120" s="323"/>
      <c r="T120" s="240"/>
      <c r="U120" s="240"/>
      <c r="V120" s="323"/>
      <c r="W120" s="314"/>
      <c r="X120" s="314"/>
      <c r="Y120" s="314"/>
      <c r="Z120" s="326"/>
      <c r="AA120" s="326"/>
      <c r="AB120" s="314"/>
      <c r="AC120" s="314"/>
      <c r="AD120" s="314"/>
      <c r="AE120" s="314"/>
      <c r="AF120" s="314"/>
      <c r="AG120" s="314"/>
      <c r="AH120" s="314"/>
      <c r="AI120" s="314"/>
      <c r="AJ120" s="314"/>
      <c r="AK120" s="339"/>
      <c r="AL120" s="314"/>
      <c r="AM120" s="326"/>
      <c r="AN120" s="326"/>
      <c r="AO120" s="326"/>
      <c r="AP120" s="314"/>
      <c r="AQ120" s="314"/>
      <c r="AR120" s="314"/>
      <c r="AS120" s="10" t="s">
        <v>124</v>
      </c>
      <c r="AT120" s="10" t="s">
        <v>125</v>
      </c>
      <c r="AU120" s="11">
        <v>2018</v>
      </c>
      <c r="AV120" s="11">
        <v>2024</v>
      </c>
      <c r="AW120" s="12">
        <v>1.2542586499999999</v>
      </c>
      <c r="AX120" s="12">
        <v>1.1762586500000001</v>
      </c>
      <c r="AY120" s="16" t="s">
        <v>74</v>
      </c>
      <c r="AZ120" s="16"/>
      <c r="BA120" s="16"/>
      <c r="BB120" s="16"/>
    </row>
    <row r="121" spans="1:54" s="68" customFormat="1" ht="75" customHeight="1">
      <c r="A121" s="305"/>
      <c r="B121" s="317"/>
      <c r="C121" s="314"/>
      <c r="D121" s="314"/>
      <c r="E121" s="314"/>
      <c r="F121" s="314"/>
      <c r="G121" s="314"/>
      <c r="H121" s="317"/>
      <c r="I121" s="317"/>
      <c r="J121" s="314"/>
      <c r="K121" s="314"/>
      <c r="L121" s="314"/>
      <c r="M121" s="314"/>
      <c r="N121" s="314"/>
      <c r="O121" s="323"/>
      <c r="P121" s="323"/>
      <c r="Q121" s="323"/>
      <c r="R121" s="323"/>
      <c r="S121" s="323"/>
      <c r="T121" s="240"/>
      <c r="U121" s="240"/>
      <c r="V121" s="323"/>
      <c r="W121" s="314"/>
      <c r="X121" s="314"/>
      <c r="Y121" s="314"/>
      <c r="Z121" s="326"/>
      <c r="AA121" s="326"/>
      <c r="AB121" s="314"/>
      <c r="AC121" s="314"/>
      <c r="AD121" s="314"/>
      <c r="AE121" s="314"/>
      <c r="AF121" s="314"/>
      <c r="AG121" s="314"/>
      <c r="AH121" s="314"/>
      <c r="AI121" s="314"/>
      <c r="AJ121" s="314"/>
      <c r="AK121" s="339"/>
      <c r="AL121" s="314"/>
      <c r="AM121" s="326"/>
      <c r="AN121" s="326"/>
      <c r="AO121" s="326"/>
      <c r="AP121" s="314"/>
      <c r="AQ121" s="314"/>
      <c r="AR121" s="314"/>
      <c r="AS121" s="10" t="s">
        <v>126</v>
      </c>
      <c r="AT121" s="10" t="s">
        <v>127</v>
      </c>
      <c r="AU121" s="11">
        <v>2018</v>
      </c>
      <c r="AV121" s="11">
        <v>2024</v>
      </c>
      <c r="AW121" s="12">
        <v>1.2505186399999999</v>
      </c>
      <c r="AX121" s="12">
        <v>1.1675186399999999</v>
      </c>
      <c r="AY121" s="16" t="s">
        <v>74</v>
      </c>
      <c r="AZ121" s="16"/>
      <c r="BA121" s="16"/>
      <c r="BB121" s="16"/>
    </row>
    <row r="122" spans="1:54" s="68" customFormat="1" ht="75" customHeight="1">
      <c r="A122" s="305"/>
      <c r="B122" s="317"/>
      <c r="C122" s="314"/>
      <c r="D122" s="314"/>
      <c r="E122" s="314"/>
      <c r="F122" s="314"/>
      <c r="G122" s="314"/>
      <c r="H122" s="317"/>
      <c r="I122" s="317"/>
      <c r="J122" s="314"/>
      <c r="K122" s="314"/>
      <c r="L122" s="314"/>
      <c r="M122" s="314"/>
      <c r="N122" s="314"/>
      <c r="O122" s="323"/>
      <c r="P122" s="323"/>
      <c r="Q122" s="323"/>
      <c r="R122" s="323"/>
      <c r="S122" s="323"/>
      <c r="T122" s="240"/>
      <c r="U122" s="240"/>
      <c r="V122" s="323"/>
      <c r="W122" s="314"/>
      <c r="X122" s="314"/>
      <c r="Y122" s="314"/>
      <c r="Z122" s="326"/>
      <c r="AA122" s="326"/>
      <c r="AB122" s="314"/>
      <c r="AC122" s="314"/>
      <c r="AD122" s="314"/>
      <c r="AE122" s="314"/>
      <c r="AF122" s="314"/>
      <c r="AG122" s="314"/>
      <c r="AH122" s="314"/>
      <c r="AI122" s="314"/>
      <c r="AJ122" s="314"/>
      <c r="AK122" s="339"/>
      <c r="AL122" s="314"/>
      <c r="AM122" s="326"/>
      <c r="AN122" s="326"/>
      <c r="AO122" s="326"/>
      <c r="AP122" s="314"/>
      <c r="AQ122" s="314"/>
      <c r="AR122" s="314"/>
      <c r="AS122" s="10" t="s">
        <v>128</v>
      </c>
      <c r="AT122" s="10" t="s">
        <v>129</v>
      </c>
      <c r="AU122" s="11">
        <v>2016</v>
      </c>
      <c r="AV122" s="11">
        <v>2024</v>
      </c>
      <c r="AW122" s="12">
        <v>1.2151742299999999</v>
      </c>
      <c r="AX122" s="12">
        <v>1.2104542300000001</v>
      </c>
      <c r="AY122" s="16" t="s">
        <v>74</v>
      </c>
      <c r="AZ122" s="16"/>
      <c r="BA122" s="16"/>
      <c r="BB122" s="16"/>
    </row>
    <row r="123" spans="1:54" s="68" customFormat="1" ht="75" customHeight="1">
      <c r="A123" s="305"/>
      <c r="B123" s="317"/>
      <c r="C123" s="314"/>
      <c r="D123" s="314"/>
      <c r="E123" s="314"/>
      <c r="F123" s="314"/>
      <c r="G123" s="314"/>
      <c r="H123" s="317"/>
      <c r="I123" s="317"/>
      <c r="J123" s="314"/>
      <c r="K123" s="314"/>
      <c r="L123" s="314"/>
      <c r="M123" s="314"/>
      <c r="N123" s="314"/>
      <c r="O123" s="323"/>
      <c r="P123" s="323"/>
      <c r="Q123" s="323"/>
      <c r="R123" s="323"/>
      <c r="S123" s="323"/>
      <c r="T123" s="240"/>
      <c r="U123" s="240"/>
      <c r="V123" s="323"/>
      <c r="W123" s="314"/>
      <c r="X123" s="314"/>
      <c r="Y123" s="314"/>
      <c r="Z123" s="326"/>
      <c r="AA123" s="326"/>
      <c r="AB123" s="314"/>
      <c r="AC123" s="314"/>
      <c r="AD123" s="314"/>
      <c r="AE123" s="314"/>
      <c r="AF123" s="314"/>
      <c r="AG123" s="314"/>
      <c r="AH123" s="314"/>
      <c r="AI123" s="314"/>
      <c r="AJ123" s="314"/>
      <c r="AK123" s="339"/>
      <c r="AL123" s="314"/>
      <c r="AM123" s="326"/>
      <c r="AN123" s="326"/>
      <c r="AO123" s="326"/>
      <c r="AP123" s="314"/>
      <c r="AQ123" s="314"/>
      <c r="AR123" s="314"/>
      <c r="AS123" s="10" t="s">
        <v>130</v>
      </c>
      <c r="AT123" s="10" t="s">
        <v>131</v>
      </c>
      <c r="AU123" s="11">
        <v>2021</v>
      </c>
      <c r="AV123" s="11">
        <v>2024</v>
      </c>
      <c r="AW123" s="12">
        <v>1.12553985</v>
      </c>
      <c r="AX123" s="238">
        <v>1.0840964899999999</v>
      </c>
      <c r="AY123" s="16" t="s">
        <v>74</v>
      </c>
      <c r="AZ123" s="16"/>
      <c r="BA123" s="16"/>
      <c r="BB123" s="16"/>
    </row>
    <row r="124" spans="1:54" s="68" customFormat="1" ht="75" customHeight="1">
      <c r="A124" s="305"/>
      <c r="B124" s="317"/>
      <c r="C124" s="314"/>
      <c r="D124" s="314"/>
      <c r="E124" s="314"/>
      <c r="F124" s="314"/>
      <c r="G124" s="314"/>
      <c r="H124" s="317"/>
      <c r="I124" s="317"/>
      <c r="J124" s="314"/>
      <c r="K124" s="314"/>
      <c r="L124" s="314"/>
      <c r="M124" s="314"/>
      <c r="N124" s="314"/>
      <c r="O124" s="323"/>
      <c r="P124" s="323"/>
      <c r="Q124" s="323"/>
      <c r="R124" s="323"/>
      <c r="S124" s="323"/>
      <c r="T124" s="240"/>
      <c r="U124" s="240"/>
      <c r="V124" s="323"/>
      <c r="W124" s="314"/>
      <c r="X124" s="314"/>
      <c r="Y124" s="314"/>
      <c r="Z124" s="326"/>
      <c r="AA124" s="326"/>
      <c r="AB124" s="314"/>
      <c r="AC124" s="314"/>
      <c r="AD124" s="314"/>
      <c r="AE124" s="314"/>
      <c r="AF124" s="314"/>
      <c r="AG124" s="314"/>
      <c r="AH124" s="314"/>
      <c r="AI124" s="314"/>
      <c r="AJ124" s="314"/>
      <c r="AK124" s="339"/>
      <c r="AL124" s="314"/>
      <c r="AM124" s="326"/>
      <c r="AN124" s="326"/>
      <c r="AO124" s="326"/>
      <c r="AP124" s="314"/>
      <c r="AQ124" s="314"/>
      <c r="AR124" s="314"/>
      <c r="AS124" s="10" t="s">
        <v>132</v>
      </c>
      <c r="AT124" s="10" t="s">
        <v>133</v>
      </c>
      <c r="AU124" s="11">
        <v>2022</v>
      </c>
      <c r="AV124" s="11">
        <v>2024</v>
      </c>
      <c r="AW124" s="12">
        <v>1.1786983200000001</v>
      </c>
      <c r="AX124" s="238">
        <v>1.1349489000000001</v>
      </c>
      <c r="AY124" s="16" t="s">
        <v>74</v>
      </c>
      <c r="AZ124" s="16"/>
      <c r="BA124" s="16"/>
      <c r="BB124" s="16"/>
    </row>
    <row r="125" spans="1:54" s="68" customFormat="1" ht="75" customHeight="1">
      <c r="A125" s="305"/>
      <c r="B125" s="317"/>
      <c r="C125" s="314"/>
      <c r="D125" s="314"/>
      <c r="E125" s="314"/>
      <c r="F125" s="314"/>
      <c r="G125" s="314"/>
      <c r="H125" s="317"/>
      <c r="I125" s="317"/>
      <c r="J125" s="314"/>
      <c r="K125" s="314"/>
      <c r="L125" s="314"/>
      <c r="M125" s="314"/>
      <c r="N125" s="314"/>
      <c r="O125" s="323"/>
      <c r="P125" s="323"/>
      <c r="Q125" s="323"/>
      <c r="R125" s="323"/>
      <c r="S125" s="323"/>
      <c r="T125" s="240"/>
      <c r="U125" s="240"/>
      <c r="V125" s="323"/>
      <c r="W125" s="314"/>
      <c r="X125" s="314"/>
      <c r="Y125" s="314"/>
      <c r="Z125" s="326"/>
      <c r="AA125" s="326"/>
      <c r="AB125" s="314"/>
      <c r="AC125" s="314"/>
      <c r="AD125" s="314"/>
      <c r="AE125" s="314"/>
      <c r="AF125" s="314"/>
      <c r="AG125" s="314"/>
      <c r="AH125" s="314"/>
      <c r="AI125" s="314"/>
      <c r="AJ125" s="314"/>
      <c r="AK125" s="339"/>
      <c r="AL125" s="314"/>
      <c r="AM125" s="326"/>
      <c r="AN125" s="326"/>
      <c r="AO125" s="326"/>
      <c r="AP125" s="314"/>
      <c r="AQ125" s="314"/>
      <c r="AR125" s="314"/>
      <c r="AS125" s="10" t="s">
        <v>134</v>
      </c>
      <c r="AT125" s="10" t="s">
        <v>135</v>
      </c>
      <c r="AU125" s="11">
        <v>2022</v>
      </c>
      <c r="AV125" s="11">
        <v>2024</v>
      </c>
      <c r="AW125" s="12">
        <v>2.0036547100000002</v>
      </c>
      <c r="AX125" s="238">
        <v>1.9599052900000002</v>
      </c>
      <c r="AY125" s="16" t="s">
        <v>74</v>
      </c>
      <c r="AZ125" s="16"/>
      <c r="BA125" s="16"/>
      <c r="BB125" s="16"/>
    </row>
    <row r="126" spans="1:54" s="68" customFormat="1" ht="75" customHeight="1">
      <c r="A126" s="306"/>
      <c r="B126" s="318"/>
      <c r="C126" s="315"/>
      <c r="D126" s="315"/>
      <c r="E126" s="315"/>
      <c r="F126" s="315"/>
      <c r="G126" s="315"/>
      <c r="H126" s="318"/>
      <c r="I126" s="318"/>
      <c r="J126" s="315"/>
      <c r="K126" s="315"/>
      <c r="L126" s="315"/>
      <c r="M126" s="315"/>
      <c r="N126" s="315"/>
      <c r="O126" s="324"/>
      <c r="P126" s="324"/>
      <c r="Q126" s="324"/>
      <c r="R126" s="324"/>
      <c r="S126" s="324"/>
      <c r="T126" s="241"/>
      <c r="U126" s="241"/>
      <c r="V126" s="324"/>
      <c r="W126" s="315"/>
      <c r="X126" s="315"/>
      <c r="Y126" s="315"/>
      <c r="Z126" s="327"/>
      <c r="AA126" s="327"/>
      <c r="AB126" s="315"/>
      <c r="AC126" s="315"/>
      <c r="AD126" s="315"/>
      <c r="AE126" s="315"/>
      <c r="AF126" s="315"/>
      <c r="AG126" s="315"/>
      <c r="AH126" s="315"/>
      <c r="AI126" s="315"/>
      <c r="AJ126" s="315"/>
      <c r="AK126" s="340"/>
      <c r="AL126" s="315"/>
      <c r="AM126" s="327"/>
      <c r="AN126" s="327"/>
      <c r="AO126" s="327"/>
      <c r="AP126" s="315"/>
      <c r="AQ126" s="315"/>
      <c r="AR126" s="315"/>
      <c r="AS126" s="10" t="s">
        <v>136</v>
      </c>
      <c r="AT126" s="10" t="s">
        <v>137</v>
      </c>
      <c r="AU126" s="11">
        <v>2022</v>
      </c>
      <c r="AV126" s="11">
        <v>2024</v>
      </c>
      <c r="AW126" s="12">
        <v>1.6288909899999999</v>
      </c>
      <c r="AX126" s="238">
        <v>1.58514157</v>
      </c>
      <c r="AY126" s="16" t="s">
        <v>74</v>
      </c>
      <c r="AZ126" s="16"/>
      <c r="BA126" s="16"/>
      <c r="BB126" s="16"/>
    </row>
    <row r="127" spans="1:54" s="68" customFormat="1" ht="75" customHeight="1">
      <c r="A127" s="304" t="s">
        <v>54</v>
      </c>
      <c r="B127" s="316" t="s">
        <v>1554</v>
      </c>
      <c r="C127" s="313" t="s">
        <v>1613</v>
      </c>
      <c r="D127" s="313" t="s">
        <v>56</v>
      </c>
      <c r="E127" s="313" t="s">
        <v>57</v>
      </c>
      <c r="F127" s="313"/>
      <c r="G127" s="313" t="s">
        <v>138</v>
      </c>
      <c r="H127" s="316" t="s">
        <v>76</v>
      </c>
      <c r="I127" s="316" t="s">
        <v>77</v>
      </c>
      <c r="J127" s="313">
        <v>2</v>
      </c>
      <c r="K127" s="313"/>
      <c r="L127" s="313" t="s">
        <v>61</v>
      </c>
      <c r="M127" s="313" t="s">
        <v>62</v>
      </c>
      <c r="N127" s="313" t="s">
        <v>63</v>
      </c>
      <c r="O127" s="322">
        <v>6500</v>
      </c>
      <c r="P127" s="322">
        <f>O127*1.2</f>
        <v>7800</v>
      </c>
      <c r="Q127" s="322">
        <f>P127</f>
        <v>7800</v>
      </c>
      <c r="R127" s="322"/>
      <c r="S127" s="322"/>
      <c r="T127" s="128"/>
      <c r="U127" s="128"/>
      <c r="V127" s="322"/>
      <c r="W127" s="313" t="s">
        <v>64</v>
      </c>
      <c r="X127" s="313" t="s">
        <v>65</v>
      </c>
      <c r="Y127" s="313" t="s">
        <v>66</v>
      </c>
      <c r="Z127" s="325">
        <v>45014</v>
      </c>
      <c r="AA127" s="325">
        <f>Z127+60</f>
        <v>45074</v>
      </c>
      <c r="AB127" s="313"/>
      <c r="AC127" s="313"/>
      <c r="AD127" s="313"/>
      <c r="AE127" s="313"/>
      <c r="AF127" s="313" t="str">
        <f>G127</f>
        <v>Модернизация и реконструкция устройств РЗА и ПА (ОБР) на ПС 110/10 «Буяновская», 1 шт.; ПС 110/10 «Велижановская», 1 шт.; ПС 110/10 «Волочно-Бурлинская», 1 шт. ; ПС 110/10 «Вылковская», 1 шт.; ПС 110 кВ Верх-Чуманская, 1 шт</v>
      </c>
      <c r="AG127" s="313" t="s">
        <v>67</v>
      </c>
      <c r="AH127" s="313">
        <v>876</v>
      </c>
      <c r="AI127" s="313" t="s">
        <v>68</v>
      </c>
      <c r="AJ127" s="313">
        <v>1</v>
      </c>
      <c r="AK127" s="338" t="s">
        <v>69</v>
      </c>
      <c r="AL127" s="313" t="s">
        <v>70</v>
      </c>
      <c r="AM127" s="325">
        <f>AA127+0</f>
        <v>45074</v>
      </c>
      <c r="AN127" s="325">
        <f>AM127</f>
        <v>45074</v>
      </c>
      <c r="AO127" s="325">
        <f>AN127+160</f>
        <v>45234</v>
      </c>
      <c r="AP127" s="313">
        <v>2023</v>
      </c>
      <c r="AQ127" s="313"/>
      <c r="AR127" s="313" t="s">
        <v>71</v>
      </c>
      <c r="AS127" s="10" t="s">
        <v>139</v>
      </c>
      <c r="AT127" s="10" t="s">
        <v>140</v>
      </c>
      <c r="AU127" s="11">
        <v>2022</v>
      </c>
      <c r="AV127" s="11">
        <v>2023</v>
      </c>
      <c r="AW127" s="12">
        <v>1.9210064899999999</v>
      </c>
      <c r="AX127" s="238">
        <v>1.8762881499999999</v>
      </c>
      <c r="AY127" s="16" t="s">
        <v>74</v>
      </c>
      <c r="AZ127" s="16"/>
      <c r="BA127" s="16"/>
      <c r="BB127" s="16"/>
    </row>
    <row r="128" spans="1:54" s="68" customFormat="1" ht="75" customHeight="1">
      <c r="A128" s="305"/>
      <c r="B128" s="317"/>
      <c r="C128" s="314"/>
      <c r="D128" s="314"/>
      <c r="E128" s="314"/>
      <c r="F128" s="314"/>
      <c r="G128" s="314"/>
      <c r="H128" s="317"/>
      <c r="I128" s="317"/>
      <c r="J128" s="314"/>
      <c r="K128" s="314"/>
      <c r="L128" s="314"/>
      <c r="M128" s="314"/>
      <c r="N128" s="314"/>
      <c r="O128" s="323"/>
      <c r="P128" s="323"/>
      <c r="Q128" s="323"/>
      <c r="R128" s="323"/>
      <c r="S128" s="323"/>
      <c r="T128" s="240"/>
      <c r="U128" s="240"/>
      <c r="V128" s="323"/>
      <c r="W128" s="314"/>
      <c r="X128" s="314"/>
      <c r="Y128" s="314"/>
      <c r="Z128" s="326"/>
      <c r="AA128" s="326"/>
      <c r="AB128" s="314"/>
      <c r="AC128" s="314"/>
      <c r="AD128" s="314"/>
      <c r="AE128" s="314"/>
      <c r="AF128" s="314"/>
      <c r="AG128" s="314"/>
      <c r="AH128" s="314"/>
      <c r="AI128" s="314"/>
      <c r="AJ128" s="314"/>
      <c r="AK128" s="339"/>
      <c r="AL128" s="314"/>
      <c r="AM128" s="326"/>
      <c r="AN128" s="326"/>
      <c r="AO128" s="326"/>
      <c r="AP128" s="314"/>
      <c r="AQ128" s="314"/>
      <c r="AR128" s="314"/>
      <c r="AS128" s="10" t="s">
        <v>141</v>
      </c>
      <c r="AT128" s="10" t="s">
        <v>142</v>
      </c>
      <c r="AU128" s="11">
        <v>2022</v>
      </c>
      <c r="AV128" s="11">
        <v>2023</v>
      </c>
      <c r="AW128" s="12">
        <v>1.9210064899999999</v>
      </c>
      <c r="AX128" s="238">
        <v>1.8782260099999999</v>
      </c>
      <c r="AY128" s="16" t="s">
        <v>74</v>
      </c>
      <c r="AZ128" s="16"/>
      <c r="BA128" s="16"/>
      <c r="BB128" s="16"/>
    </row>
    <row r="129" spans="1:54" s="68" customFormat="1" ht="75" customHeight="1">
      <c r="A129" s="305"/>
      <c r="B129" s="317"/>
      <c r="C129" s="314"/>
      <c r="D129" s="314"/>
      <c r="E129" s="314"/>
      <c r="F129" s="314"/>
      <c r="G129" s="314"/>
      <c r="H129" s="317"/>
      <c r="I129" s="317"/>
      <c r="J129" s="314"/>
      <c r="K129" s="314"/>
      <c r="L129" s="314"/>
      <c r="M129" s="314"/>
      <c r="N129" s="314"/>
      <c r="O129" s="323"/>
      <c r="P129" s="323"/>
      <c r="Q129" s="323"/>
      <c r="R129" s="323"/>
      <c r="S129" s="323"/>
      <c r="T129" s="240"/>
      <c r="U129" s="240"/>
      <c r="V129" s="323"/>
      <c r="W129" s="314"/>
      <c r="X129" s="314"/>
      <c r="Y129" s="314"/>
      <c r="Z129" s="326"/>
      <c r="AA129" s="326"/>
      <c r="AB129" s="314"/>
      <c r="AC129" s="314"/>
      <c r="AD129" s="314"/>
      <c r="AE129" s="314"/>
      <c r="AF129" s="314"/>
      <c r="AG129" s="314"/>
      <c r="AH129" s="314"/>
      <c r="AI129" s="314"/>
      <c r="AJ129" s="314"/>
      <c r="AK129" s="339"/>
      <c r="AL129" s="314"/>
      <c r="AM129" s="326"/>
      <c r="AN129" s="326"/>
      <c r="AO129" s="326"/>
      <c r="AP129" s="314"/>
      <c r="AQ129" s="314"/>
      <c r="AR129" s="314"/>
      <c r="AS129" s="10" t="s">
        <v>143</v>
      </c>
      <c r="AT129" s="10" t="s">
        <v>144</v>
      </c>
      <c r="AU129" s="11">
        <v>2022</v>
      </c>
      <c r="AV129" s="11">
        <v>2023</v>
      </c>
      <c r="AW129" s="12">
        <v>1.9210064899999999</v>
      </c>
      <c r="AX129" s="238">
        <v>1.87725707</v>
      </c>
      <c r="AY129" s="16" t="s">
        <v>74</v>
      </c>
      <c r="AZ129" s="16"/>
      <c r="BA129" s="16"/>
      <c r="BB129" s="16"/>
    </row>
    <row r="130" spans="1:54" s="68" customFormat="1" ht="75" customHeight="1">
      <c r="A130" s="305"/>
      <c r="B130" s="317"/>
      <c r="C130" s="314"/>
      <c r="D130" s="314"/>
      <c r="E130" s="314"/>
      <c r="F130" s="314"/>
      <c r="G130" s="314"/>
      <c r="H130" s="317"/>
      <c r="I130" s="317"/>
      <c r="J130" s="314"/>
      <c r="K130" s="314"/>
      <c r="L130" s="314"/>
      <c r="M130" s="314"/>
      <c r="N130" s="314"/>
      <c r="O130" s="323"/>
      <c r="P130" s="323"/>
      <c r="Q130" s="323"/>
      <c r="R130" s="323"/>
      <c r="S130" s="323"/>
      <c r="T130" s="240"/>
      <c r="U130" s="240"/>
      <c r="V130" s="323"/>
      <c r="W130" s="314"/>
      <c r="X130" s="314"/>
      <c r="Y130" s="314"/>
      <c r="Z130" s="326"/>
      <c r="AA130" s="326"/>
      <c r="AB130" s="314"/>
      <c r="AC130" s="314"/>
      <c r="AD130" s="314"/>
      <c r="AE130" s="314"/>
      <c r="AF130" s="314"/>
      <c r="AG130" s="314"/>
      <c r="AH130" s="314"/>
      <c r="AI130" s="314"/>
      <c r="AJ130" s="314"/>
      <c r="AK130" s="339"/>
      <c r="AL130" s="314"/>
      <c r="AM130" s="326"/>
      <c r="AN130" s="326"/>
      <c r="AO130" s="326"/>
      <c r="AP130" s="314"/>
      <c r="AQ130" s="314"/>
      <c r="AR130" s="314"/>
      <c r="AS130" s="10" t="s">
        <v>145</v>
      </c>
      <c r="AT130" s="10" t="s">
        <v>146</v>
      </c>
      <c r="AU130" s="11">
        <v>2022</v>
      </c>
      <c r="AV130" s="11">
        <v>2023</v>
      </c>
      <c r="AW130" s="12">
        <v>1.9210064899999999</v>
      </c>
      <c r="AX130" s="238">
        <v>1.87725707</v>
      </c>
      <c r="AY130" s="16" t="s">
        <v>74</v>
      </c>
      <c r="AZ130" s="16"/>
      <c r="BA130" s="16"/>
      <c r="BB130" s="16"/>
    </row>
    <row r="131" spans="1:54" s="68" customFormat="1" ht="75" customHeight="1">
      <c r="A131" s="306"/>
      <c r="B131" s="318"/>
      <c r="C131" s="315"/>
      <c r="D131" s="315"/>
      <c r="E131" s="315"/>
      <c r="F131" s="315"/>
      <c r="G131" s="315"/>
      <c r="H131" s="318"/>
      <c r="I131" s="318"/>
      <c r="J131" s="315"/>
      <c r="K131" s="315"/>
      <c r="L131" s="315"/>
      <c r="M131" s="315"/>
      <c r="N131" s="315"/>
      <c r="O131" s="324"/>
      <c r="P131" s="324"/>
      <c r="Q131" s="324"/>
      <c r="R131" s="324"/>
      <c r="S131" s="324"/>
      <c r="T131" s="241"/>
      <c r="U131" s="241"/>
      <c r="V131" s="324"/>
      <c r="W131" s="315"/>
      <c r="X131" s="315"/>
      <c r="Y131" s="315"/>
      <c r="Z131" s="327"/>
      <c r="AA131" s="327"/>
      <c r="AB131" s="315"/>
      <c r="AC131" s="315"/>
      <c r="AD131" s="315"/>
      <c r="AE131" s="315"/>
      <c r="AF131" s="315"/>
      <c r="AG131" s="315"/>
      <c r="AH131" s="315"/>
      <c r="AI131" s="315"/>
      <c r="AJ131" s="315"/>
      <c r="AK131" s="340"/>
      <c r="AL131" s="315"/>
      <c r="AM131" s="327"/>
      <c r="AN131" s="327"/>
      <c r="AO131" s="327"/>
      <c r="AP131" s="315"/>
      <c r="AQ131" s="315"/>
      <c r="AR131" s="315"/>
      <c r="AS131" s="10" t="s">
        <v>147</v>
      </c>
      <c r="AT131" s="10" t="s">
        <v>148</v>
      </c>
      <c r="AU131" s="11">
        <v>2022</v>
      </c>
      <c r="AV131" s="11">
        <v>2023</v>
      </c>
      <c r="AW131" s="12">
        <v>1.9210064899999999</v>
      </c>
      <c r="AX131" s="238">
        <v>1.8762881499999999</v>
      </c>
      <c r="AY131" s="16" t="s">
        <v>74</v>
      </c>
      <c r="AZ131" s="16"/>
      <c r="BA131" s="16"/>
      <c r="BB131" s="16"/>
    </row>
    <row r="132" spans="1:54" s="68" customFormat="1" ht="75" customHeight="1">
      <c r="A132" s="304" t="s">
        <v>54</v>
      </c>
      <c r="B132" s="316" t="s">
        <v>1555</v>
      </c>
      <c r="C132" s="313" t="s">
        <v>1613</v>
      </c>
      <c r="D132" s="313" t="s">
        <v>56</v>
      </c>
      <c r="E132" s="313" t="s">
        <v>86</v>
      </c>
      <c r="F132" s="313"/>
      <c r="G132" s="313" t="s">
        <v>149</v>
      </c>
      <c r="H132" s="316" t="s">
        <v>87</v>
      </c>
      <c r="I132" s="316" t="s">
        <v>88</v>
      </c>
      <c r="J132" s="313">
        <v>2</v>
      </c>
      <c r="K132" s="313"/>
      <c r="L132" s="313" t="s">
        <v>61</v>
      </c>
      <c r="M132" s="313" t="s">
        <v>62</v>
      </c>
      <c r="N132" s="313" t="s">
        <v>63</v>
      </c>
      <c r="O132" s="322">
        <v>850</v>
      </c>
      <c r="P132" s="322">
        <f>O132*1.2</f>
        <v>1020</v>
      </c>
      <c r="Q132" s="322"/>
      <c r="R132" s="322">
        <f>P132</f>
        <v>1020</v>
      </c>
      <c r="S132" s="322"/>
      <c r="T132" s="128"/>
      <c r="U132" s="128"/>
      <c r="V132" s="322"/>
      <c r="W132" s="313" t="s">
        <v>64</v>
      </c>
      <c r="X132" s="313" t="s">
        <v>65</v>
      </c>
      <c r="Y132" s="313" t="s">
        <v>66</v>
      </c>
      <c r="Z132" s="325">
        <v>44953</v>
      </c>
      <c r="AA132" s="325">
        <f>Z132+60</f>
        <v>45013</v>
      </c>
      <c r="AB132" s="313"/>
      <c r="AC132" s="313"/>
      <c r="AD132" s="313"/>
      <c r="AE132" s="313"/>
      <c r="AF132" s="313" t="str">
        <f>G132</f>
        <v xml:space="preserve">ПИР по модернизации и реконструкции устройств РЗА и ПА  (ОБР) ПС 35 кВ Корниловская, 1 шт.; ПС 35 кВ Чумышская, 1 шт; ПС 35/10 «Верх-Аллакская», 1 шт.; ПС 35/10 «Верх-Пайвинская», 1 шт.; ПС 110/10 «Глубоковская», 1 шт.; ПС 110/10 «Гоноховская», 1 шт.; ПС 35/10 «Крестьянская», 1 шт.; ПС 110/6 «Насосная-1», 1 шт.; ПС 110/6 «Насосная-2», 1 шт. ; ПС 35/10 «Нижне-Чуманская», 1 шт.; ПС 35/6 «Плотниковская», 1 шт. ; ПС 35/10 «Покровская», 1 шт.; ПС 35/10 «Столбовская», 1 шт.; ПС 35/10 «Ситниковская», 1 шт. </v>
      </c>
      <c r="AG132" s="313" t="s">
        <v>67</v>
      </c>
      <c r="AH132" s="313">
        <v>876</v>
      </c>
      <c r="AI132" s="313" t="s">
        <v>68</v>
      </c>
      <c r="AJ132" s="313">
        <v>1</v>
      </c>
      <c r="AK132" s="338" t="s">
        <v>69</v>
      </c>
      <c r="AL132" s="313" t="s">
        <v>70</v>
      </c>
      <c r="AM132" s="325">
        <f>AA132+20</f>
        <v>45033</v>
      </c>
      <c r="AN132" s="325">
        <f>AM132</f>
        <v>45033</v>
      </c>
      <c r="AO132" s="325">
        <f>AN132+210</f>
        <v>45243</v>
      </c>
      <c r="AP132" s="313">
        <v>2023</v>
      </c>
      <c r="AQ132" s="313"/>
      <c r="AR132" s="313" t="s">
        <v>71</v>
      </c>
      <c r="AS132" s="10" t="s">
        <v>150</v>
      </c>
      <c r="AT132" s="10" t="s">
        <v>151</v>
      </c>
      <c r="AU132" s="11">
        <v>2023</v>
      </c>
      <c r="AV132" s="11">
        <v>2025</v>
      </c>
      <c r="AW132" s="12">
        <v>2.0989830500000002</v>
      </c>
      <c r="AX132" s="12">
        <v>2.0989830500000002</v>
      </c>
      <c r="AY132" s="16" t="s">
        <v>74</v>
      </c>
      <c r="AZ132" s="16"/>
      <c r="BA132" s="16"/>
      <c r="BB132" s="16"/>
    </row>
    <row r="133" spans="1:54" s="68" customFormat="1" ht="75" customHeight="1">
      <c r="A133" s="305"/>
      <c r="B133" s="317"/>
      <c r="C133" s="314"/>
      <c r="D133" s="314"/>
      <c r="E133" s="314"/>
      <c r="F133" s="314"/>
      <c r="G133" s="314"/>
      <c r="H133" s="317"/>
      <c r="I133" s="317"/>
      <c r="J133" s="314"/>
      <c r="K133" s="314"/>
      <c r="L133" s="314"/>
      <c r="M133" s="314"/>
      <c r="N133" s="314"/>
      <c r="O133" s="323"/>
      <c r="P133" s="323"/>
      <c r="Q133" s="323"/>
      <c r="R133" s="323"/>
      <c r="S133" s="323"/>
      <c r="T133" s="240"/>
      <c r="U133" s="240"/>
      <c r="V133" s="323"/>
      <c r="W133" s="314"/>
      <c r="X133" s="314"/>
      <c r="Y133" s="314"/>
      <c r="Z133" s="326"/>
      <c r="AA133" s="326"/>
      <c r="AB133" s="314"/>
      <c r="AC133" s="314"/>
      <c r="AD133" s="314"/>
      <c r="AE133" s="314"/>
      <c r="AF133" s="314"/>
      <c r="AG133" s="314"/>
      <c r="AH133" s="314"/>
      <c r="AI133" s="314"/>
      <c r="AJ133" s="314"/>
      <c r="AK133" s="339"/>
      <c r="AL133" s="314"/>
      <c r="AM133" s="326"/>
      <c r="AN133" s="326"/>
      <c r="AO133" s="326"/>
      <c r="AP133" s="314"/>
      <c r="AQ133" s="314"/>
      <c r="AR133" s="314"/>
      <c r="AS133" s="10" t="s">
        <v>152</v>
      </c>
      <c r="AT133" s="10" t="s">
        <v>153</v>
      </c>
      <c r="AU133" s="11">
        <v>2023</v>
      </c>
      <c r="AV133" s="11">
        <v>2025</v>
      </c>
      <c r="AW133" s="12">
        <v>1.92711864</v>
      </c>
      <c r="AX133" s="12">
        <v>1.92711864</v>
      </c>
      <c r="AY133" s="16" t="s">
        <v>74</v>
      </c>
      <c r="AZ133" s="16"/>
      <c r="BA133" s="16"/>
      <c r="BB133" s="16"/>
    </row>
    <row r="134" spans="1:54" s="68" customFormat="1" ht="75" customHeight="1">
      <c r="A134" s="305"/>
      <c r="B134" s="317"/>
      <c r="C134" s="314"/>
      <c r="D134" s="314"/>
      <c r="E134" s="314"/>
      <c r="F134" s="314"/>
      <c r="G134" s="314"/>
      <c r="H134" s="317"/>
      <c r="I134" s="317"/>
      <c r="J134" s="314"/>
      <c r="K134" s="314"/>
      <c r="L134" s="314"/>
      <c r="M134" s="314"/>
      <c r="N134" s="314"/>
      <c r="O134" s="323"/>
      <c r="P134" s="323"/>
      <c r="Q134" s="323"/>
      <c r="R134" s="323"/>
      <c r="S134" s="323"/>
      <c r="T134" s="240"/>
      <c r="U134" s="240"/>
      <c r="V134" s="323"/>
      <c r="W134" s="314"/>
      <c r="X134" s="314"/>
      <c r="Y134" s="314"/>
      <c r="Z134" s="326"/>
      <c r="AA134" s="326"/>
      <c r="AB134" s="314"/>
      <c r="AC134" s="314"/>
      <c r="AD134" s="314"/>
      <c r="AE134" s="314"/>
      <c r="AF134" s="314"/>
      <c r="AG134" s="314"/>
      <c r="AH134" s="314"/>
      <c r="AI134" s="314"/>
      <c r="AJ134" s="314"/>
      <c r="AK134" s="339"/>
      <c r="AL134" s="314"/>
      <c r="AM134" s="326"/>
      <c r="AN134" s="326"/>
      <c r="AO134" s="326"/>
      <c r="AP134" s="314"/>
      <c r="AQ134" s="314"/>
      <c r="AR134" s="314"/>
      <c r="AS134" s="10" t="s">
        <v>154</v>
      </c>
      <c r="AT134" s="10" t="s">
        <v>155</v>
      </c>
      <c r="AU134" s="11">
        <v>2023</v>
      </c>
      <c r="AV134" s="11">
        <v>2025</v>
      </c>
      <c r="AW134" s="12">
        <v>1.7054488699999999</v>
      </c>
      <c r="AX134" s="12">
        <v>1.7054488699999999</v>
      </c>
      <c r="AY134" s="16" t="s">
        <v>74</v>
      </c>
      <c r="AZ134" s="16"/>
      <c r="BA134" s="16"/>
      <c r="BB134" s="16"/>
    </row>
    <row r="135" spans="1:54" s="68" customFormat="1" ht="75" customHeight="1">
      <c r="A135" s="305"/>
      <c r="B135" s="317"/>
      <c r="C135" s="314"/>
      <c r="D135" s="314"/>
      <c r="E135" s="314"/>
      <c r="F135" s="314"/>
      <c r="G135" s="314"/>
      <c r="H135" s="317"/>
      <c r="I135" s="317"/>
      <c r="J135" s="314"/>
      <c r="K135" s="314"/>
      <c r="L135" s="314"/>
      <c r="M135" s="314"/>
      <c r="N135" s="314"/>
      <c r="O135" s="323"/>
      <c r="P135" s="323"/>
      <c r="Q135" s="323"/>
      <c r="R135" s="323"/>
      <c r="S135" s="323"/>
      <c r="T135" s="240"/>
      <c r="U135" s="240"/>
      <c r="V135" s="323"/>
      <c r="W135" s="314"/>
      <c r="X135" s="314"/>
      <c r="Y135" s="314"/>
      <c r="Z135" s="326"/>
      <c r="AA135" s="326"/>
      <c r="AB135" s="314"/>
      <c r="AC135" s="314"/>
      <c r="AD135" s="314"/>
      <c r="AE135" s="314"/>
      <c r="AF135" s="314"/>
      <c r="AG135" s="314"/>
      <c r="AH135" s="314"/>
      <c r="AI135" s="314"/>
      <c r="AJ135" s="314"/>
      <c r="AK135" s="339"/>
      <c r="AL135" s="314"/>
      <c r="AM135" s="326"/>
      <c r="AN135" s="326"/>
      <c r="AO135" s="326"/>
      <c r="AP135" s="314"/>
      <c r="AQ135" s="314"/>
      <c r="AR135" s="314"/>
      <c r="AS135" s="10" t="s">
        <v>156</v>
      </c>
      <c r="AT135" s="10" t="s">
        <v>157</v>
      </c>
      <c r="AU135" s="11">
        <v>2023</v>
      </c>
      <c r="AV135" s="11">
        <v>2025</v>
      </c>
      <c r="AW135" s="12">
        <v>1.7054488699999999</v>
      </c>
      <c r="AX135" s="12">
        <v>1.7054488699999999</v>
      </c>
      <c r="AY135" s="16" t="s">
        <v>74</v>
      </c>
      <c r="AZ135" s="16"/>
      <c r="BA135" s="16"/>
      <c r="BB135" s="16"/>
    </row>
    <row r="136" spans="1:54" s="68" customFormat="1" ht="75" customHeight="1">
      <c r="A136" s="305"/>
      <c r="B136" s="317"/>
      <c r="C136" s="314"/>
      <c r="D136" s="314"/>
      <c r="E136" s="314"/>
      <c r="F136" s="314"/>
      <c r="G136" s="314"/>
      <c r="H136" s="317"/>
      <c r="I136" s="317"/>
      <c r="J136" s="314"/>
      <c r="K136" s="314"/>
      <c r="L136" s="314"/>
      <c r="M136" s="314"/>
      <c r="N136" s="314"/>
      <c r="O136" s="323"/>
      <c r="P136" s="323"/>
      <c r="Q136" s="323"/>
      <c r="R136" s="323"/>
      <c r="S136" s="323"/>
      <c r="T136" s="240"/>
      <c r="U136" s="240"/>
      <c r="V136" s="323"/>
      <c r="W136" s="314"/>
      <c r="X136" s="314"/>
      <c r="Y136" s="314"/>
      <c r="Z136" s="326"/>
      <c r="AA136" s="326"/>
      <c r="AB136" s="314"/>
      <c r="AC136" s="314"/>
      <c r="AD136" s="314"/>
      <c r="AE136" s="314"/>
      <c r="AF136" s="314"/>
      <c r="AG136" s="314"/>
      <c r="AH136" s="314"/>
      <c r="AI136" s="314"/>
      <c r="AJ136" s="314"/>
      <c r="AK136" s="339"/>
      <c r="AL136" s="314"/>
      <c r="AM136" s="326"/>
      <c r="AN136" s="326"/>
      <c r="AO136" s="326"/>
      <c r="AP136" s="314"/>
      <c r="AQ136" s="314"/>
      <c r="AR136" s="314"/>
      <c r="AS136" s="10" t="s">
        <v>158</v>
      </c>
      <c r="AT136" s="10" t="s">
        <v>159</v>
      </c>
      <c r="AU136" s="11">
        <v>2023</v>
      </c>
      <c r="AV136" s="11">
        <v>2025</v>
      </c>
      <c r="AW136" s="12">
        <v>2.0112937899999999</v>
      </c>
      <c r="AX136" s="12">
        <v>2.0112937899999999</v>
      </c>
      <c r="AY136" s="16" t="s">
        <v>74</v>
      </c>
      <c r="AZ136" s="16"/>
      <c r="BA136" s="16"/>
      <c r="BB136" s="16"/>
    </row>
    <row r="137" spans="1:54" s="68" customFormat="1" ht="75" customHeight="1">
      <c r="A137" s="305"/>
      <c r="B137" s="317"/>
      <c r="C137" s="314"/>
      <c r="D137" s="314"/>
      <c r="E137" s="314"/>
      <c r="F137" s="314"/>
      <c r="G137" s="314"/>
      <c r="H137" s="317"/>
      <c r="I137" s="317"/>
      <c r="J137" s="314"/>
      <c r="K137" s="314"/>
      <c r="L137" s="314"/>
      <c r="M137" s="314"/>
      <c r="N137" s="314"/>
      <c r="O137" s="323"/>
      <c r="P137" s="323"/>
      <c r="Q137" s="323"/>
      <c r="R137" s="323"/>
      <c r="S137" s="323"/>
      <c r="T137" s="240"/>
      <c r="U137" s="240"/>
      <c r="V137" s="323"/>
      <c r="W137" s="314"/>
      <c r="X137" s="314"/>
      <c r="Y137" s="314"/>
      <c r="Z137" s="326"/>
      <c r="AA137" s="326"/>
      <c r="AB137" s="314"/>
      <c r="AC137" s="314"/>
      <c r="AD137" s="314"/>
      <c r="AE137" s="314"/>
      <c r="AF137" s="314"/>
      <c r="AG137" s="314"/>
      <c r="AH137" s="314"/>
      <c r="AI137" s="314"/>
      <c r="AJ137" s="314"/>
      <c r="AK137" s="339"/>
      <c r="AL137" s="314"/>
      <c r="AM137" s="326"/>
      <c r="AN137" s="326"/>
      <c r="AO137" s="326"/>
      <c r="AP137" s="314"/>
      <c r="AQ137" s="314"/>
      <c r="AR137" s="314"/>
      <c r="AS137" s="10" t="s">
        <v>160</v>
      </c>
      <c r="AT137" s="10" t="s">
        <v>161</v>
      </c>
      <c r="AU137" s="11">
        <v>2023</v>
      </c>
      <c r="AV137" s="11">
        <v>2025</v>
      </c>
      <c r="AW137" s="12">
        <v>2.0112937899999999</v>
      </c>
      <c r="AX137" s="12">
        <v>2.0112937899999999</v>
      </c>
      <c r="AY137" s="16" t="s">
        <v>74</v>
      </c>
      <c r="AZ137" s="16"/>
      <c r="BA137" s="16"/>
      <c r="BB137" s="16"/>
    </row>
    <row r="138" spans="1:54" s="68" customFormat="1" ht="75" customHeight="1">
      <c r="A138" s="305"/>
      <c r="B138" s="317"/>
      <c r="C138" s="314"/>
      <c r="D138" s="314"/>
      <c r="E138" s="314"/>
      <c r="F138" s="314"/>
      <c r="G138" s="314"/>
      <c r="H138" s="317"/>
      <c r="I138" s="317"/>
      <c r="J138" s="314"/>
      <c r="K138" s="314"/>
      <c r="L138" s="314"/>
      <c r="M138" s="314"/>
      <c r="N138" s="314"/>
      <c r="O138" s="323"/>
      <c r="P138" s="323"/>
      <c r="Q138" s="323"/>
      <c r="R138" s="323"/>
      <c r="S138" s="323"/>
      <c r="T138" s="240"/>
      <c r="U138" s="240"/>
      <c r="V138" s="323"/>
      <c r="W138" s="314"/>
      <c r="X138" s="314"/>
      <c r="Y138" s="314"/>
      <c r="Z138" s="326"/>
      <c r="AA138" s="326"/>
      <c r="AB138" s="314"/>
      <c r="AC138" s="314"/>
      <c r="AD138" s="314"/>
      <c r="AE138" s="314"/>
      <c r="AF138" s="314"/>
      <c r="AG138" s="314"/>
      <c r="AH138" s="314"/>
      <c r="AI138" s="314"/>
      <c r="AJ138" s="314"/>
      <c r="AK138" s="339"/>
      <c r="AL138" s="314"/>
      <c r="AM138" s="326"/>
      <c r="AN138" s="326"/>
      <c r="AO138" s="326"/>
      <c r="AP138" s="314"/>
      <c r="AQ138" s="314"/>
      <c r="AR138" s="314"/>
      <c r="AS138" s="10" t="s">
        <v>162</v>
      </c>
      <c r="AT138" s="10" t="s">
        <v>163</v>
      </c>
      <c r="AU138" s="11">
        <v>2023</v>
      </c>
      <c r="AV138" s="11">
        <v>2025</v>
      </c>
      <c r="AW138" s="12">
        <v>1.7054488699999999</v>
      </c>
      <c r="AX138" s="12">
        <v>1.7054488699999999</v>
      </c>
      <c r="AY138" s="16" t="s">
        <v>74</v>
      </c>
      <c r="AZ138" s="16"/>
      <c r="BA138" s="16"/>
      <c r="BB138" s="16"/>
    </row>
    <row r="139" spans="1:54" s="68" customFormat="1" ht="75" customHeight="1">
      <c r="A139" s="305"/>
      <c r="B139" s="317"/>
      <c r="C139" s="314"/>
      <c r="D139" s="314"/>
      <c r="E139" s="314"/>
      <c r="F139" s="314"/>
      <c r="G139" s="314"/>
      <c r="H139" s="317"/>
      <c r="I139" s="317"/>
      <c r="J139" s="314"/>
      <c r="K139" s="314"/>
      <c r="L139" s="314"/>
      <c r="M139" s="314"/>
      <c r="N139" s="314"/>
      <c r="O139" s="323"/>
      <c r="P139" s="323"/>
      <c r="Q139" s="323"/>
      <c r="R139" s="323"/>
      <c r="S139" s="323"/>
      <c r="T139" s="240"/>
      <c r="U139" s="240"/>
      <c r="V139" s="323"/>
      <c r="W139" s="314"/>
      <c r="X139" s="314"/>
      <c r="Y139" s="314"/>
      <c r="Z139" s="326"/>
      <c r="AA139" s="326"/>
      <c r="AB139" s="314"/>
      <c r="AC139" s="314"/>
      <c r="AD139" s="314"/>
      <c r="AE139" s="314"/>
      <c r="AF139" s="314"/>
      <c r="AG139" s="314"/>
      <c r="AH139" s="314"/>
      <c r="AI139" s="314"/>
      <c r="AJ139" s="314"/>
      <c r="AK139" s="339"/>
      <c r="AL139" s="314"/>
      <c r="AM139" s="326"/>
      <c r="AN139" s="326"/>
      <c r="AO139" s="326"/>
      <c r="AP139" s="314"/>
      <c r="AQ139" s="314"/>
      <c r="AR139" s="314"/>
      <c r="AS139" s="10" t="s">
        <v>164</v>
      </c>
      <c r="AT139" s="10" t="s">
        <v>165</v>
      </c>
      <c r="AU139" s="11">
        <v>2023</v>
      </c>
      <c r="AV139" s="11">
        <v>2025</v>
      </c>
      <c r="AW139" s="12">
        <v>2.0112937899999999</v>
      </c>
      <c r="AX139" s="12">
        <v>2.0112937899999999</v>
      </c>
      <c r="AY139" s="16" t="s">
        <v>74</v>
      </c>
      <c r="AZ139" s="16"/>
      <c r="BA139" s="16"/>
      <c r="BB139" s="16"/>
    </row>
    <row r="140" spans="1:54" s="68" customFormat="1" ht="75" customHeight="1">
      <c r="A140" s="305"/>
      <c r="B140" s="317"/>
      <c r="C140" s="314"/>
      <c r="D140" s="314"/>
      <c r="E140" s="314"/>
      <c r="F140" s="314"/>
      <c r="G140" s="314"/>
      <c r="H140" s="317"/>
      <c r="I140" s="317"/>
      <c r="J140" s="314"/>
      <c r="K140" s="314"/>
      <c r="L140" s="314"/>
      <c r="M140" s="314"/>
      <c r="N140" s="314"/>
      <c r="O140" s="323"/>
      <c r="P140" s="323"/>
      <c r="Q140" s="323"/>
      <c r="R140" s="323"/>
      <c r="S140" s="323"/>
      <c r="T140" s="240"/>
      <c r="U140" s="240"/>
      <c r="V140" s="323"/>
      <c r="W140" s="314"/>
      <c r="X140" s="314"/>
      <c r="Y140" s="314"/>
      <c r="Z140" s="326"/>
      <c r="AA140" s="326"/>
      <c r="AB140" s="314"/>
      <c r="AC140" s="314"/>
      <c r="AD140" s="314"/>
      <c r="AE140" s="314"/>
      <c r="AF140" s="314"/>
      <c r="AG140" s="314"/>
      <c r="AH140" s="314"/>
      <c r="AI140" s="314"/>
      <c r="AJ140" s="314"/>
      <c r="AK140" s="339"/>
      <c r="AL140" s="314"/>
      <c r="AM140" s="326"/>
      <c r="AN140" s="326"/>
      <c r="AO140" s="326"/>
      <c r="AP140" s="314"/>
      <c r="AQ140" s="314"/>
      <c r="AR140" s="314"/>
      <c r="AS140" s="10" t="s">
        <v>166</v>
      </c>
      <c r="AT140" s="10" t="s">
        <v>167</v>
      </c>
      <c r="AU140" s="11">
        <v>2023</v>
      </c>
      <c r="AV140" s="11">
        <v>2025</v>
      </c>
      <c r="AW140" s="12">
        <v>2.0112937899999999</v>
      </c>
      <c r="AX140" s="12">
        <v>2.0112937899999999</v>
      </c>
      <c r="AY140" s="16" t="s">
        <v>74</v>
      </c>
      <c r="AZ140" s="16"/>
      <c r="BA140" s="16"/>
      <c r="BB140" s="16"/>
    </row>
    <row r="141" spans="1:54" s="68" customFormat="1" ht="75" customHeight="1">
      <c r="A141" s="305"/>
      <c r="B141" s="317"/>
      <c r="C141" s="314"/>
      <c r="D141" s="314"/>
      <c r="E141" s="314"/>
      <c r="F141" s="314"/>
      <c r="G141" s="314"/>
      <c r="H141" s="317"/>
      <c r="I141" s="317"/>
      <c r="J141" s="314"/>
      <c r="K141" s="314"/>
      <c r="L141" s="314"/>
      <c r="M141" s="314"/>
      <c r="N141" s="314"/>
      <c r="O141" s="323"/>
      <c r="P141" s="323"/>
      <c r="Q141" s="323"/>
      <c r="R141" s="323"/>
      <c r="S141" s="323"/>
      <c r="T141" s="240"/>
      <c r="U141" s="240"/>
      <c r="V141" s="323"/>
      <c r="W141" s="314"/>
      <c r="X141" s="314"/>
      <c r="Y141" s="314"/>
      <c r="Z141" s="326"/>
      <c r="AA141" s="326"/>
      <c r="AB141" s="314"/>
      <c r="AC141" s="314"/>
      <c r="AD141" s="314"/>
      <c r="AE141" s="314"/>
      <c r="AF141" s="314"/>
      <c r="AG141" s="314"/>
      <c r="AH141" s="314"/>
      <c r="AI141" s="314"/>
      <c r="AJ141" s="314"/>
      <c r="AK141" s="339"/>
      <c r="AL141" s="314"/>
      <c r="AM141" s="326"/>
      <c r="AN141" s="326"/>
      <c r="AO141" s="326"/>
      <c r="AP141" s="314"/>
      <c r="AQ141" s="314"/>
      <c r="AR141" s="314"/>
      <c r="AS141" s="10" t="s">
        <v>168</v>
      </c>
      <c r="AT141" s="10" t="s">
        <v>169</v>
      </c>
      <c r="AU141" s="11">
        <v>2023</v>
      </c>
      <c r="AV141" s="11">
        <v>2025</v>
      </c>
      <c r="AW141" s="12">
        <v>1.7054488699999999</v>
      </c>
      <c r="AX141" s="12">
        <v>1.7054488699999999</v>
      </c>
      <c r="AY141" s="16" t="s">
        <v>74</v>
      </c>
      <c r="AZ141" s="16"/>
      <c r="BA141" s="16"/>
      <c r="BB141" s="16"/>
    </row>
    <row r="142" spans="1:54" s="68" customFormat="1" ht="75" customHeight="1">
      <c r="A142" s="305"/>
      <c r="B142" s="317"/>
      <c r="C142" s="314"/>
      <c r="D142" s="314"/>
      <c r="E142" s="314"/>
      <c r="F142" s="314"/>
      <c r="G142" s="314"/>
      <c r="H142" s="317"/>
      <c r="I142" s="317"/>
      <c r="J142" s="314"/>
      <c r="K142" s="314"/>
      <c r="L142" s="314"/>
      <c r="M142" s="314"/>
      <c r="N142" s="314"/>
      <c r="O142" s="323"/>
      <c r="P142" s="323"/>
      <c r="Q142" s="323"/>
      <c r="R142" s="323"/>
      <c r="S142" s="323"/>
      <c r="T142" s="240"/>
      <c r="U142" s="240"/>
      <c r="V142" s="323"/>
      <c r="W142" s="314"/>
      <c r="X142" s="314"/>
      <c r="Y142" s="314"/>
      <c r="Z142" s="326"/>
      <c r="AA142" s="326"/>
      <c r="AB142" s="314"/>
      <c r="AC142" s="314"/>
      <c r="AD142" s="314"/>
      <c r="AE142" s="314"/>
      <c r="AF142" s="314"/>
      <c r="AG142" s="314"/>
      <c r="AH142" s="314"/>
      <c r="AI142" s="314"/>
      <c r="AJ142" s="314"/>
      <c r="AK142" s="339"/>
      <c r="AL142" s="314"/>
      <c r="AM142" s="326"/>
      <c r="AN142" s="326"/>
      <c r="AO142" s="326"/>
      <c r="AP142" s="314"/>
      <c r="AQ142" s="314"/>
      <c r="AR142" s="314"/>
      <c r="AS142" s="10" t="s">
        <v>170</v>
      </c>
      <c r="AT142" s="10" t="s">
        <v>171</v>
      </c>
      <c r="AU142" s="11">
        <v>2023</v>
      </c>
      <c r="AV142" s="11">
        <v>2025</v>
      </c>
      <c r="AW142" s="12">
        <v>1.7054488699999999</v>
      </c>
      <c r="AX142" s="12">
        <v>1.7054488699999999</v>
      </c>
      <c r="AY142" s="16" t="s">
        <v>74</v>
      </c>
      <c r="AZ142" s="16"/>
      <c r="BA142" s="16"/>
      <c r="BB142" s="16"/>
    </row>
    <row r="143" spans="1:54" s="68" customFormat="1" ht="75" customHeight="1">
      <c r="A143" s="305"/>
      <c r="B143" s="317"/>
      <c r="C143" s="314"/>
      <c r="D143" s="314"/>
      <c r="E143" s="314"/>
      <c r="F143" s="314"/>
      <c r="G143" s="314"/>
      <c r="H143" s="317"/>
      <c r="I143" s="317"/>
      <c r="J143" s="314"/>
      <c r="K143" s="314"/>
      <c r="L143" s="314"/>
      <c r="M143" s="314"/>
      <c r="N143" s="314"/>
      <c r="O143" s="323"/>
      <c r="P143" s="323"/>
      <c r="Q143" s="323"/>
      <c r="R143" s="323"/>
      <c r="S143" s="323"/>
      <c r="T143" s="240"/>
      <c r="U143" s="240"/>
      <c r="V143" s="323"/>
      <c r="W143" s="314"/>
      <c r="X143" s="314"/>
      <c r="Y143" s="314"/>
      <c r="Z143" s="326"/>
      <c r="AA143" s="326"/>
      <c r="AB143" s="314"/>
      <c r="AC143" s="314"/>
      <c r="AD143" s="314"/>
      <c r="AE143" s="314"/>
      <c r="AF143" s="314"/>
      <c r="AG143" s="314"/>
      <c r="AH143" s="314"/>
      <c r="AI143" s="314"/>
      <c r="AJ143" s="314"/>
      <c r="AK143" s="339"/>
      <c r="AL143" s="314"/>
      <c r="AM143" s="326"/>
      <c r="AN143" s="326"/>
      <c r="AO143" s="326"/>
      <c r="AP143" s="314"/>
      <c r="AQ143" s="314"/>
      <c r="AR143" s="314"/>
      <c r="AS143" s="10" t="s">
        <v>172</v>
      </c>
      <c r="AT143" s="10" t="s">
        <v>173</v>
      </c>
      <c r="AU143" s="11">
        <v>2023</v>
      </c>
      <c r="AV143" s="11">
        <v>2025</v>
      </c>
      <c r="AW143" s="12">
        <v>1.7054488699999999</v>
      </c>
      <c r="AX143" s="12">
        <v>1.7054488699999999</v>
      </c>
      <c r="AY143" s="16" t="s">
        <v>74</v>
      </c>
      <c r="AZ143" s="16"/>
      <c r="BA143" s="16"/>
      <c r="BB143" s="16"/>
    </row>
    <row r="144" spans="1:54" s="68" customFormat="1" ht="75" customHeight="1">
      <c r="A144" s="305"/>
      <c r="B144" s="317"/>
      <c r="C144" s="314"/>
      <c r="D144" s="314"/>
      <c r="E144" s="314"/>
      <c r="F144" s="314"/>
      <c r="G144" s="314"/>
      <c r="H144" s="317"/>
      <c r="I144" s="317"/>
      <c r="J144" s="314"/>
      <c r="K144" s="314"/>
      <c r="L144" s="314"/>
      <c r="M144" s="314"/>
      <c r="N144" s="314"/>
      <c r="O144" s="323"/>
      <c r="P144" s="323"/>
      <c r="Q144" s="323"/>
      <c r="R144" s="323"/>
      <c r="S144" s="323"/>
      <c r="T144" s="240"/>
      <c r="U144" s="240"/>
      <c r="V144" s="323"/>
      <c r="W144" s="314"/>
      <c r="X144" s="314"/>
      <c r="Y144" s="314"/>
      <c r="Z144" s="326"/>
      <c r="AA144" s="326"/>
      <c r="AB144" s="314"/>
      <c r="AC144" s="314"/>
      <c r="AD144" s="314"/>
      <c r="AE144" s="314"/>
      <c r="AF144" s="314"/>
      <c r="AG144" s="314"/>
      <c r="AH144" s="314"/>
      <c r="AI144" s="314"/>
      <c r="AJ144" s="314"/>
      <c r="AK144" s="339"/>
      <c r="AL144" s="314"/>
      <c r="AM144" s="326"/>
      <c r="AN144" s="326"/>
      <c r="AO144" s="326"/>
      <c r="AP144" s="314"/>
      <c r="AQ144" s="314"/>
      <c r="AR144" s="314"/>
      <c r="AS144" s="10" t="s">
        <v>174</v>
      </c>
      <c r="AT144" s="10" t="s">
        <v>175</v>
      </c>
      <c r="AU144" s="11">
        <v>2023</v>
      </c>
      <c r="AV144" s="11">
        <v>2025</v>
      </c>
      <c r="AW144" s="12">
        <v>1.7054488699999999</v>
      </c>
      <c r="AX144" s="12">
        <v>1.7054488699999999</v>
      </c>
      <c r="AY144" s="16" t="s">
        <v>74</v>
      </c>
      <c r="AZ144" s="16"/>
      <c r="BA144" s="16"/>
      <c r="BB144" s="16"/>
    </row>
    <row r="145" spans="1:54" s="68" customFormat="1" ht="75" customHeight="1">
      <c r="A145" s="306"/>
      <c r="B145" s="317"/>
      <c r="C145" s="314"/>
      <c r="D145" s="314"/>
      <c r="E145" s="314"/>
      <c r="F145" s="314"/>
      <c r="G145" s="314"/>
      <c r="H145" s="317"/>
      <c r="I145" s="317"/>
      <c r="J145" s="314"/>
      <c r="K145" s="314"/>
      <c r="L145" s="314"/>
      <c r="M145" s="314"/>
      <c r="N145" s="314"/>
      <c r="O145" s="323"/>
      <c r="P145" s="323"/>
      <c r="Q145" s="323"/>
      <c r="R145" s="323"/>
      <c r="S145" s="323"/>
      <c r="T145" s="240"/>
      <c r="U145" s="240"/>
      <c r="V145" s="323"/>
      <c r="W145" s="314"/>
      <c r="X145" s="314"/>
      <c r="Y145" s="314"/>
      <c r="Z145" s="326"/>
      <c r="AA145" s="326"/>
      <c r="AB145" s="314"/>
      <c r="AC145" s="314"/>
      <c r="AD145" s="314"/>
      <c r="AE145" s="314"/>
      <c r="AF145" s="314"/>
      <c r="AG145" s="314"/>
      <c r="AH145" s="314"/>
      <c r="AI145" s="314"/>
      <c r="AJ145" s="314"/>
      <c r="AK145" s="339"/>
      <c r="AL145" s="314"/>
      <c r="AM145" s="326"/>
      <c r="AN145" s="326"/>
      <c r="AO145" s="326"/>
      <c r="AP145" s="314"/>
      <c r="AQ145" s="314"/>
      <c r="AR145" s="314"/>
      <c r="AS145" s="10" t="s">
        <v>176</v>
      </c>
      <c r="AT145" s="10" t="s">
        <v>177</v>
      </c>
      <c r="AU145" s="11">
        <v>2023</v>
      </c>
      <c r="AV145" s="11">
        <v>2025</v>
      </c>
      <c r="AW145" s="12">
        <v>1.7054488699999999</v>
      </c>
      <c r="AX145" s="12">
        <v>1.7054488699999999</v>
      </c>
      <c r="AY145" s="16" t="s">
        <v>74</v>
      </c>
      <c r="AZ145" s="16"/>
      <c r="BA145" s="16"/>
      <c r="BB145" s="16"/>
    </row>
    <row r="146" spans="1:54" s="68" customFormat="1" ht="38.25" customHeight="1">
      <c r="A146" s="304" t="s">
        <v>54</v>
      </c>
      <c r="B146" s="316" t="s">
        <v>1556</v>
      </c>
      <c r="C146" s="313" t="s">
        <v>1613</v>
      </c>
      <c r="D146" s="313" t="s">
        <v>56</v>
      </c>
      <c r="E146" s="313" t="s">
        <v>86</v>
      </c>
      <c r="F146" s="313"/>
      <c r="G146" s="313" t="s">
        <v>180</v>
      </c>
      <c r="H146" s="316" t="s">
        <v>87</v>
      </c>
      <c r="I146" s="316" t="s">
        <v>88</v>
      </c>
      <c r="J146" s="313">
        <v>2</v>
      </c>
      <c r="K146" s="313"/>
      <c r="L146" s="313" t="s">
        <v>61</v>
      </c>
      <c r="M146" s="313" t="s">
        <v>62</v>
      </c>
      <c r="N146" s="313" t="s">
        <v>63</v>
      </c>
      <c r="O146" s="322">
        <v>850</v>
      </c>
      <c r="P146" s="322">
        <f>O146*1.2</f>
        <v>1020</v>
      </c>
      <c r="Q146" s="322"/>
      <c r="R146" s="322">
        <f>P146</f>
        <v>1020</v>
      </c>
      <c r="S146" s="322"/>
      <c r="T146" s="128"/>
      <c r="U146" s="128"/>
      <c r="V146" s="322"/>
      <c r="W146" s="313" t="s">
        <v>64</v>
      </c>
      <c r="X146" s="313" t="s">
        <v>65</v>
      </c>
      <c r="Y146" s="313" t="s">
        <v>66</v>
      </c>
      <c r="Z146" s="325">
        <v>44981</v>
      </c>
      <c r="AA146" s="325">
        <f>Z146+60</f>
        <v>45041</v>
      </c>
      <c r="AB146" s="313"/>
      <c r="AC146" s="313"/>
      <c r="AD146" s="313"/>
      <c r="AE146" s="313"/>
      <c r="AF146" s="313" t="str">
        <f>G146</f>
        <v>ПИР по реконструкции зданий и сооружений: маслосборник на ПС-35/10 кВ Новоегорьевская, ПС-110/10 кВ Шубинская, ПС-35/10 кВ Лаптев – Логовская, ПС-35 кВ ПС-35/10 кВ Рассвет, ПС-110/35/10 кВ Поспелихинская, ПС-110/10 кВ Клепечихинская, ПС №24 110 кВ "Велижановская" (ПО СЭС), ПС №36 35 кВ "Бобровская" (ПО СВЭС), ПС № 40 35 кВ "Жилинская" (ПО СВЭС), ПС №46 110 кВ "Краснощековская" (ПО ЗЭС), ПС №33 35 кВ "Мичуринская" (ПО ЗЭС).</v>
      </c>
      <c r="AG146" s="313" t="s">
        <v>67</v>
      </c>
      <c r="AH146" s="313">
        <v>876</v>
      </c>
      <c r="AI146" s="313" t="s">
        <v>68</v>
      </c>
      <c r="AJ146" s="313">
        <v>1</v>
      </c>
      <c r="AK146" s="338" t="s">
        <v>69</v>
      </c>
      <c r="AL146" s="313" t="s">
        <v>70</v>
      </c>
      <c r="AM146" s="325">
        <f>AA146+20</f>
        <v>45061</v>
      </c>
      <c r="AN146" s="325">
        <f>AM146</f>
        <v>45061</v>
      </c>
      <c r="AO146" s="325">
        <f>AN146+180</f>
        <v>45241</v>
      </c>
      <c r="AP146" s="313">
        <v>2023</v>
      </c>
      <c r="AQ146" s="313"/>
      <c r="AR146" s="313" t="s">
        <v>71</v>
      </c>
      <c r="AS146" s="10" t="s">
        <v>181</v>
      </c>
      <c r="AT146" s="10" t="s">
        <v>182</v>
      </c>
      <c r="AU146" s="11">
        <v>2023</v>
      </c>
      <c r="AV146" s="11">
        <v>2025</v>
      </c>
      <c r="AW146" s="12">
        <v>1.3220339000000001</v>
      </c>
      <c r="AX146" s="12">
        <v>1.3220339000000001</v>
      </c>
      <c r="AY146" s="16" t="s">
        <v>74</v>
      </c>
      <c r="AZ146" s="16"/>
      <c r="BA146" s="16"/>
      <c r="BB146" s="16"/>
    </row>
    <row r="147" spans="1:54" s="68" customFormat="1" ht="35.25" customHeight="1">
      <c r="A147" s="305"/>
      <c r="B147" s="317"/>
      <c r="C147" s="314"/>
      <c r="D147" s="314"/>
      <c r="E147" s="314"/>
      <c r="F147" s="314"/>
      <c r="G147" s="314"/>
      <c r="H147" s="317"/>
      <c r="I147" s="317"/>
      <c r="J147" s="314"/>
      <c r="K147" s="314"/>
      <c r="L147" s="314"/>
      <c r="M147" s="314"/>
      <c r="N147" s="314"/>
      <c r="O147" s="323"/>
      <c r="P147" s="323"/>
      <c r="Q147" s="323"/>
      <c r="R147" s="323"/>
      <c r="S147" s="323"/>
      <c r="T147" s="240"/>
      <c r="U147" s="240"/>
      <c r="V147" s="323"/>
      <c r="W147" s="314"/>
      <c r="X147" s="314"/>
      <c r="Y147" s="314"/>
      <c r="Z147" s="326"/>
      <c r="AA147" s="326"/>
      <c r="AB147" s="314"/>
      <c r="AC147" s="314"/>
      <c r="AD147" s="314"/>
      <c r="AE147" s="314"/>
      <c r="AF147" s="314"/>
      <c r="AG147" s="314"/>
      <c r="AH147" s="314"/>
      <c r="AI147" s="314"/>
      <c r="AJ147" s="314"/>
      <c r="AK147" s="339"/>
      <c r="AL147" s="314"/>
      <c r="AM147" s="326"/>
      <c r="AN147" s="326"/>
      <c r="AO147" s="326"/>
      <c r="AP147" s="314"/>
      <c r="AQ147" s="314"/>
      <c r="AR147" s="314"/>
      <c r="AS147" s="10" t="s">
        <v>183</v>
      </c>
      <c r="AT147" s="10" t="s">
        <v>184</v>
      </c>
      <c r="AU147" s="11">
        <v>2023</v>
      </c>
      <c r="AV147" s="11">
        <v>2025</v>
      </c>
      <c r="AW147" s="12">
        <v>1.3220339000000001</v>
      </c>
      <c r="AX147" s="12">
        <v>1.3220339000000001</v>
      </c>
      <c r="AY147" s="16" t="s">
        <v>74</v>
      </c>
      <c r="AZ147" s="155"/>
      <c r="BA147" s="155"/>
      <c r="BB147" s="155"/>
    </row>
    <row r="148" spans="1:54" s="68" customFormat="1" ht="34.5" customHeight="1">
      <c r="A148" s="305"/>
      <c r="B148" s="317"/>
      <c r="C148" s="314"/>
      <c r="D148" s="314"/>
      <c r="E148" s="314"/>
      <c r="F148" s="314"/>
      <c r="G148" s="314"/>
      <c r="H148" s="317"/>
      <c r="I148" s="317"/>
      <c r="J148" s="314"/>
      <c r="K148" s="314"/>
      <c r="L148" s="314"/>
      <c r="M148" s="314"/>
      <c r="N148" s="314"/>
      <c r="O148" s="323"/>
      <c r="P148" s="323"/>
      <c r="Q148" s="323"/>
      <c r="R148" s="323"/>
      <c r="S148" s="323"/>
      <c r="T148" s="240"/>
      <c r="U148" s="240"/>
      <c r="V148" s="323"/>
      <c r="W148" s="314"/>
      <c r="X148" s="314"/>
      <c r="Y148" s="314"/>
      <c r="Z148" s="326"/>
      <c r="AA148" s="326"/>
      <c r="AB148" s="314"/>
      <c r="AC148" s="314"/>
      <c r="AD148" s="314"/>
      <c r="AE148" s="314"/>
      <c r="AF148" s="314"/>
      <c r="AG148" s="314"/>
      <c r="AH148" s="314"/>
      <c r="AI148" s="314"/>
      <c r="AJ148" s="314"/>
      <c r="AK148" s="339"/>
      <c r="AL148" s="314"/>
      <c r="AM148" s="326"/>
      <c r="AN148" s="326"/>
      <c r="AO148" s="326"/>
      <c r="AP148" s="314"/>
      <c r="AQ148" s="314"/>
      <c r="AR148" s="314"/>
      <c r="AS148" s="10" t="s">
        <v>185</v>
      </c>
      <c r="AT148" s="10" t="s">
        <v>186</v>
      </c>
      <c r="AU148" s="11">
        <v>2023</v>
      </c>
      <c r="AV148" s="11">
        <v>2025</v>
      </c>
      <c r="AW148" s="12">
        <v>1.3220339000000001</v>
      </c>
      <c r="AX148" s="12">
        <v>1.3220339000000001</v>
      </c>
      <c r="AY148" s="16" t="s">
        <v>74</v>
      </c>
      <c r="AZ148" s="155"/>
      <c r="BA148" s="155"/>
      <c r="BB148" s="155"/>
    </row>
    <row r="149" spans="1:54" s="68" customFormat="1" ht="34.5" customHeight="1">
      <c r="A149" s="305"/>
      <c r="B149" s="317"/>
      <c r="C149" s="314"/>
      <c r="D149" s="314"/>
      <c r="E149" s="314"/>
      <c r="F149" s="314"/>
      <c r="G149" s="314"/>
      <c r="H149" s="317"/>
      <c r="I149" s="317"/>
      <c r="J149" s="314"/>
      <c r="K149" s="314"/>
      <c r="L149" s="314"/>
      <c r="M149" s="314"/>
      <c r="N149" s="314"/>
      <c r="O149" s="323"/>
      <c r="P149" s="323"/>
      <c r="Q149" s="323"/>
      <c r="R149" s="323"/>
      <c r="S149" s="323"/>
      <c r="T149" s="240"/>
      <c r="U149" s="240"/>
      <c r="V149" s="323"/>
      <c r="W149" s="314"/>
      <c r="X149" s="314"/>
      <c r="Y149" s="314"/>
      <c r="Z149" s="326"/>
      <c r="AA149" s="326"/>
      <c r="AB149" s="314"/>
      <c r="AC149" s="314"/>
      <c r="AD149" s="314"/>
      <c r="AE149" s="314"/>
      <c r="AF149" s="314"/>
      <c r="AG149" s="314"/>
      <c r="AH149" s="314"/>
      <c r="AI149" s="314"/>
      <c r="AJ149" s="314"/>
      <c r="AK149" s="339"/>
      <c r="AL149" s="314"/>
      <c r="AM149" s="326"/>
      <c r="AN149" s="326"/>
      <c r="AO149" s="326"/>
      <c r="AP149" s="314"/>
      <c r="AQ149" s="314"/>
      <c r="AR149" s="314"/>
      <c r="AS149" s="10" t="s">
        <v>187</v>
      </c>
      <c r="AT149" s="10" t="s">
        <v>188</v>
      </c>
      <c r="AU149" s="11">
        <v>2023</v>
      </c>
      <c r="AV149" s="11">
        <v>2025</v>
      </c>
      <c r="AW149" s="12">
        <v>1.3220339000000001</v>
      </c>
      <c r="AX149" s="12">
        <v>1.3220339000000001</v>
      </c>
      <c r="AY149" s="16" t="s">
        <v>74</v>
      </c>
      <c r="AZ149" s="155"/>
      <c r="BA149" s="155"/>
      <c r="BB149" s="155"/>
    </row>
    <row r="150" spans="1:54" s="68" customFormat="1" ht="32.25" customHeight="1">
      <c r="A150" s="305"/>
      <c r="B150" s="317"/>
      <c r="C150" s="314"/>
      <c r="D150" s="314"/>
      <c r="E150" s="314"/>
      <c r="F150" s="314"/>
      <c r="G150" s="314"/>
      <c r="H150" s="317"/>
      <c r="I150" s="317"/>
      <c r="J150" s="314"/>
      <c r="K150" s="314"/>
      <c r="L150" s="314"/>
      <c r="M150" s="314"/>
      <c r="N150" s="314"/>
      <c r="O150" s="323"/>
      <c r="P150" s="323"/>
      <c r="Q150" s="323"/>
      <c r="R150" s="323"/>
      <c r="S150" s="323"/>
      <c r="T150" s="240"/>
      <c r="U150" s="240"/>
      <c r="V150" s="323"/>
      <c r="W150" s="314"/>
      <c r="X150" s="314"/>
      <c r="Y150" s="314"/>
      <c r="Z150" s="326"/>
      <c r="AA150" s="326"/>
      <c r="AB150" s="314"/>
      <c r="AC150" s="314"/>
      <c r="AD150" s="314"/>
      <c r="AE150" s="314"/>
      <c r="AF150" s="314"/>
      <c r="AG150" s="314"/>
      <c r="AH150" s="314"/>
      <c r="AI150" s="314"/>
      <c r="AJ150" s="314"/>
      <c r="AK150" s="339"/>
      <c r="AL150" s="314"/>
      <c r="AM150" s="326"/>
      <c r="AN150" s="326"/>
      <c r="AO150" s="326"/>
      <c r="AP150" s="314"/>
      <c r="AQ150" s="314"/>
      <c r="AR150" s="314"/>
      <c r="AS150" s="10" t="s">
        <v>189</v>
      </c>
      <c r="AT150" s="10" t="s">
        <v>190</v>
      </c>
      <c r="AU150" s="11">
        <v>2023</v>
      </c>
      <c r="AV150" s="11">
        <v>2025</v>
      </c>
      <c r="AW150" s="12">
        <v>1.3220339000000001</v>
      </c>
      <c r="AX150" s="12">
        <v>1.3220339000000001</v>
      </c>
      <c r="AY150" s="16" t="s">
        <v>74</v>
      </c>
      <c r="AZ150" s="155"/>
      <c r="BA150" s="155"/>
      <c r="BB150" s="155"/>
    </row>
    <row r="151" spans="1:54" s="68" customFormat="1" ht="25.5" customHeight="1">
      <c r="A151" s="305"/>
      <c r="B151" s="317"/>
      <c r="C151" s="314"/>
      <c r="D151" s="314"/>
      <c r="E151" s="314"/>
      <c r="F151" s="314"/>
      <c r="G151" s="314"/>
      <c r="H151" s="317"/>
      <c r="I151" s="317"/>
      <c r="J151" s="314"/>
      <c r="K151" s="314"/>
      <c r="L151" s="314"/>
      <c r="M151" s="314"/>
      <c r="N151" s="314"/>
      <c r="O151" s="323"/>
      <c r="P151" s="323"/>
      <c r="Q151" s="323"/>
      <c r="R151" s="323"/>
      <c r="S151" s="323"/>
      <c r="T151" s="240"/>
      <c r="U151" s="240"/>
      <c r="V151" s="323"/>
      <c r="W151" s="314"/>
      <c r="X151" s="314"/>
      <c r="Y151" s="314"/>
      <c r="Z151" s="326"/>
      <c r="AA151" s="326"/>
      <c r="AB151" s="314"/>
      <c r="AC151" s="314"/>
      <c r="AD151" s="314"/>
      <c r="AE151" s="314"/>
      <c r="AF151" s="314"/>
      <c r="AG151" s="314"/>
      <c r="AH151" s="314"/>
      <c r="AI151" s="314"/>
      <c r="AJ151" s="314"/>
      <c r="AK151" s="339"/>
      <c r="AL151" s="314"/>
      <c r="AM151" s="326"/>
      <c r="AN151" s="326"/>
      <c r="AO151" s="326"/>
      <c r="AP151" s="314"/>
      <c r="AQ151" s="314"/>
      <c r="AR151" s="314"/>
      <c r="AS151" s="10" t="s">
        <v>191</v>
      </c>
      <c r="AT151" s="10" t="s">
        <v>192</v>
      </c>
      <c r="AU151" s="11">
        <v>2023</v>
      </c>
      <c r="AV151" s="11">
        <v>2025</v>
      </c>
      <c r="AW151" s="12">
        <v>1.3220339000000001</v>
      </c>
      <c r="AX151" s="12">
        <v>1.3220339000000001</v>
      </c>
      <c r="AY151" s="16" t="s">
        <v>74</v>
      </c>
      <c r="AZ151" s="155"/>
      <c r="BA151" s="155"/>
      <c r="BB151" s="155"/>
    </row>
    <row r="152" spans="1:54" s="68" customFormat="1" ht="32.25" customHeight="1">
      <c r="A152" s="305"/>
      <c r="B152" s="317"/>
      <c r="C152" s="314"/>
      <c r="D152" s="314"/>
      <c r="E152" s="314"/>
      <c r="F152" s="314"/>
      <c r="G152" s="314"/>
      <c r="H152" s="317"/>
      <c r="I152" s="317"/>
      <c r="J152" s="314"/>
      <c r="K152" s="314"/>
      <c r="L152" s="314"/>
      <c r="M152" s="314"/>
      <c r="N152" s="314"/>
      <c r="O152" s="323"/>
      <c r="P152" s="323"/>
      <c r="Q152" s="323"/>
      <c r="R152" s="323"/>
      <c r="S152" s="323"/>
      <c r="T152" s="240"/>
      <c r="U152" s="240"/>
      <c r="V152" s="323"/>
      <c r="W152" s="314"/>
      <c r="X152" s="314"/>
      <c r="Y152" s="314"/>
      <c r="Z152" s="326"/>
      <c r="AA152" s="326"/>
      <c r="AB152" s="314"/>
      <c r="AC152" s="314"/>
      <c r="AD152" s="314"/>
      <c r="AE152" s="314"/>
      <c r="AF152" s="314"/>
      <c r="AG152" s="314"/>
      <c r="AH152" s="314"/>
      <c r="AI152" s="314"/>
      <c r="AJ152" s="314"/>
      <c r="AK152" s="339"/>
      <c r="AL152" s="314"/>
      <c r="AM152" s="326"/>
      <c r="AN152" s="326"/>
      <c r="AO152" s="326"/>
      <c r="AP152" s="314"/>
      <c r="AQ152" s="314"/>
      <c r="AR152" s="314"/>
      <c r="AS152" s="10" t="s">
        <v>193</v>
      </c>
      <c r="AT152" s="10" t="s">
        <v>194</v>
      </c>
      <c r="AU152" s="11">
        <v>2023</v>
      </c>
      <c r="AV152" s="11">
        <v>2025</v>
      </c>
      <c r="AW152" s="12">
        <v>3.2526214599999999</v>
      </c>
      <c r="AX152" s="12">
        <v>3.2526214599999999</v>
      </c>
      <c r="AY152" s="16" t="s">
        <v>74</v>
      </c>
      <c r="AZ152" s="155"/>
      <c r="BA152" s="155"/>
      <c r="BB152" s="155"/>
    </row>
    <row r="153" spans="1:54" s="68" customFormat="1" ht="30.75" customHeight="1">
      <c r="A153" s="305"/>
      <c r="B153" s="317"/>
      <c r="C153" s="314"/>
      <c r="D153" s="314"/>
      <c r="E153" s="314"/>
      <c r="F153" s="314"/>
      <c r="G153" s="314"/>
      <c r="H153" s="317"/>
      <c r="I153" s="317"/>
      <c r="J153" s="314"/>
      <c r="K153" s="314"/>
      <c r="L153" s="314"/>
      <c r="M153" s="314"/>
      <c r="N153" s="314"/>
      <c r="O153" s="323"/>
      <c r="P153" s="323"/>
      <c r="Q153" s="323"/>
      <c r="R153" s="323"/>
      <c r="S153" s="323"/>
      <c r="T153" s="240"/>
      <c r="U153" s="240"/>
      <c r="V153" s="323"/>
      <c r="W153" s="314"/>
      <c r="X153" s="314"/>
      <c r="Y153" s="314"/>
      <c r="Z153" s="326"/>
      <c r="AA153" s="326"/>
      <c r="AB153" s="314"/>
      <c r="AC153" s="314"/>
      <c r="AD153" s="314"/>
      <c r="AE153" s="314"/>
      <c r="AF153" s="314"/>
      <c r="AG153" s="314"/>
      <c r="AH153" s="314"/>
      <c r="AI153" s="314"/>
      <c r="AJ153" s="314"/>
      <c r="AK153" s="339"/>
      <c r="AL153" s="314"/>
      <c r="AM153" s="326"/>
      <c r="AN153" s="326"/>
      <c r="AO153" s="326"/>
      <c r="AP153" s="314"/>
      <c r="AQ153" s="314"/>
      <c r="AR153" s="314"/>
      <c r="AS153" s="10" t="s">
        <v>195</v>
      </c>
      <c r="AT153" s="10" t="s">
        <v>196</v>
      </c>
      <c r="AU153" s="11">
        <v>2023</v>
      </c>
      <c r="AV153" s="11">
        <v>2025</v>
      </c>
      <c r="AW153" s="12">
        <v>2.3040038200000001</v>
      </c>
      <c r="AX153" s="12">
        <v>2.3040038200000001</v>
      </c>
      <c r="AY153" s="16" t="s">
        <v>74</v>
      </c>
      <c r="AZ153" s="155"/>
      <c r="BA153" s="155"/>
      <c r="BB153" s="155"/>
    </row>
    <row r="154" spans="1:54" s="68" customFormat="1" ht="32.25" customHeight="1">
      <c r="A154" s="305"/>
      <c r="B154" s="317"/>
      <c r="C154" s="314"/>
      <c r="D154" s="314"/>
      <c r="E154" s="314"/>
      <c r="F154" s="314"/>
      <c r="G154" s="314"/>
      <c r="H154" s="317"/>
      <c r="I154" s="317"/>
      <c r="J154" s="314"/>
      <c r="K154" s="314"/>
      <c r="L154" s="314"/>
      <c r="M154" s="314"/>
      <c r="N154" s="314"/>
      <c r="O154" s="323"/>
      <c r="P154" s="323"/>
      <c r="Q154" s="323"/>
      <c r="R154" s="323"/>
      <c r="S154" s="323"/>
      <c r="T154" s="240"/>
      <c r="U154" s="240"/>
      <c r="V154" s="323"/>
      <c r="W154" s="314"/>
      <c r="X154" s="314"/>
      <c r="Y154" s="314"/>
      <c r="Z154" s="326"/>
      <c r="AA154" s="326"/>
      <c r="AB154" s="314"/>
      <c r="AC154" s="314"/>
      <c r="AD154" s="314"/>
      <c r="AE154" s="314"/>
      <c r="AF154" s="314"/>
      <c r="AG154" s="314"/>
      <c r="AH154" s="314"/>
      <c r="AI154" s="314"/>
      <c r="AJ154" s="314"/>
      <c r="AK154" s="339"/>
      <c r="AL154" s="314"/>
      <c r="AM154" s="326"/>
      <c r="AN154" s="326"/>
      <c r="AO154" s="326"/>
      <c r="AP154" s="314"/>
      <c r="AQ154" s="314"/>
      <c r="AR154" s="314"/>
      <c r="AS154" s="10" t="s">
        <v>197</v>
      </c>
      <c r="AT154" s="10" t="s">
        <v>198</v>
      </c>
      <c r="AU154" s="11">
        <v>2023</v>
      </c>
      <c r="AV154" s="11">
        <v>2025</v>
      </c>
      <c r="AW154" s="12">
        <v>2.3040038200000001</v>
      </c>
      <c r="AX154" s="12">
        <v>2.3040038200000001</v>
      </c>
      <c r="AY154" s="16" t="s">
        <v>74</v>
      </c>
      <c r="AZ154" s="155"/>
      <c r="BA154" s="155"/>
      <c r="BB154" s="155"/>
    </row>
    <row r="155" spans="1:54" s="68" customFormat="1" ht="30.75" customHeight="1">
      <c r="A155" s="305"/>
      <c r="B155" s="317"/>
      <c r="C155" s="314"/>
      <c r="D155" s="314"/>
      <c r="E155" s="314"/>
      <c r="F155" s="314"/>
      <c r="G155" s="314"/>
      <c r="H155" s="317"/>
      <c r="I155" s="317"/>
      <c r="J155" s="314"/>
      <c r="K155" s="314"/>
      <c r="L155" s="314"/>
      <c r="M155" s="314"/>
      <c r="N155" s="314"/>
      <c r="O155" s="323"/>
      <c r="P155" s="323"/>
      <c r="Q155" s="323"/>
      <c r="R155" s="323"/>
      <c r="S155" s="323"/>
      <c r="T155" s="240"/>
      <c r="U155" s="240"/>
      <c r="V155" s="323"/>
      <c r="W155" s="314"/>
      <c r="X155" s="314"/>
      <c r="Y155" s="314"/>
      <c r="Z155" s="326"/>
      <c r="AA155" s="326"/>
      <c r="AB155" s="314"/>
      <c r="AC155" s="314"/>
      <c r="AD155" s="314"/>
      <c r="AE155" s="314"/>
      <c r="AF155" s="314"/>
      <c r="AG155" s="314"/>
      <c r="AH155" s="314"/>
      <c r="AI155" s="314"/>
      <c r="AJ155" s="314"/>
      <c r="AK155" s="339"/>
      <c r="AL155" s="314"/>
      <c r="AM155" s="326"/>
      <c r="AN155" s="326"/>
      <c r="AO155" s="326"/>
      <c r="AP155" s="314"/>
      <c r="AQ155" s="314"/>
      <c r="AR155" s="314"/>
      <c r="AS155" s="10" t="s">
        <v>199</v>
      </c>
      <c r="AT155" s="10" t="s">
        <v>200</v>
      </c>
      <c r="AU155" s="11">
        <v>2023</v>
      </c>
      <c r="AV155" s="11">
        <v>2025</v>
      </c>
      <c r="AW155" s="12">
        <v>3.2526214599999999</v>
      </c>
      <c r="AX155" s="12">
        <v>3.2526214599999999</v>
      </c>
      <c r="AY155" s="16" t="s">
        <v>74</v>
      </c>
      <c r="AZ155" s="155"/>
      <c r="BA155" s="155"/>
      <c r="BB155" s="155"/>
    </row>
    <row r="156" spans="1:54" s="68" customFormat="1" ht="32.25" customHeight="1">
      <c r="A156" s="306"/>
      <c r="B156" s="318"/>
      <c r="C156" s="315"/>
      <c r="D156" s="315"/>
      <c r="E156" s="315"/>
      <c r="F156" s="315"/>
      <c r="G156" s="315"/>
      <c r="H156" s="318"/>
      <c r="I156" s="318"/>
      <c r="J156" s="315"/>
      <c r="K156" s="315"/>
      <c r="L156" s="315"/>
      <c r="M156" s="315"/>
      <c r="N156" s="315"/>
      <c r="O156" s="324"/>
      <c r="P156" s="324"/>
      <c r="Q156" s="324"/>
      <c r="R156" s="324"/>
      <c r="S156" s="324"/>
      <c r="T156" s="241"/>
      <c r="U156" s="241"/>
      <c r="V156" s="324"/>
      <c r="W156" s="315"/>
      <c r="X156" s="315"/>
      <c r="Y156" s="315"/>
      <c r="Z156" s="327"/>
      <c r="AA156" s="327"/>
      <c r="AB156" s="315"/>
      <c r="AC156" s="315"/>
      <c r="AD156" s="315"/>
      <c r="AE156" s="315"/>
      <c r="AF156" s="315"/>
      <c r="AG156" s="315"/>
      <c r="AH156" s="315"/>
      <c r="AI156" s="315"/>
      <c r="AJ156" s="315"/>
      <c r="AK156" s="340"/>
      <c r="AL156" s="315"/>
      <c r="AM156" s="327"/>
      <c r="AN156" s="327"/>
      <c r="AO156" s="327"/>
      <c r="AP156" s="315"/>
      <c r="AQ156" s="315"/>
      <c r="AR156" s="315"/>
      <c r="AS156" s="10" t="s">
        <v>201</v>
      </c>
      <c r="AT156" s="10" t="s">
        <v>202</v>
      </c>
      <c r="AU156" s="11">
        <v>2023</v>
      </c>
      <c r="AV156" s="11">
        <v>2025</v>
      </c>
      <c r="AW156" s="12">
        <v>2.3040038200000001</v>
      </c>
      <c r="AX156" s="12">
        <v>2.3040038200000001</v>
      </c>
      <c r="AY156" s="16" t="s">
        <v>74</v>
      </c>
      <c r="AZ156" s="155"/>
      <c r="BA156" s="155"/>
      <c r="BB156" s="155"/>
    </row>
    <row r="157" spans="1:54" s="68" customFormat="1" ht="75" customHeight="1">
      <c r="A157" s="103" t="s">
        <v>54</v>
      </c>
      <c r="B157" s="4" t="s">
        <v>1557</v>
      </c>
      <c r="C157" s="4" t="s">
        <v>1613</v>
      </c>
      <c r="D157" s="4" t="s">
        <v>56</v>
      </c>
      <c r="E157" s="4" t="s">
        <v>57</v>
      </c>
      <c r="F157" s="4"/>
      <c r="G157" s="4" t="s">
        <v>203</v>
      </c>
      <c r="H157" s="15" t="s">
        <v>204</v>
      </c>
      <c r="I157" s="15" t="s">
        <v>205</v>
      </c>
      <c r="J157" s="4">
        <v>2</v>
      </c>
      <c r="K157" s="4"/>
      <c r="L157" s="4" t="s">
        <v>61</v>
      </c>
      <c r="M157" s="4" t="s">
        <v>62</v>
      </c>
      <c r="N157" s="4" t="s">
        <v>63</v>
      </c>
      <c r="O157" s="132">
        <v>1970</v>
      </c>
      <c r="P157" s="132">
        <f>O157*1.2</f>
        <v>2364</v>
      </c>
      <c r="Q157" s="132"/>
      <c r="R157" s="132">
        <f>P157</f>
        <v>2364</v>
      </c>
      <c r="S157" s="132"/>
      <c r="T157" s="129"/>
      <c r="U157" s="129"/>
      <c r="V157" s="132"/>
      <c r="W157" s="4" t="s">
        <v>64</v>
      </c>
      <c r="X157" s="4" t="s">
        <v>65</v>
      </c>
      <c r="Y157" s="4" t="s">
        <v>66</v>
      </c>
      <c r="Z157" s="102">
        <v>44981</v>
      </c>
      <c r="AA157" s="102">
        <f>Z157+60</f>
        <v>45041</v>
      </c>
      <c r="AB157" s="4"/>
      <c r="AC157" s="4"/>
      <c r="AD157" s="4"/>
      <c r="AE157" s="4"/>
      <c r="AF157" s="4" t="str">
        <f>G157</f>
        <v>Строительно-монтажные работы по устройству автоматической пожарной сигнализации в зданиях РЭС, ПО филиала ПАО «Россети Сибирь» - «Алтайэнерго»</v>
      </c>
      <c r="AG157" s="4" t="s">
        <v>67</v>
      </c>
      <c r="AH157" s="4">
        <v>876</v>
      </c>
      <c r="AI157" s="4" t="s">
        <v>68</v>
      </c>
      <c r="AJ157" s="4">
        <v>1</v>
      </c>
      <c r="AK157" s="103" t="s">
        <v>69</v>
      </c>
      <c r="AL157" s="4" t="s">
        <v>70</v>
      </c>
      <c r="AM157" s="102">
        <f>AA157+20</f>
        <v>45061</v>
      </c>
      <c r="AN157" s="102">
        <f>AM157</f>
        <v>45061</v>
      </c>
      <c r="AO157" s="102">
        <f>AN157+150</f>
        <v>45211</v>
      </c>
      <c r="AP157" s="4">
        <v>2023</v>
      </c>
      <c r="AQ157" s="4"/>
      <c r="AR157" s="16" t="s">
        <v>71</v>
      </c>
      <c r="AS157" s="10" t="s">
        <v>206</v>
      </c>
      <c r="AT157" s="10" t="s">
        <v>207</v>
      </c>
      <c r="AU157" s="11">
        <v>2020</v>
      </c>
      <c r="AV157" s="11">
        <v>2025</v>
      </c>
      <c r="AW157" s="12">
        <v>10.15713032</v>
      </c>
      <c r="AX157" s="12">
        <v>6.0592049899999996</v>
      </c>
      <c r="AY157" s="16" t="s">
        <v>74</v>
      </c>
      <c r="AZ157" s="4"/>
      <c r="BA157" s="4"/>
      <c r="BB157" s="4"/>
    </row>
    <row r="158" spans="1:54" s="68" customFormat="1" ht="110.25" customHeight="1">
      <c r="A158" s="14" t="s">
        <v>54</v>
      </c>
      <c r="B158" s="15" t="s">
        <v>1570</v>
      </c>
      <c r="C158" s="16" t="s">
        <v>1184</v>
      </c>
      <c r="D158" s="14" t="s">
        <v>209</v>
      </c>
      <c r="E158" s="16" t="s">
        <v>86</v>
      </c>
      <c r="F158" s="16" t="s">
        <v>210</v>
      </c>
      <c r="G158" s="16" t="str">
        <f>AF158</f>
        <v>Проектно-изыскательские работы по техническому перевооружению ПС 110/35/10кВ №17 "Кебезеньская"  - замена масляных выключателей 35 кВ на вакуумные (5 шт.), замена (ретрофит) выключателей 10 кВ  и устройств РЗА (11шт), замена  масляного выключателя на элегазовый (1 шт.), замена отделителя и короткозамыкателя 110кВ на элегазовые выключатели (2 шт.) , расширение ССПИ</v>
      </c>
      <c r="H158" s="15" t="s">
        <v>87</v>
      </c>
      <c r="I158" s="15" t="s">
        <v>88</v>
      </c>
      <c r="J158" s="16">
        <v>2</v>
      </c>
      <c r="K158" s="16"/>
      <c r="L158" s="16" t="s">
        <v>61</v>
      </c>
      <c r="M158" s="16" t="s">
        <v>62</v>
      </c>
      <c r="N158" s="16" t="s">
        <v>211</v>
      </c>
      <c r="O158" s="46">
        <v>6075.8333300000004</v>
      </c>
      <c r="P158" s="46">
        <f>O158*1.2</f>
        <v>7290.9999960000005</v>
      </c>
      <c r="Q158" s="46">
        <v>3056.4630099999999</v>
      </c>
      <c r="R158" s="46">
        <f>P158-Q158</f>
        <v>4234.536986000001</v>
      </c>
      <c r="S158" s="46">
        <v>0</v>
      </c>
      <c r="T158" s="127"/>
      <c r="U158" s="127"/>
      <c r="V158" s="46"/>
      <c r="W158" s="16" t="s">
        <v>64</v>
      </c>
      <c r="X158" s="16" t="s">
        <v>65</v>
      </c>
      <c r="Y158" s="16" t="s">
        <v>66</v>
      </c>
      <c r="Z158" s="19">
        <f>AA158-60</f>
        <v>44979</v>
      </c>
      <c r="AA158" s="19">
        <f>AM158-20</f>
        <v>45039</v>
      </c>
      <c r="AB158" s="16"/>
      <c r="AC158" s="16"/>
      <c r="AD158" s="16"/>
      <c r="AE158" s="16"/>
      <c r="AF158" s="16" t="s">
        <v>213</v>
      </c>
      <c r="AG158" s="16" t="s">
        <v>214</v>
      </c>
      <c r="AH158" s="16">
        <v>876</v>
      </c>
      <c r="AI158" s="16" t="s">
        <v>68</v>
      </c>
      <c r="AJ158" s="16">
        <v>1</v>
      </c>
      <c r="AK158" s="22">
        <v>84000000000</v>
      </c>
      <c r="AL158" s="16" t="s">
        <v>215</v>
      </c>
      <c r="AM158" s="19">
        <f>AN158</f>
        <v>45059</v>
      </c>
      <c r="AN158" s="19">
        <f>AO158-160</f>
        <v>45059</v>
      </c>
      <c r="AO158" s="19">
        <v>45219</v>
      </c>
      <c r="AP158" s="16">
        <v>2023</v>
      </c>
      <c r="AQ158" s="16"/>
      <c r="AR158" s="16" t="s">
        <v>216</v>
      </c>
      <c r="AS158" s="16" t="s">
        <v>217</v>
      </c>
      <c r="AT158" s="16" t="s">
        <v>218</v>
      </c>
      <c r="AU158" s="14">
        <v>2023</v>
      </c>
      <c r="AV158" s="14">
        <v>2024</v>
      </c>
      <c r="AW158" s="23">
        <v>33.264000000000003</v>
      </c>
      <c r="AX158" s="16">
        <v>33.264000000000003</v>
      </c>
      <c r="AY158" s="16" t="s">
        <v>61</v>
      </c>
      <c r="AZ158" s="16"/>
      <c r="BA158" s="16"/>
      <c r="BB158" s="16"/>
    </row>
    <row r="159" spans="1:54" s="68" customFormat="1" ht="110.25" customHeight="1">
      <c r="A159" s="14" t="s">
        <v>54</v>
      </c>
      <c r="B159" s="40" t="s">
        <v>1571</v>
      </c>
      <c r="C159" s="16" t="s">
        <v>1184</v>
      </c>
      <c r="D159" s="14" t="s">
        <v>209</v>
      </c>
      <c r="E159" s="16" t="s">
        <v>86</v>
      </c>
      <c r="F159" s="16" t="s">
        <v>210</v>
      </c>
      <c r="G159" s="16" t="str">
        <f>AF159</f>
        <v>Проектно-изыскательские работы по техническому перевооружению ПС 110/6 кВ №6 "Рудничная" в Чойском районе Республики Алтай, с заменой  КРУН на модульное распределительное устройство (18 шт. ячеек) и установкой СВ 110кВ - 1 шт , расширение ССПИ</v>
      </c>
      <c r="H159" s="15" t="s">
        <v>87</v>
      </c>
      <c r="I159" s="15" t="s">
        <v>88</v>
      </c>
      <c r="J159" s="16">
        <v>2</v>
      </c>
      <c r="K159" s="16"/>
      <c r="L159" s="16" t="s">
        <v>61</v>
      </c>
      <c r="M159" s="16" t="s">
        <v>62</v>
      </c>
      <c r="N159" s="16" t="s">
        <v>211</v>
      </c>
      <c r="O159" s="46">
        <v>5000</v>
      </c>
      <c r="P159" s="46">
        <f>O159*1.2</f>
        <v>6000</v>
      </c>
      <c r="Q159" s="46">
        <f>P159</f>
        <v>6000</v>
      </c>
      <c r="R159" s="46">
        <v>0</v>
      </c>
      <c r="S159" s="46">
        <v>0</v>
      </c>
      <c r="T159" s="127"/>
      <c r="U159" s="127"/>
      <c r="V159" s="46"/>
      <c r="W159" s="16" t="s">
        <v>64</v>
      </c>
      <c r="X159" s="16" t="s">
        <v>65</v>
      </c>
      <c r="Y159" s="16" t="s">
        <v>66</v>
      </c>
      <c r="Z159" s="19">
        <f>AA159-60</f>
        <v>44979</v>
      </c>
      <c r="AA159" s="19">
        <f>AM159-20</f>
        <v>45039</v>
      </c>
      <c r="AB159" s="16"/>
      <c r="AC159" s="16"/>
      <c r="AD159" s="16"/>
      <c r="AE159" s="16"/>
      <c r="AF159" s="16" t="s">
        <v>219</v>
      </c>
      <c r="AG159" s="16" t="s">
        <v>214</v>
      </c>
      <c r="AH159" s="16">
        <v>876</v>
      </c>
      <c r="AI159" s="16" t="s">
        <v>68</v>
      </c>
      <c r="AJ159" s="16">
        <v>1</v>
      </c>
      <c r="AK159" s="22">
        <v>84000000000</v>
      </c>
      <c r="AL159" s="16" t="s">
        <v>215</v>
      </c>
      <c r="AM159" s="19">
        <f>AN159</f>
        <v>45059</v>
      </c>
      <c r="AN159" s="19">
        <f>AO159-160</f>
        <v>45059</v>
      </c>
      <c r="AO159" s="19">
        <v>45219</v>
      </c>
      <c r="AP159" s="16">
        <v>2023</v>
      </c>
      <c r="AQ159" s="16"/>
      <c r="AR159" s="16" t="s">
        <v>216</v>
      </c>
      <c r="AS159" s="16" t="s">
        <v>220</v>
      </c>
      <c r="AT159" s="16" t="s">
        <v>221</v>
      </c>
      <c r="AU159" s="14" t="s">
        <v>222</v>
      </c>
      <c r="AV159" s="14" t="s">
        <v>223</v>
      </c>
      <c r="AW159" s="23">
        <v>75.846000000000004</v>
      </c>
      <c r="AX159" s="16">
        <v>75.846000000000004</v>
      </c>
      <c r="AY159" s="16" t="s">
        <v>61</v>
      </c>
      <c r="AZ159" s="16"/>
      <c r="BA159" s="16"/>
      <c r="BB159" s="16"/>
    </row>
    <row r="160" spans="1:54" s="68" customFormat="1" ht="60" customHeight="1">
      <c r="A160" s="304" t="s">
        <v>54</v>
      </c>
      <c r="B160" s="341" t="s">
        <v>1572</v>
      </c>
      <c r="C160" s="313" t="s">
        <v>1184</v>
      </c>
      <c r="D160" s="344" t="s">
        <v>209</v>
      </c>
      <c r="E160" s="313" t="s">
        <v>86</v>
      </c>
      <c r="F160" s="313" t="s">
        <v>224</v>
      </c>
      <c r="G160" s="313" t="str">
        <f>AF160</f>
        <v>Проектно-изыскательские работы по модернизации ССПИ на ПС 110/10кВ №30 «Усть-Коксинская» в Усть-Коксинском районе, ПС 110/10кВ №12 "Дмитриевская" в Турочакском районе, ПС 110/10кВ №19 "Горно-Алтайская"в г. Горно-Алтайске, ПС 110/10кВ № 14 "Майминская" в Майминском районе, Республики Алтай.</v>
      </c>
      <c r="H160" s="316" t="s">
        <v>87</v>
      </c>
      <c r="I160" s="316" t="s">
        <v>88</v>
      </c>
      <c r="J160" s="313">
        <v>2</v>
      </c>
      <c r="K160" s="313"/>
      <c r="L160" s="313" t="s">
        <v>61</v>
      </c>
      <c r="M160" s="313" t="s">
        <v>62</v>
      </c>
      <c r="N160" s="313" t="s">
        <v>211</v>
      </c>
      <c r="O160" s="322">
        <f>615+615+690+690</f>
        <v>2610</v>
      </c>
      <c r="P160" s="322">
        <f>O160*1.2</f>
        <v>3132</v>
      </c>
      <c r="Q160" s="322">
        <f>P160</f>
        <v>3132</v>
      </c>
      <c r="R160" s="322">
        <v>0</v>
      </c>
      <c r="S160" s="322">
        <v>0</v>
      </c>
      <c r="T160" s="128"/>
      <c r="U160" s="128"/>
      <c r="V160" s="322">
        <v>0</v>
      </c>
      <c r="W160" s="313" t="s">
        <v>64</v>
      </c>
      <c r="X160" s="313" t="s">
        <v>65</v>
      </c>
      <c r="Y160" s="313" t="s">
        <v>66</v>
      </c>
      <c r="Z160" s="325">
        <f>AA160-60</f>
        <v>44998</v>
      </c>
      <c r="AA160" s="325">
        <f>AM160-20</f>
        <v>45058</v>
      </c>
      <c r="AB160" s="313"/>
      <c r="AC160" s="313"/>
      <c r="AD160" s="313"/>
      <c r="AE160" s="313"/>
      <c r="AF160" s="313" t="s">
        <v>225</v>
      </c>
      <c r="AG160" s="313" t="s">
        <v>214</v>
      </c>
      <c r="AH160" s="313">
        <v>876</v>
      </c>
      <c r="AI160" s="313" t="s">
        <v>68</v>
      </c>
      <c r="AJ160" s="313">
        <v>1</v>
      </c>
      <c r="AK160" s="345">
        <v>84000000000</v>
      </c>
      <c r="AL160" s="313" t="s">
        <v>215</v>
      </c>
      <c r="AM160" s="325">
        <f>AN160</f>
        <v>45078</v>
      </c>
      <c r="AN160" s="325">
        <f>AO160-90</f>
        <v>45078</v>
      </c>
      <c r="AO160" s="325">
        <v>45168</v>
      </c>
      <c r="AP160" s="313">
        <v>2023</v>
      </c>
      <c r="AQ160" s="313"/>
      <c r="AR160" s="313" t="s">
        <v>216</v>
      </c>
      <c r="AS160" s="16" t="s">
        <v>226</v>
      </c>
      <c r="AT160" s="16" t="s">
        <v>227</v>
      </c>
      <c r="AU160" s="14" t="s">
        <v>228</v>
      </c>
      <c r="AV160" s="14" t="s">
        <v>229</v>
      </c>
      <c r="AW160" s="23">
        <v>7.38</v>
      </c>
      <c r="AX160" s="16">
        <v>7.38</v>
      </c>
      <c r="AY160" s="16" t="s">
        <v>61</v>
      </c>
      <c r="AZ160" s="16"/>
      <c r="BA160" s="16"/>
      <c r="BB160" s="16"/>
    </row>
    <row r="161" spans="1:54" s="68" customFormat="1" ht="45" customHeight="1">
      <c r="A161" s="305"/>
      <c r="B161" s="342"/>
      <c r="C161" s="314"/>
      <c r="D161" s="305"/>
      <c r="E161" s="314"/>
      <c r="F161" s="314"/>
      <c r="G161" s="314"/>
      <c r="H161" s="317"/>
      <c r="I161" s="317"/>
      <c r="J161" s="314"/>
      <c r="K161" s="314"/>
      <c r="L161" s="314"/>
      <c r="M161" s="314"/>
      <c r="N161" s="314"/>
      <c r="O161" s="323"/>
      <c r="P161" s="323"/>
      <c r="Q161" s="323"/>
      <c r="R161" s="323"/>
      <c r="S161" s="323"/>
      <c r="T161" s="240"/>
      <c r="U161" s="240"/>
      <c r="V161" s="323"/>
      <c r="W161" s="314"/>
      <c r="X161" s="314"/>
      <c r="Y161" s="314"/>
      <c r="Z161" s="326"/>
      <c r="AA161" s="326"/>
      <c r="AB161" s="314"/>
      <c r="AC161" s="314"/>
      <c r="AD161" s="314"/>
      <c r="AE161" s="314"/>
      <c r="AF161" s="314"/>
      <c r="AG161" s="314"/>
      <c r="AH161" s="314"/>
      <c r="AI161" s="314"/>
      <c r="AJ161" s="314"/>
      <c r="AK161" s="346"/>
      <c r="AL161" s="314"/>
      <c r="AM161" s="326"/>
      <c r="AN161" s="326"/>
      <c r="AO161" s="326"/>
      <c r="AP161" s="314"/>
      <c r="AQ161" s="314"/>
      <c r="AR161" s="314"/>
      <c r="AS161" s="16" t="s">
        <v>230</v>
      </c>
      <c r="AT161" s="16" t="s">
        <v>231</v>
      </c>
      <c r="AU161" s="14" t="s">
        <v>228</v>
      </c>
      <c r="AV161" s="14" t="s">
        <v>229</v>
      </c>
      <c r="AW161" s="23">
        <v>7.38</v>
      </c>
      <c r="AX161" s="16">
        <v>7.38</v>
      </c>
      <c r="AY161" s="16" t="s">
        <v>61</v>
      </c>
      <c r="AZ161" s="16"/>
      <c r="BA161" s="16"/>
      <c r="BB161" s="16"/>
    </row>
    <row r="162" spans="1:54" s="68" customFormat="1" ht="47.25" customHeight="1">
      <c r="A162" s="305"/>
      <c r="B162" s="342"/>
      <c r="C162" s="314"/>
      <c r="D162" s="305"/>
      <c r="E162" s="314"/>
      <c r="F162" s="314"/>
      <c r="G162" s="314"/>
      <c r="H162" s="317"/>
      <c r="I162" s="317"/>
      <c r="J162" s="314"/>
      <c r="K162" s="314"/>
      <c r="L162" s="314"/>
      <c r="M162" s="314"/>
      <c r="N162" s="314"/>
      <c r="O162" s="323"/>
      <c r="P162" s="323"/>
      <c r="Q162" s="323"/>
      <c r="R162" s="323"/>
      <c r="S162" s="323"/>
      <c r="T162" s="240"/>
      <c r="U162" s="240"/>
      <c r="V162" s="323"/>
      <c r="W162" s="314"/>
      <c r="X162" s="314"/>
      <c r="Y162" s="314"/>
      <c r="Z162" s="326"/>
      <c r="AA162" s="326"/>
      <c r="AB162" s="314"/>
      <c r="AC162" s="314"/>
      <c r="AD162" s="314"/>
      <c r="AE162" s="314"/>
      <c r="AF162" s="314"/>
      <c r="AG162" s="314"/>
      <c r="AH162" s="314"/>
      <c r="AI162" s="314"/>
      <c r="AJ162" s="314"/>
      <c r="AK162" s="346"/>
      <c r="AL162" s="314"/>
      <c r="AM162" s="326"/>
      <c r="AN162" s="326"/>
      <c r="AO162" s="326"/>
      <c r="AP162" s="314"/>
      <c r="AQ162" s="314"/>
      <c r="AR162" s="314"/>
      <c r="AS162" s="16" t="s">
        <v>232</v>
      </c>
      <c r="AT162" s="16" t="s">
        <v>233</v>
      </c>
      <c r="AU162" s="14" t="s">
        <v>234</v>
      </c>
      <c r="AV162" s="14" t="s">
        <v>229</v>
      </c>
      <c r="AW162" s="23">
        <v>8.2799999999999994</v>
      </c>
      <c r="AX162" s="16">
        <v>8.2799999999999994</v>
      </c>
      <c r="AY162" s="16" t="s">
        <v>61</v>
      </c>
      <c r="AZ162" s="16"/>
      <c r="BA162" s="16"/>
      <c r="BB162" s="16"/>
    </row>
    <row r="163" spans="1:54" s="68" customFormat="1" ht="49.5" customHeight="1">
      <c r="A163" s="306"/>
      <c r="B163" s="343"/>
      <c r="C163" s="315"/>
      <c r="D163" s="306"/>
      <c r="E163" s="315"/>
      <c r="F163" s="315"/>
      <c r="G163" s="315"/>
      <c r="H163" s="318"/>
      <c r="I163" s="318"/>
      <c r="J163" s="315"/>
      <c r="K163" s="315"/>
      <c r="L163" s="315"/>
      <c r="M163" s="315"/>
      <c r="N163" s="315"/>
      <c r="O163" s="324"/>
      <c r="P163" s="324"/>
      <c r="Q163" s="324"/>
      <c r="R163" s="324"/>
      <c r="S163" s="324"/>
      <c r="T163" s="241"/>
      <c r="U163" s="241"/>
      <c r="V163" s="324"/>
      <c r="W163" s="315"/>
      <c r="X163" s="315"/>
      <c r="Y163" s="315"/>
      <c r="Z163" s="327"/>
      <c r="AA163" s="327"/>
      <c r="AB163" s="315"/>
      <c r="AC163" s="315"/>
      <c r="AD163" s="315"/>
      <c r="AE163" s="315"/>
      <c r="AF163" s="315"/>
      <c r="AG163" s="315"/>
      <c r="AH163" s="315"/>
      <c r="AI163" s="315"/>
      <c r="AJ163" s="315"/>
      <c r="AK163" s="347"/>
      <c r="AL163" s="315"/>
      <c r="AM163" s="327"/>
      <c r="AN163" s="327"/>
      <c r="AO163" s="327"/>
      <c r="AP163" s="315"/>
      <c r="AQ163" s="315"/>
      <c r="AR163" s="315"/>
      <c r="AS163" s="16" t="s">
        <v>235</v>
      </c>
      <c r="AT163" s="16" t="s">
        <v>236</v>
      </c>
      <c r="AU163" s="14" t="s">
        <v>234</v>
      </c>
      <c r="AV163" s="14" t="s">
        <v>229</v>
      </c>
      <c r="AW163" s="23">
        <v>8.2799999999999994</v>
      </c>
      <c r="AX163" s="16">
        <v>8.2799999999999994</v>
      </c>
      <c r="AY163" s="16" t="s">
        <v>61</v>
      </c>
      <c r="AZ163" s="16"/>
      <c r="BA163" s="16"/>
      <c r="BB163" s="16"/>
    </row>
    <row r="164" spans="1:54" s="68" customFormat="1" ht="52.5" customHeight="1">
      <c r="A164" s="344" t="s">
        <v>54</v>
      </c>
      <c r="B164" s="341" t="s">
        <v>1573</v>
      </c>
      <c r="C164" s="313" t="s">
        <v>1184</v>
      </c>
      <c r="D164" s="344" t="s">
        <v>209</v>
      </c>
      <c r="E164" s="313" t="s">
        <v>57</v>
      </c>
      <c r="F164" s="313" t="s">
        <v>237</v>
      </c>
      <c r="G164" s="313" t="s">
        <v>238</v>
      </c>
      <c r="H164" s="316" t="s">
        <v>60</v>
      </c>
      <c r="I164" s="316" t="s">
        <v>239</v>
      </c>
      <c r="J164" s="313">
        <v>2</v>
      </c>
      <c r="K164" s="313"/>
      <c r="L164" s="313" t="s">
        <v>61</v>
      </c>
      <c r="M164" s="313" t="s">
        <v>62</v>
      </c>
      <c r="N164" s="313" t="s">
        <v>211</v>
      </c>
      <c r="O164" s="322">
        <f>6150+5546.66667</f>
        <v>11696.666669999999</v>
      </c>
      <c r="P164" s="322">
        <f>O164*1.2</f>
        <v>14036.000003999998</v>
      </c>
      <c r="Q164" s="322">
        <f>P164</f>
        <v>14036.000003999998</v>
      </c>
      <c r="R164" s="322">
        <v>0</v>
      </c>
      <c r="S164" s="322">
        <v>0</v>
      </c>
      <c r="T164" s="128"/>
      <c r="U164" s="128"/>
      <c r="V164" s="322">
        <v>0</v>
      </c>
      <c r="W164" s="313" t="s">
        <v>64</v>
      </c>
      <c r="X164" s="313" t="s">
        <v>65</v>
      </c>
      <c r="Y164" s="313" t="s">
        <v>66</v>
      </c>
      <c r="Z164" s="325">
        <f>AA164-60</f>
        <v>44989</v>
      </c>
      <c r="AA164" s="325">
        <f>AM164-20</f>
        <v>45049</v>
      </c>
      <c r="AB164" s="313"/>
      <c r="AC164" s="313"/>
      <c r="AD164" s="313"/>
      <c r="AE164" s="313"/>
      <c r="AF164" s="313" t="s">
        <v>240</v>
      </c>
      <c r="AG164" s="313" t="s">
        <v>241</v>
      </c>
      <c r="AH164" s="313">
        <v>876</v>
      </c>
      <c r="AI164" s="313" t="s">
        <v>242</v>
      </c>
      <c r="AJ164" s="313">
        <v>1</v>
      </c>
      <c r="AK164" s="345">
        <v>84000000000</v>
      </c>
      <c r="AL164" s="313" t="s">
        <v>215</v>
      </c>
      <c r="AM164" s="325">
        <f>AN164</f>
        <v>45069</v>
      </c>
      <c r="AN164" s="325">
        <f>AO164-120</f>
        <v>45069</v>
      </c>
      <c r="AO164" s="325">
        <v>45189</v>
      </c>
      <c r="AP164" s="313">
        <v>2023</v>
      </c>
      <c r="AQ164" s="313"/>
      <c r="AR164" s="313" t="s">
        <v>216</v>
      </c>
      <c r="AS164" s="16" t="s">
        <v>243</v>
      </c>
      <c r="AT164" s="16" t="s">
        <v>244</v>
      </c>
      <c r="AU164" s="14" t="s">
        <v>228</v>
      </c>
      <c r="AV164" s="14" t="s">
        <v>229</v>
      </c>
      <c r="AW164" s="23">
        <v>7.38</v>
      </c>
      <c r="AX164" s="16">
        <v>7.38</v>
      </c>
      <c r="AY164" s="16" t="s">
        <v>61</v>
      </c>
      <c r="AZ164" s="16"/>
      <c r="BA164" s="16"/>
      <c r="BB164" s="16"/>
    </row>
    <row r="165" spans="1:54" s="68" customFormat="1" ht="49.5" customHeight="1">
      <c r="A165" s="306"/>
      <c r="B165" s="343"/>
      <c r="C165" s="315"/>
      <c r="D165" s="306"/>
      <c r="E165" s="315"/>
      <c r="F165" s="315"/>
      <c r="G165" s="315"/>
      <c r="H165" s="318"/>
      <c r="I165" s="318"/>
      <c r="J165" s="315"/>
      <c r="K165" s="315"/>
      <c r="L165" s="315"/>
      <c r="M165" s="315"/>
      <c r="N165" s="315"/>
      <c r="O165" s="324"/>
      <c r="P165" s="324"/>
      <c r="Q165" s="324"/>
      <c r="R165" s="324"/>
      <c r="S165" s="324"/>
      <c r="T165" s="241"/>
      <c r="U165" s="241"/>
      <c r="V165" s="324"/>
      <c r="W165" s="315"/>
      <c r="X165" s="315"/>
      <c r="Y165" s="315"/>
      <c r="Z165" s="327"/>
      <c r="AA165" s="327"/>
      <c r="AB165" s="315"/>
      <c r="AC165" s="315"/>
      <c r="AD165" s="315"/>
      <c r="AE165" s="315"/>
      <c r="AF165" s="315"/>
      <c r="AG165" s="315"/>
      <c r="AH165" s="315"/>
      <c r="AI165" s="315"/>
      <c r="AJ165" s="315"/>
      <c r="AK165" s="347"/>
      <c r="AL165" s="315"/>
      <c r="AM165" s="327"/>
      <c r="AN165" s="327"/>
      <c r="AO165" s="327"/>
      <c r="AP165" s="315"/>
      <c r="AQ165" s="315"/>
      <c r="AR165" s="315"/>
      <c r="AS165" s="16" t="s">
        <v>245</v>
      </c>
      <c r="AT165" s="16" t="s">
        <v>246</v>
      </c>
      <c r="AU165" s="14" t="s">
        <v>228</v>
      </c>
      <c r="AV165" s="14" t="s">
        <v>229</v>
      </c>
      <c r="AW165" s="23">
        <v>6.6559999999999997</v>
      </c>
      <c r="AX165" s="26">
        <v>6.6559999999999997</v>
      </c>
      <c r="AY165" s="16" t="s">
        <v>61</v>
      </c>
      <c r="AZ165" s="16"/>
      <c r="BA165" s="16"/>
      <c r="BB165" s="16"/>
    </row>
    <row r="166" spans="1:54" s="68" customFormat="1" ht="69" customHeight="1">
      <c r="A166" s="67" t="s">
        <v>54</v>
      </c>
      <c r="B166" s="92" t="s">
        <v>1545</v>
      </c>
      <c r="C166" s="72" t="s">
        <v>1184</v>
      </c>
      <c r="D166" s="62" t="s">
        <v>1040</v>
      </c>
      <c r="E166" s="62" t="s">
        <v>86</v>
      </c>
      <c r="G166" s="62" t="s">
        <v>1052</v>
      </c>
      <c r="H166" s="69" t="s">
        <v>87</v>
      </c>
      <c r="I166" s="69" t="s">
        <v>88</v>
      </c>
      <c r="J166" s="62">
        <v>2</v>
      </c>
      <c r="K166" s="62"/>
      <c r="L166" s="62" t="s">
        <v>61</v>
      </c>
      <c r="M166" s="62" t="s">
        <v>527</v>
      </c>
      <c r="N166" s="62" t="s">
        <v>211</v>
      </c>
      <c r="O166" s="127">
        <v>787.78665999999998</v>
      </c>
      <c r="P166" s="127">
        <v>945.34399199999996</v>
      </c>
      <c r="Q166" s="127">
        <v>945.34399199999996</v>
      </c>
      <c r="R166" s="127" t="s">
        <v>1053</v>
      </c>
      <c r="S166" s="127" t="s">
        <v>1053</v>
      </c>
      <c r="T166" s="127"/>
      <c r="U166" s="127"/>
      <c r="V166" s="127"/>
      <c r="W166" s="62" t="s">
        <v>64</v>
      </c>
      <c r="X166" s="62" t="s">
        <v>1054</v>
      </c>
      <c r="Y166" s="56" t="s">
        <v>66</v>
      </c>
      <c r="Z166" s="63">
        <v>44967</v>
      </c>
      <c r="AA166" s="63">
        <v>45036</v>
      </c>
      <c r="AB166" s="62" t="s">
        <v>1053</v>
      </c>
      <c r="AC166" s="62" t="s">
        <v>1053</v>
      </c>
      <c r="AD166" s="62" t="s">
        <v>1053</v>
      </c>
      <c r="AE166" s="62" t="s">
        <v>1053</v>
      </c>
      <c r="AF166" s="62" t="s">
        <v>1052</v>
      </c>
      <c r="AG166" s="62" t="s">
        <v>1055</v>
      </c>
      <c r="AH166" s="62">
        <v>876</v>
      </c>
      <c r="AI166" s="62" t="s">
        <v>68</v>
      </c>
      <c r="AJ166" s="62">
        <v>1</v>
      </c>
      <c r="AK166" s="70" t="s">
        <v>1042</v>
      </c>
      <c r="AL166" s="62" t="s">
        <v>1095</v>
      </c>
      <c r="AM166" s="63">
        <v>45051</v>
      </c>
      <c r="AN166" s="63">
        <v>45054</v>
      </c>
      <c r="AO166" s="63">
        <v>45085</v>
      </c>
      <c r="AP166" s="62">
        <v>2023</v>
      </c>
      <c r="AQ166" s="62" t="s">
        <v>1053</v>
      </c>
      <c r="AR166" s="62" t="s">
        <v>71</v>
      </c>
      <c r="AS166" s="62" t="s">
        <v>1056</v>
      </c>
      <c r="AT166" s="62" t="s">
        <v>1057</v>
      </c>
      <c r="AU166" s="69">
        <v>2023</v>
      </c>
      <c r="AV166" s="232">
        <v>2023</v>
      </c>
      <c r="AW166" s="65">
        <v>26.1</v>
      </c>
      <c r="AX166" s="62">
        <v>26.1</v>
      </c>
      <c r="AY166" s="62" t="s">
        <v>61</v>
      </c>
      <c r="AZ166" s="62" t="s">
        <v>1053</v>
      </c>
      <c r="BA166" s="62" t="s">
        <v>1053</v>
      </c>
      <c r="BB166" s="62" t="s">
        <v>1053</v>
      </c>
    </row>
    <row r="167" spans="1:54" s="68" customFormat="1" ht="69" customHeight="1">
      <c r="A167" s="67" t="s">
        <v>54</v>
      </c>
      <c r="B167" s="92" t="s">
        <v>1558</v>
      </c>
      <c r="C167" s="72" t="s">
        <v>1184</v>
      </c>
      <c r="D167" s="62" t="s">
        <v>1040</v>
      </c>
      <c r="E167" s="62" t="s">
        <v>57</v>
      </c>
      <c r="G167" s="62" t="s">
        <v>1058</v>
      </c>
      <c r="H167" s="69" t="s">
        <v>60</v>
      </c>
      <c r="I167" s="69" t="s">
        <v>60</v>
      </c>
      <c r="J167" s="62">
        <v>2</v>
      </c>
      <c r="K167" s="62"/>
      <c r="L167" s="62" t="s">
        <v>61</v>
      </c>
      <c r="M167" s="62" t="s">
        <v>527</v>
      </c>
      <c r="N167" s="62" t="s">
        <v>211</v>
      </c>
      <c r="O167" s="127">
        <v>20962.213339999998</v>
      </c>
      <c r="P167" s="127">
        <v>25154.656008000002</v>
      </c>
      <c r="Q167" s="127">
        <v>25154.656008000002</v>
      </c>
      <c r="R167" s="127" t="s">
        <v>1053</v>
      </c>
      <c r="S167" s="127" t="s">
        <v>1053</v>
      </c>
      <c r="T167" s="127"/>
      <c r="U167" s="127"/>
      <c r="V167" s="127"/>
      <c r="W167" s="62" t="s">
        <v>64</v>
      </c>
      <c r="X167" s="62" t="s">
        <v>1054</v>
      </c>
      <c r="Y167" s="56" t="s">
        <v>66</v>
      </c>
      <c r="Z167" s="63">
        <v>45097</v>
      </c>
      <c r="AA167" s="63">
        <v>45159</v>
      </c>
      <c r="AB167" s="62" t="s">
        <v>1053</v>
      </c>
      <c r="AC167" s="62" t="s">
        <v>1053</v>
      </c>
      <c r="AD167" s="62" t="s">
        <v>1053</v>
      </c>
      <c r="AE167" s="62" t="s">
        <v>1053</v>
      </c>
      <c r="AF167" s="62" t="s">
        <v>1058</v>
      </c>
      <c r="AG167" s="62" t="s">
        <v>1059</v>
      </c>
      <c r="AH167" s="62">
        <v>876</v>
      </c>
      <c r="AI167" s="62" t="s">
        <v>68</v>
      </c>
      <c r="AJ167" s="62">
        <v>1</v>
      </c>
      <c r="AK167" s="70" t="s">
        <v>1042</v>
      </c>
      <c r="AL167" s="62" t="s">
        <v>1095</v>
      </c>
      <c r="AM167" s="63">
        <v>45173</v>
      </c>
      <c r="AN167" s="63">
        <v>45174</v>
      </c>
      <c r="AO167" s="63">
        <v>45235</v>
      </c>
      <c r="AP167" s="62">
        <v>2023</v>
      </c>
      <c r="AQ167" s="62" t="s">
        <v>1053</v>
      </c>
      <c r="AR167" s="62" t="s">
        <v>71</v>
      </c>
      <c r="AS167" s="62" t="s">
        <v>1056</v>
      </c>
      <c r="AT167" s="62" t="s">
        <v>1057</v>
      </c>
      <c r="AU167" s="69">
        <v>2023</v>
      </c>
      <c r="AV167" s="69">
        <v>2023</v>
      </c>
      <c r="AW167" s="65">
        <v>26.1</v>
      </c>
      <c r="AX167" s="62">
        <v>26.1</v>
      </c>
      <c r="AY167" s="62" t="s">
        <v>61</v>
      </c>
      <c r="AZ167" s="62" t="s">
        <v>1053</v>
      </c>
      <c r="BA167" s="62" t="s">
        <v>1053</v>
      </c>
      <c r="BB167" s="62" t="s">
        <v>1053</v>
      </c>
    </row>
    <row r="168" spans="1:54" s="68" customFormat="1" ht="69" customHeight="1">
      <c r="A168" s="67" t="s">
        <v>54</v>
      </c>
      <c r="B168" s="92" t="s">
        <v>1544</v>
      </c>
      <c r="C168" s="72" t="s">
        <v>1184</v>
      </c>
      <c r="D168" s="62" t="s">
        <v>1040</v>
      </c>
      <c r="E168" s="62" t="s">
        <v>57</v>
      </c>
      <c r="G168" s="62" t="s">
        <v>1062</v>
      </c>
      <c r="H168" s="69" t="s">
        <v>60</v>
      </c>
      <c r="I168" s="69" t="s">
        <v>60</v>
      </c>
      <c r="J168" s="62">
        <v>2</v>
      </c>
      <c r="K168" s="62"/>
      <c r="L168" s="62" t="s">
        <v>61</v>
      </c>
      <c r="M168" s="62" t="s">
        <v>527</v>
      </c>
      <c r="N168" s="62" t="s">
        <v>211</v>
      </c>
      <c r="O168" s="127">
        <v>5303.8053300000001</v>
      </c>
      <c r="P168" s="127">
        <v>6364.5663960000002</v>
      </c>
      <c r="Q168" s="127">
        <v>6364.5663960000002</v>
      </c>
      <c r="R168" s="127" t="s">
        <v>1053</v>
      </c>
      <c r="S168" s="127" t="s">
        <v>1053</v>
      </c>
      <c r="T168" s="127"/>
      <c r="U168" s="127"/>
      <c r="V168" s="127"/>
      <c r="W168" s="62" t="s">
        <v>64</v>
      </c>
      <c r="X168" s="62" t="s">
        <v>1054</v>
      </c>
      <c r="Y168" s="56" t="s">
        <v>66</v>
      </c>
      <c r="Z168" s="63">
        <v>45097</v>
      </c>
      <c r="AA168" s="63">
        <v>45159</v>
      </c>
      <c r="AB168" s="62" t="s">
        <v>1053</v>
      </c>
      <c r="AC168" s="62" t="s">
        <v>1053</v>
      </c>
      <c r="AD168" s="62" t="s">
        <v>1053</v>
      </c>
      <c r="AE168" s="62" t="s">
        <v>1053</v>
      </c>
      <c r="AF168" s="62" t="s">
        <v>1062</v>
      </c>
      <c r="AG168" s="62" t="s">
        <v>1059</v>
      </c>
      <c r="AH168" s="62">
        <v>876</v>
      </c>
      <c r="AI168" s="62" t="s">
        <v>68</v>
      </c>
      <c r="AJ168" s="62">
        <v>1</v>
      </c>
      <c r="AK168" s="70" t="s">
        <v>1042</v>
      </c>
      <c r="AL168" s="62" t="s">
        <v>1095</v>
      </c>
      <c r="AM168" s="63">
        <v>45173</v>
      </c>
      <c r="AN168" s="63">
        <v>45174</v>
      </c>
      <c r="AO168" s="63">
        <v>45204</v>
      </c>
      <c r="AP168" s="62">
        <v>2023</v>
      </c>
      <c r="AQ168" s="62" t="s">
        <v>1053</v>
      </c>
      <c r="AR168" s="62" t="s">
        <v>71</v>
      </c>
      <c r="AS168" s="62" t="s">
        <v>1060</v>
      </c>
      <c r="AT168" s="62" t="s">
        <v>1061</v>
      </c>
      <c r="AU168" s="69">
        <v>2023</v>
      </c>
      <c r="AV168" s="69">
        <v>2023</v>
      </c>
      <c r="AW168" s="65">
        <v>6.7042221499999997</v>
      </c>
      <c r="AX168" s="65">
        <v>6.7042221499999997</v>
      </c>
      <c r="AY168" s="62" t="s">
        <v>61</v>
      </c>
      <c r="AZ168" s="62" t="s">
        <v>1053</v>
      </c>
      <c r="BA168" s="62" t="s">
        <v>1053</v>
      </c>
      <c r="BB168" s="62" t="s">
        <v>1053</v>
      </c>
    </row>
    <row r="169" spans="1:54" s="68" customFormat="1" ht="69" customHeight="1">
      <c r="A169" s="67" t="s">
        <v>54</v>
      </c>
      <c r="B169" s="92" t="s">
        <v>1559</v>
      </c>
      <c r="C169" s="72" t="s">
        <v>1184</v>
      </c>
      <c r="D169" s="62" t="s">
        <v>1040</v>
      </c>
      <c r="E169" s="62" t="s">
        <v>332</v>
      </c>
      <c r="G169" s="62" t="s">
        <v>1063</v>
      </c>
      <c r="H169" s="69" t="s">
        <v>87</v>
      </c>
      <c r="I169" s="69" t="s">
        <v>88</v>
      </c>
      <c r="J169" s="62">
        <v>2</v>
      </c>
      <c r="K169" s="62"/>
      <c r="L169" s="62" t="s">
        <v>61</v>
      </c>
      <c r="M169" s="62" t="s">
        <v>527</v>
      </c>
      <c r="N169" s="62" t="s">
        <v>211</v>
      </c>
      <c r="O169" s="127">
        <v>483.67509999999999</v>
      </c>
      <c r="P169" s="127">
        <v>580.41012000000001</v>
      </c>
      <c r="Q169" s="127">
        <v>580.41012000000001</v>
      </c>
      <c r="R169" s="127" t="s">
        <v>1053</v>
      </c>
      <c r="S169" s="127" t="s">
        <v>1053</v>
      </c>
      <c r="T169" s="127"/>
      <c r="U169" s="127"/>
      <c r="V169" s="127"/>
      <c r="W169" s="62" t="s">
        <v>64</v>
      </c>
      <c r="X169" s="62" t="s">
        <v>1054</v>
      </c>
      <c r="Y169" s="56" t="s">
        <v>66</v>
      </c>
      <c r="Z169" s="63">
        <v>44967</v>
      </c>
      <c r="AA169" s="63">
        <v>45036</v>
      </c>
      <c r="AB169" s="62" t="s">
        <v>1053</v>
      </c>
      <c r="AC169" s="62" t="s">
        <v>1053</v>
      </c>
      <c r="AD169" s="62" t="s">
        <v>1053</v>
      </c>
      <c r="AE169" s="62" t="s">
        <v>1053</v>
      </c>
      <c r="AF169" s="62" t="s">
        <v>1063</v>
      </c>
      <c r="AG169" s="62" t="s">
        <v>1055</v>
      </c>
      <c r="AH169" s="62">
        <v>876</v>
      </c>
      <c r="AI169" s="62" t="s">
        <v>68</v>
      </c>
      <c r="AJ169" s="62">
        <v>1</v>
      </c>
      <c r="AK169" s="70" t="s">
        <v>1042</v>
      </c>
      <c r="AL169" s="62" t="s">
        <v>1095</v>
      </c>
      <c r="AM169" s="63">
        <v>45051</v>
      </c>
      <c r="AN169" s="63">
        <v>45054</v>
      </c>
      <c r="AO169" s="63">
        <v>45115</v>
      </c>
      <c r="AP169" s="62">
        <v>2023</v>
      </c>
      <c r="AQ169" s="62" t="s">
        <v>1053</v>
      </c>
      <c r="AR169" s="62" t="s">
        <v>71</v>
      </c>
      <c r="AS169" s="62" t="s">
        <v>1064</v>
      </c>
      <c r="AT169" s="62" t="s">
        <v>1065</v>
      </c>
      <c r="AU169" s="69">
        <v>2023</v>
      </c>
      <c r="AV169" s="69">
        <v>2023</v>
      </c>
      <c r="AW169" s="65">
        <v>11.456300779999999</v>
      </c>
      <c r="AX169" s="71">
        <v>11.456300779999999</v>
      </c>
      <c r="AY169" s="62" t="s">
        <v>61</v>
      </c>
      <c r="AZ169" s="62" t="s">
        <v>1053</v>
      </c>
      <c r="BA169" s="62" t="s">
        <v>1053</v>
      </c>
      <c r="BB169" s="62" t="s">
        <v>1053</v>
      </c>
    </row>
    <row r="170" spans="1:54" s="68" customFormat="1" ht="69" customHeight="1">
      <c r="A170" s="67" t="s">
        <v>54</v>
      </c>
      <c r="B170" s="92" t="s">
        <v>1560</v>
      </c>
      <c r="C170" s="72" t="s">
        <v>1184</v>
      </c>
      <c r="D170" s="62" t="s">
        <v>1040</v>
      </c>
      <c r="E170" s="62" t="s">
        <v>57</v>
      </c>
      <c r="G170" s="62" t="s">
        <v>1066</v>
      </c>
      <c r="H170" s="69" t="s">
        <v>60</v>
      </c>
      <c r="I170" s="69" t="s">
        <v>60</v>
      </c>
      <c r="J170" s="62">
        <v>2</v>
      </c>
      <c r="K170" s="62"/>
      <c r="L170" s="62" t="s">
        <v>61</v>
      </c>
      <c r="M170" s="62" t="s">
        <v>527</v>
      </c>
      <c r="N170" s="62" t="s">
        <v>211</v>
      </c>
      <c r="O170" s="127">
        <v>9063.2422200000001</v>
      </c>
      <c r="P170" s="127">
        <v>10875.890664</v>
      </c>
      <c r="Q170" s="127">
        <v>10875.890664</v>
      </c>
      <c r="R170" s="127" t="s">
        <v>1053</v>
      </c>
      <c r="S170" s="127" t="s">
        <v>1053</v>
      </c>
      <c r="T170" s="127"/>
      <c r="U170" s="127"/>
      <c r="V170" s="127"/>
      <c r="W170" s="62" t="s">
        <v>64</v>
      </c>
      <c r="X170" s="62" t="s">
        <v>1054</v>
      </c>
      <c r="Y170" s="56" t="s">
        <v>66</v>
      </c>
      <c r="Z170" s="63">
        <v>45097</v>
      </c>
      <c r="AA170" s="63">
        <v>45159</v>
      </c>
      <c r="AB170" s="62" t="s">
        <v>1053</v>
      </c>
      <c r="AC170" s="62" t="s">
        <v>1053</v>
      </c>
      <c r="AD170" s="62" t="s">
        <v>1053</v>
      </c>
      <c r="AE170" s="62" t="s">
        <v>1053</v>
      </c>
      <c r="AF170" s="62" t="s">
        <v>1066</v>
      </c>
      <c r="AG170" s="62" t="s">
        <v>1059</v>
      </c>
      <c r="AH170" s="62">
        <v>876</v>
      </c>
      <c r="AI170" s="62" t="s">
        <v>68</v>
      </c>
      <c r="AJ170" s="62">
        <v>1</v>
      </c>
      <c r="AK170" s="70" t="s">
        <v>1042</v>
      </c>
      <c r="AL170" s="62" t="s">
        <v>1095</v>
      </c>
      <c r="AM170" s="63">
        <v>45173</v>
      </c>
      <c r="AN170" s="63">
        <v>45174</v>
      </c>
      <c r="AO170" s="63">
        <v>45204</v>
      </c>
      <c r="AP170" s="62">
        <v>2023</v>
      </c>
      <c r="AQ170" s="62" t="s">
        <v>1053</v>
      </c>
      <c r="AR170" s="62" t="s">
        <v>71</v>
      </c>
      <c r="AS170" s="62" t="s">
        <v>1064</v>
      </c>
      <c r="AT170" s="62" t="s">
        <v>1065</v>
      </c>
      <c r="AU170" s="69">
        <v>2023</v>
      </c>
      <c r="AV170" s="69">
        <v>2023</v>
      </c>
      <c r="AW170" s="65">
        <v>11.456300779999999</v>
      </c>
      <c r="AX170" s="71">
        <v>11.456300779999999</v>
      </c>
      <c r="AY170" s="62" t="s">
        <v>61</v>
      </c>
      <c r="AZ170" s="62" t="s">
        <v>1053</v>
      </c>
      <c r="BA170" s="62" t="s">
        <v>1053</v>
      </c>
      <c r="BB170" s="62" t="s">
        <v>1053</v>
      </c>
    </row>
    <row r="171" spans="1:54" s="68" customFormat="1" ht="69" customHeight="1">
      <c r="A171" s="67" t="s">
        <v>54</v>
      </c>
      <c r="B171" s="92" t="s">
        <v>1561</v>
      </c>
      <c r="C171" s="72" t="s">
        <v>1184</v>
      </c>
      <c r="D171" s="62" t="s">
        <v>1040</v>
      </c>
      <c r="E171" s="62" t="s">
        <v>332</v>
      </c>
      <c r="G171" s="62" t="s">
        <v>1067</v>
      </c>
      <c r="H171" s="69" t="s">
        <v>87</v>
      </c>
      <c r="I171" s="69" t="s">
        <v>88</v>
      </c>
      <c r="J171" s="62">
        <v>2</v>
      </c>
      <c r="K171" s="62"/>
      <c r="L171" s="62" t="s">
        <v>61</v>
      </c>
      <c r="M171" s="62" t="s">
        <v>527</v>
      </c>
      <c r="N171" s="62" t="s">
        <v>211</v>
      </c>
      <c r="O171" s="127">
        <v>483.67509999999999</v>
      </c>
      <c r="P171" s="127">
        <v>580.41012000000001</v>
      </c>
      <c r="Q171" s="127">
        <v>580.41012000000001</v>
      </c>
      <c r="R171" s="127" t="s">
        <v>1053</v>
      </c>
      <c r="S171" s="127" t="s">
        <v>1053</v>
      </c>
      <c r="T171" s="127"/>
      <c r="U171" s="127"/>
      <c r="V171" s="127"/>
      <c r="W171" s="62" t="s">
        <v>64</v>
      </c>
      <c r="X171" s="62" t="s">
        <v>1054</v>
      </c>
      <c r="Y171" s="56" t="s">
        <v>66</v>
      </c>
      <c r="Z171" s="63">
        <v>44967</v>
      </c>
      <c r="AA171" s="63">
        <v>45036</v>
      </c>
      <c r="AB171" s="62" t="s">
        <v>1053</v>
      </c>
      <c r="AC171" s="62" t="s">
        <v>1053</v>
      </c>
      <c r="AD171" s="62" t="s">
        <v>1053</v>
      </c>
      <c r="AE171" s="62" t="s">
        <v>1053</v>
      </c>
      <c r="AF171" s="62" t="s">
        <v>1067</v>
      </c>
      <c r="AG171" s="62" t="s">
        <v>1055</v>
      </c>
      <c r="AH171" s="62">
        <v>876</v>
      </c>
      <c r="AI171" s="62" t="s">
        <v>68</v>
      </c>
      <c r="AJ171" s="62">
        <v>1</v>
      </c>
      <c r="AK171" s="70" t="s">
        <v>1042</v>
      </c>
      <c r="AL171" s="62" t="s">
        <v>1095</v>
      </c>
      <c r="AM171" s="63">
        <v>45051</v>
      </c>
      <c r="AN171" s="63">
        <v>45054</v>
      </c>
      <c r="AO171" s="63">
        <v>45115</v>
      </c>
      <c r="AP171" s="62">
        <v>2023</v>
      </c>
      <c r="AQ171" s="62" t="s">
        <v>1053</v>
      </c>
      <c r="AR171" s="62" t="s">
        <v>71</v>
      </c>
      <c r="AS171" s="62" t="s">
        <v>1068</v>
      </c>
      <c r="AT171" s="62" t="s">
        <v>1069</v>
      </c>
      <c r="AU171" s="69">
        <v>2023</v>
      </c>
      <c r="AV171" s="69">
        <v>2023</v>
      </c>
      <c r="AW171" s="65">
        <v>11.456300779999999</v>
      </c>
      <c r="AX171" s="71">
        <v>11.456300779999999</v>
      </c>
      <c r="AY171" s="62" t="s">
        <v>61</v>
      </c>
      <c r="AZ171" s="62" t="s">
        <v>1053</v>
      </c>
      <c r="BA171" s="62" t="s">
        <v>1053</v>
      </c>
      <c r="BB171" s="62" t="s">
        <v>1053</v>
      </c>
    </row>
    <row r="172" spans="1:54" s="68" customFormat="1" ht="69" customHeight="1">
      <c r="A172" s="67" t="s">
        <v>54</v>
      </c>
      <c r="B172" s="92" t="s">
        <v>1562</v>
      </c>
      <c r="C172" s="72" t="s">
        <v>1184</v>
      </c>
      <c r="D172" s="62" t="s">
        <v>1040</v>
      </c>
      <c r="E172" s="62" t="s">
        <v>57</v>
      </c>
      <c r="G172" s="62" t="s">
        <v>1070</v>
      </c>
      <c r="H172" s="69" t="s">
        <v>60</v>
      </c>
      <c r="I172" s="69" t="s">
        <v>60</v>
      </c>
      <c r="J172" s="62">
        <v>2</v>
      </c>
      <c r="K172" s="62"/>
      <c r="L172" s="62" t="s">
        <v>61</v>
      </c>
      <c r="M172" s="62" t="s">
        <v>527</v>
      </c>
      <c r="N172" s="62" t="s">
        <v>211</v>
      </c>
      <c r="O172" s="127">
        <v>9063.2422200000001</v>
      </c>
      <c r="P172" s="127">
        <v>10875.890664</v>
      </c>
      <c r="Q172" s="127">
        <v>10875.890664</v>
      </c>
      <c r="R172" s="127" t="s">
        <v>1053</v>
      </c>
      <c r="S172" s="127" t="s">
        <v>1053</v>
      </c>
      <c r="T172" s="127"/>
      <c r="U172" s="127"/>
      <c r="V172" s="127"/>
      <c r="W172" s="62" t="s">
        <v>64</v>
      </c>
      <c r="X172" s="62" t="s">
        <v>1054</v>
      </c>
      <c r="Y172" s="56" t="s">
        <v>66</v>
      </c>
      <c r="Z172" s="63">
        <v>45097</v>
      </c>
      <c r="AA172" s="63">
        <v>45159</v>
      </c>
      <c r="AB172" s="62" t="s">
        <v>1053</v>
      </c>
      <c r="AC172" s="62" t="s">
        <v>1053</v>
      </c>
      <c r="AD172" s="62" t="s">
        <v>1053</v>
      </c>
      <c r="AE172" s="62" t="s">
        <v>1053</v>
      </c>
      <c r="AF172" s="62" t="s">
        <v>1070</v>
      </c>
      <c r="AG172" s="62" t="s">
        <v>1059</v>
      </c>
      <c r="AH172" s="62">
        <v>876</v>
      </c>
      <c r="AI172" s="62" t="s">
        <v>68</v>
      </c>
      <c r="AJ172" s="62">
        <v>1</v>
      </c>
      <c r="AK172" s="70" t="s">
        <v>1042</v>
      </c>
      <c r="AL172" s="62" t="s">
        <v>1095</v>
      </c>
      <c r="AM172" s="63">
        <v>45173</v>
      </c>
      <c r="AN172" s="63">
        <v>45174</v>
      </c>
      <c r="AO172" s="63">
        <v>45204</v>
      </c>
      <c r="AP172" s="62">
        <v>2023</v>
      </c>
      <c r="AQ172" s="62" t="s">
        <v>1053</v>
      </c>
      <c r="AR172" s="62" t="s">
        <v>71</v>
      </c>
      <c r="AS172" s="62" t="s">
        <v>1068</v>
      </c>
      <c r="AT172" s="62" t="s">
        <v>1069</v>
      </c>
      <c r="AU172" s="69">
        <v>2023</v>
      </c>
      <c r="AV172" s="69">
        <v>2023</v>
      </c>
      <c r="AW172" s="65">
        <v>11.456300779999999</v>
      </c>
      <c r="AX172" s="71">
        <v>11.456300779999999</v>
      </c>
      <c r="AY172" s="62" t="s">
        <v>61</v>
      </c>
      <c r="AZ172" s="62" t="s">
        <v>1053</v>
      </c>
      <c r="BA172" s="62" t="s">
        <v>1053</v>
      </c>
      <c r="BB172" s="62" t="s">
        <v>1053</v>
      </c>
    </row>
    <row r="173" spans="1:54" s="68" customFormat="1" ht="69" customHeight="1">
      <c r="A173" s="67" t="s">
        <v>54</v>
      </c>
      <c r="B173" s="92" t="s">
        <v>1563</v>
      </c>
      <c r="C173" s="72" t="s">
        <v>1184</v>
      </c>
      <c r="D173" s="62" t="s">
        <v>1040</v>
      </c>
      <c r="E173" s="62" t="s">
        <v>332</v>
      </c>
      <c r="G173" s="62" t="s">
        <v>1071</v>
      </c>
      <c r="H173" s="69" t="s">
        <v>87</v>
      </c>
      <c r="I173" s="69" t="s">
        <v>88</v>
      </c>
      <c r="J173" s="62">
        <v>2</v>
      </c>
      <c r="K173" s="62"/>
      <c r="L173" s="62" t="s">
        <v>61</v>
      </c>
      <c r="M173" s="62" t="s">
        <v>527</v>
      </c>
      <c r="N173" s="62" t="s">
        <v>211</v>
      </c>
      <c r="O173" s="127">
        <v>483.67509999999999</v>
      </c>
      <c r="P173" s="127">
        <v>580.41012000000001</v>
      </c>
      <c r="Q173" s="127">
        <v>580.41012000000001</v>
      </c>
      <c r="R173" s="127" t="s">
        <v>1053</v>
      </c>
      <c r="S173" s="127" t="s">
        <v>1053</v>
      </c>
      <c r="T173" s="127"/>
      <c r="U173" s="127"/>
      <c r="V173" s="127"/>
      <c r="W173" s="62" t="s">
        <v>64</v>
      </c>
      <c r="X173" s="62" t="s">
        <v>1054</v>
      </c>
      <c r="Y173" s="56" t="s">
        <v>66</v>
      </c>
      <c r="Z173" s="63">
        <v>44967</v>
      </c>
      <c r="AA173" s="63">
        <v>45036</v>
      </c>
      <c r="AB173" s="62" t="s">
        <v>1053</v>
      </c>
      <c r="AC173" s="62" t="s">
        <v>1053</v>
      </c>
      <c r="AD173" s="62" t="s">
        <v>1053</v>
      </c>
      <c r="AE173" s="62" t="s">
        <v>1053</v>
      </c>
      <c r="AF173" s="62" t="s">
        <v>1071</v>
      </c>
      <c r="AG173" s="62" t="s">
        <v>1055</v>
      </c>
      <c r="AH173" s="62">
        <v>876</v>
      </c>
      <c r="AI173" s="62" t="s">
        <v>68</v>
      </c>
      <c r="AJ173" s="62">
        <v>1</v>
      </c>
      <c r="AK173" s="70" t="s">
        <v>1042</v>
      </c>
      <c r="AL173" s="62" t="s">
        <v>1095</v>
      </c>
      <c r="AM173" s="63">
        <v>45051</v>
      </c>
      <c r="AN173" s="63">
        <v>45054</v>
      </c>
      <c r="AO173" s="63">
        <v>45115</v>
      </c>
      <c r="AP173" s="62">
        <v>2023</v>
      </c>
      <c r="AQ173" s="62" t="s">
        <v>1053</v>
      </c>
      <c r="AR173" s="62" t="s">
        <v>71</v>
      </c>
      <c r="AS173" s="62" t="s">
        <v>1072</v>
      </c>
      <c r="AT173" s="62" t="s">
        <v>1073</v>
      </c>
      <c r="AU173" s="69">
        <v>2023</v>
      </c>
      <c r="AV173" s="69">
        <v>2023</v>
      </c>
      <c r="AW173" s="65">
        <v>11.456300779999999</v>
      </c>
      <c r="AX173" s="71">
        <v>11.456300779999999</v>
      </c>
      <c r="AY173" s="62" t="s">
        <v>61</v>
      </c>
      <c r="AZ173" s="62" t="s">
        <v>1053</v>
      </c>
      <c r="BA173" s="62" t="s">
        <v>1053</v>
      </c>
      <c r="BB173" s="62" t="s">
        <v>1053</v>
      </c>
    </row>
    <row r="174" spans="1:54" s="68" customFormat="1" ht="69" customHeight="1">
      <c r="A174" s="67" t="s">
        <v>54</v>
      </c>
      <c r="B174" s="92" t="s">
        <v>1564</v>
      </c>
      <c r="C174" s="72" t="s">
        <v>1184</v>
      </c>
      <c r="D174" s="62" t="s">
        <v>1040</v>
      </c>
      <c r="E174" s="62" t="s">
        <v>57</v>
      </c>
      <c r="G174" s="62" t="s">
        <v>1074</v>
      </c>
      <c r="H174" s="69" t="s">
        <v>60</v>
      </c>
      <c r="I174" s="69" t="s">
        <v>60</v>
      </c>
      <c r="J174" s="62">
        <v>2</v>
      </c>
      <c r="K174" s="62"/>
      <c r="L174" s="62" t="s">
        <v>61</v>
      </c>
      <c r="M174" s="62" t="s">
        <v>527</v>
      </c>
      <c r="N174" s="62" t="s">
        <v>211</v>
      </c>
      <c r="O174" s="127">
        <v>9063.2422200000001</v>
      </c>
      <c r="P174" s="127">
        <v>10875.890664</v>
      </c>
      <c r="Q174" s="127">
        <v>10875.890664</v>
      </c>
      <c r="R174" s="127" t="s">
        <v>1053</v>
      </c>
      <c r="S174" s="127" t="s">
        <v>1053</v>
      </c>
      <c r="T174" s="127"/>
      <c r="U174" s="127"/>
      <c r="V174" s="127"/>
      <c r="W174" s="62" t="s">
        <v>64</v>
      </c>
      <c r="X174" s="62" t="s">
        <v>1054</v>
      </c>
      <c r="Y174" s="56" t="s">
        <v>66</v>
      </c>
      <c r="Z174" s="63">
        <v>45097</v>
      </c>
      <c r="AA174" s="63">
        <v>45159</v>
      </c>
      <c r="AB174" s="62" t="s">
        <v>1053</v>
      </c>
      <c r="AC174" s="62" t="s">
        <v>1053</v>
      </c>
      <c r="AD174" s="62" t="s">
        <v>1053</v>
      </c>
      <c r="AE174" s="62" t="s">
        <v>1053</v>
      </c>
      <c r="AF174" s="62" t="s">
        <v>1074</v>
      </c>
      <c r="AG174" s="62" t="s">
        <v>1059</v>
      </c>
      <c r="AH174" s="62">
        <v>876</v>
      </c>
      <c r="AI174" s="62" t="s">
        <v>68</v>
      </c>
      <c r="AJ174" s="62">
        <v>1</v>
      </c>
      <c r="AK174" s="70" t="s">
        <v>1042</v>
      </c>
      <c r="AL174" s="62" t="s">
        <v>1095</v>
      </c>
      <c r="AM174" s="63">
        <v>45173</v>
      </c>
      <c r="AN174" s="63">
        <v>45174</v>
      </c>
      <c r="AO174" s="63">
        <v>45204</v>
      </c>
      <c r="AP174" s="62">
        <v>2023</v>
      </c>
      <c r="AQ174" s="62" t="s">
        <v>1053</v>
      </c>
      <c r="AR174" s="62" t="s">
        <v>71</v>
      </c>
      <c r="AS174" s="62" t="s">
        <v>1072</v>
      </c>
      <c r="AT174" s="62" t="s">
        <v>1073</v>
      </c>
      <c r="AU174" s="69">
        <v>2023</v>
      </c>
      <c r="AV174" s="69">
        <v>2023</v>
      </c>
      <c r="AW174" s="65">
        <v>11.456300779999999</v>
      </c>
      <c r="AX174" s="71">
        <v>11.456300779999999</v>
      </c>
      <c r="AY174" s="62" t="s">
        <v>61</v>
      </c>
      <c r="AZ174" s="62" t="s">
        <v>1053</v>
      </c>
      <c r="BA174" s="62" t="s">
        <v>1053</v>
      </c>
      <c r="BB174" s="62" t="s">
        <v>1053</v>
      </c>
    </row>
    <row r="175" spans="1:54" s="68" customFormat="1" ht="69" customHeight="1">
      <c r="A175" s="67" t="s">
        <v>54</v>
      </c>
      <c r="B175" s="92" t="s">
        <v>1565</v>
      </c>
      <c r="C175" s="72" t="s">
        <v>1184</v>
      </c>
      <c r="D175" s="62" t="s">
        <v>1040</v>
      </c>
      <c r="E175" s="62" t="s">
        <v>332</v>
      </c>
      <c r="G175" s="62" t="s">
        <v>1075</v>
      </c>
      <c r="H175" s="69" t="s">
        <v>87</v>
      </c>
      <c r="I175" s="69" t="s">
        <v>88</v>
      </c>
      <c r="J175" s="62">
        <v>2</v>
      </c>
      <c r="K175" s="62"/>
      <c r="L175" s="62" t="s">
        <v>61</v>
      </c>
      <c r="M175" s="62" t="s">
        <v>527</v>
      </c>
      <c r="N175" s="62" t="s">
        <v>211</v>
      </c>
      <c r="O175" s="127">
        <v>6476.5439800000004</v>
      </c>
      <c r="P175" s="127">
        <v>7771.8527759999997</v>
      </c>
      <c r="Q175" s="127">
        <v>7771.8527759999997</v>
      </c>
      <c r="R175" s="127" t="s">
        <v>1053</v>
      </c>
      <c r="S175" s="127" t="s">
        <v>1053</v>
      </c>
      <c r="T175" s="127"/>
      <c r="U175" s="127"/>
      <c r="V175" s="127"/>
      <c r="W175" s="62" t="s">
        <v>64</v>
      </c>
      <c r="X175" s="62" t="s">
        <v>1054</v>
      </c>
      <c r="Y175" s="56" t="s">
        <v>66</v>
      </c>
      <c r="Z175" s="63">
        <v>44967</v>
      </c>
      <c r="AA175" s="63">
        <v>45036</v>
      </c>
      <c r="AB175" s="62" t="s">
        <v>1053</v>
      </c>
      <c r="AC175" s="62" t="s">
        <v>1053</v>
      </c>
      <c r="AD175" s="62" t="s">
        <v>1053</v>
      </c>
      <c r="AE175" s="62" t="s">
        <v>1053</v>
      </c>
      <c r="AF175" s="62" t="s">
        <v>1075</v>
      </c>
      <c r="AG175" s="62" t="s">
        <v>1055</v>
      </c>
      <c r="AH175" s="62">
        <v>876</v>
      </c>
      <c r="AI175" s="62" t="s">
        <v>68</v>
      </c>
      <c r="AJ175" s="62">
        <v>1</v>
      </c>
      <c r="AK175" s="70" t="s">
        <v>1042</v>
      </c>
      <c r="AL175" s="62" t="s">
        <v>1095</v>
      </c>
      <c r="AM175" s="63">
        <v>45051</v>
      </c>
      <c r="AN175" s="63">
        <v>45054</v>
      </c>
      <c r="AO175" s="63">
        <v>45115</v>
      </c>
      <c r="AP175" s="62">
        <v>2023</v>
      </c>
      <c r="AQ175" s="62" t="s">
        <v>1053</v>
      </c>
      <c r="AR175" s="62" t="s">
        <v>71</v>
      </c>
      <c r="AS175" s="62" t="s">
        <v>1076</v>
      </c>
      <c r="AT175" s="62" t="s">
        <v>1077</v>
      </c>
      <c r="AU175" s="69">
        <v>2023</v>
      </c>
      <c r="AV175" s="69">
        <v>2023</v>
      </c>
      <c r="AW175" s="65">
        <v>87.6</v>
      </c>
      <c r="AX175" s="62">
        <v>87.6</v>
      </c>
      <c r="AY175" s="62" t="s">
        <v>61</v>
      </c>
      <c r="AZ175" s="62" t="s">
        <v>1053</v>
      </c>
      <c r="BA175" s="62" t="s">
        <v>1053</v>
      </c>
      <c r="BB175" s="62" t="s">
        <v>1053</v>
      </c>
    </row>
    <row r="176" spans="1:54" s="68" customFormat="1" ht="69" customHeight="1">
      <c r="A176" s="67" t="s">
        <v>54</v>
      </c>
      <c r="B176" s="92" t="s">
        <v>1566</v>
      </c>
      <c r="C176" s="72" t="s">
        <v>1184</v>
      </c>
      <c r="D176" s="62" t="s">
        <v>1040</v>
      </c>
      <c r="E176" s="62" t="s">
        <v>57</v>
      </c>
      <c r="G176" s="62" t="s">
        <v>1078</v>
      </c>
      <c r="H176" s="69" t="s">
        <v>60</v>
      </c>
      <c r="I176" s="69" t="s">
        <v>60</v>
      </c>
      <c r="J176" s="62">
        <v>2</v>
      </c>
      <c r="K176" s="62"/>
      <c r="L176" s="62" t="s">
        <v>61</v>
      </c>
      <c r="M176" s="62" t="s">
        <v>527</v>
      </c>
      <c r="N176" s="62" t="s">
        <v>211</v>
      </c>
      <c r="O176" s="127">
        <v>66523.456019999998</v>
      </c>
      <c r="P176" s="127">
        <v>79828.147224</v>
      </c>
      <c r="Q176" s="127">
        <v>79828.147224</v>
      </c>
      <c r="R176" s="127" t="s">
        <v>1053</v>
      </c>
      <c r="S176" s="127" t="s">
        <v>1053</v>
      </c>
      <c r="T176" s="127"/>
      <c r="U176" s="127"/>
      <c r="V176" s="127"/>
      <c r="W176" s="62" t="s">
        <v>64</v>
      </c>
      <c r="X176" s="62" t="s">
        <v>1054</v>
      </c>
      <c r="Y176" s="56" t="s">
        <v>66</v>
      </c>
      <c r="Z176" s="63">
        <v>45097</v>
      </c>
      <c r="AA176" s="63">
        <v>45159</v>
      </c>
      <c r="AB176" s="62" t="s">
        <v>1053</v>
      </c>
      <c r="AC176" s="62" t="s">
        <v>1053</v>
      </c>
      <c r="AD176" s="62" t="s">
        <v>1053</v>
      </c>
      <c r="AE176" s="62" t="s">
        <v>1053</v>
      </c>
      <c r="AF176" s="62" t="s">
        <v>1078</v>
      </c>
      <c r="AG176" s="62" t="s">
        <v>1059</v>
      </c>
      <c r="AH176" s="62">
        <v>876</v>
      </c>
      <c r="AI176" s="62" t="s">
        <v>68</v>
      </c>
      <c r="AJ176" s="62">
        <v>1</v>
      </c>
      <c r="AK176" s="70" t="s">
        <v>1042</v>
      </c>
      <c r="AL176" s="62" t="s">
        <v>1095</v>
      </c>
      <c r="AM176" s="63">
        <v>45173</v>
      </c>
      <c r="AN176" s="63">
        <v>45174</v>
      </c>
      <c r="AO176" s="63">
        <v>45235</v>
      </c>
      <c r="AP176" s="62">
        <v>2023</v>
      </c>
      <c r="AQ176" s="62" t="s">
        <v>1053</v>
      </c>
      <c r="AR176" s="62" t="s">
        <v>71</v>
      </c>
      <c r="AS176" s="62" t="s">
        <v>1076</v>
      </c>
      <c r="AT176" s="62" t="s">
        <v>1077</v>
      </c>
      <c r="AU176" s="69">
        <v>2023</v>
      </c>
      <c r="AV176" s="69">
        <v>2023</v>
      </c>
      <c r="AW176" s="65">
        <v>87.6</v>
      </c>
      <c r="AX176" s="62">
        <v>87.6</v>
      </c>
      <c r="AY176" s="62" t="s">
        <v>61</v>
      </c>
      <c r="AZ176" s="62" t="s">
        <v>1053</v>
      </c>
      <c r="BA176" s="62" t="s">
        <v>1053</v>
      </c>
      <c r="BB176" s="62" t="s">
        <v>1053</v>
      </c>
    </row>
    <row r="177" spans="1:238" s="68" customFormat="1" ht="69" customHeight="1">
      <c r="A177" s="67" t="s">
        <v>54</v>
      </c>
      <c r="B177" s="92" t="s">
        <v>1567</v>
      </c>
      <c r="C177" s="72" t="s">
        <v>1184</v>
      </c>
      <c r="D177" s="62" t="s">
        <v>1040</v>
      </c>
      <c r="E177" s="62" t="s">
        <v>332</v>
      </c>
      <c r="G177" s="62" t="s">
        <v>1079</v>
      </c>
      <c r="H177" s="69" t="s">
        <v>87</v>
      </c>
      <c r="I177" s="69" t="s">
        <v>88</v>
      </c>
      <c r="J177" s="62">
        <v>2</v>
      </c>
      <c r="K177" s="62"/>
      <c r="L177" s="62" t="s">
        <v>61</v>
      </c>
      <c r="M177" s="62" t="s">
        <v>527</v>
      </c>
      <c r="N177" s="62" t="s">
        <v>211</v>
      </c>
      <c r="O177" s="127">
        <v>1478.7154499999999</v>
      </c>
      <c r="P177" s="127">
        <v>1774.4585400000001</v>
      </c>
      <c r="Q177" s="127">
        <v>1774.4585400000001</v>
      </c>
      <c r="R177" s="127" t="s">
        <v>1053</v>
      </c>
      <c r="S177" s="127" t="s">
        <v>1053</v>
      </c>
      <c r="T177" s="127"/>
      <c r="U177" s="127"/>
      <c r="V177" s="127"/>
      <c r="W177" s="62" t="s">
        <v>64</v>
      </c>
      <c r="X177" s="62" t="s">
        <v>1054</v>
      </c>
      <c r="Y177" s="56" t="s">
        <v>66</v>
      </c>
      <c r="Z177" s="63">
        <v>44967</v>
      </c>
      <c r="AA177" s="63">
        <v>45036</v>
      </c>
      <c r="AB177" s="62" t="s">
        <v>1053</v>
      </c>
      <c r="AC177" s="62" t="s">
        <v>1053</v>
      </c>
      <c r="AD177" s="62" t="s">
        <v>1053</v>
      </c>
      <c r="AE177" s="62" t="s">
        <v>1053</v>
      </c>
      <c r="AF177" s="62" t="s">
        <v>1079</v>
      </c>
      <c r="AG177" s="62" t="s">
        <v>1055</v>
      </c>
      <c r="AH177" s="62">
        <v>876</v>
      </c>
      <c r="AI177" s="62" t="s">
        <v>68</v>
      </c>
      <c r="AJ177" s="62">
        <v>1</v>
      </c>
      <c r="AK177" s="70" t="s">
        <v>1042</v>
      </c>
      <c r="AL177" s="62" t="s">
        <v>1095</v>
      </c>
      <c r="AM177" s="63">
        <v>45051</v>
      </c>
      <c r="AN177" s="63">
        <v>45054</v>
      </c>
      <c r="AO177" s="63">
        <v>45115</v>
      </c>
      <c r="AP177" s="62">
        <v>2023</v>
      </c>
      <c r="AQ177" s="62" t="s">
        <v>1053</v>
      </c>
      <c r="AR177" s="62" t="s">
        <v>71</v>
      </c>
      <c r="AS177" s="62" t="s">
        <v>1080</v>
      </c>
      <c r="AT177" s="62" t="s">
        <v>1081</v>
      </c>
      <c r="AU177" s="69">
        <v>2023</v>
      </c>
      <c r="AV177" s="69">
        <v>2023</v>
      </c>
      <c r="AW177" s="65">
        <v>32.081112400000002</v>
      </c>
      <c r="AX177" s="71">
        <v>32.081112400000002</v>
      </c>
      <c r="AY177" s="62" t="s">
        <v>61</v>
      </c>
      <c r="AZ177" s="62" t="s">
        <v>1053</v>
      </c>
      <c r="BA177" s="62" t="s">
        <v>1053</v>
      </c>
      <c r="BB177" s="62" t="s">
        <v>1053</v>
      </c>
    </row>
    <row r="178" spans="1:238" s="68" customFormat="1" ht="69" customHeight="1">
      <c r="A178" s="67" t="s">
        <v>54</v>
      </c>
      <c r="B178" s="92" t="s">
        <v>1568</v>
      </c>
      <c r="C178" s="72" t="s">
        <v>1184</v>
      </c>
      <c r="D178" s="62" t="s">
        <v>1040</v>
      </c>
      <c r="E178" s="62" t="s">
        <v>57</v>
      </c>
      <c r="G178" s="62" t="s">
        <v>1082</v>
      </c>
      <c r="H178" s="69" t="s">
        <v>60</v>
      </c>
      <c r="I178" s="69" t="s">
        <v>60</v>
      </c>
      <c r="J178" s="62">
        <v>2</v>
      </c>
      <c r="K178" s="62"/>
      <c r="L178" s="62" t="s">
        <v>61</v>
      </c>
      <c r="M178" s="62" t="s">
        <v>527</v>
      </c>
      <c r="N178" s="62" t="s">
        <v>211</v>
      </c>
      <c r="O178" s="127">
        <v>25255.544880000001</v>
      </c>
      <c r="P178" s="127">
        <v>30306.653856000001</v>
      </c>
      <c r="Q178" s="127">
        <v>30306.653856000001</v>
      </c>
      <c r="R178" s="127" t="s">
        <v>1053</v>
      </c>
      <c r="S178" s="127" t="s">
        <v>1053</v>
      </c>
      <c r="T178" s="127"/>
      <c r="U178" s="127"/>
      <c r="V178" s="127"/>
      <c r="W178" s="62" t="s">
        <v>64</v>
      </c>
      <c r="X178" s="62" t="s">
        <v>1054</v>
      </c>
      <c r="Y178" s="56" t="s">
        <v>66</v>
      </c>
      <c r="Z178" s="63">
        <v>45097</v>
      </c>
      <c r="AA178" s="63">
        <v>45159</v>
      </c>
      <c r="AB178" s="62" t="s">
        <v>1053</v>
      </c>
      <c r="AC178" s="62" t="s">
        <v>1053</v>
      </c>
      <c r="AD178" s="62" t="s">
        <v>1053</v>
      </c>
      <c r="AE178" s="62" t="s">
        <v>1053</v>
      </c>
      <c r="AF178" s="62" t="s">
        <v>1082</v>
      </c>
      <c r="AG178" s="62" t="s">
        <v>1059</v>
      </c>
      <c r="AH178" s="62">
        <v>876</v>
      </c>
      <c r="AI178" s="62" t="s">
        <v>68</v>
      </c>
      <c r="AJ178" s="62">
        <v>1</v>
      </c>
      <c r="AK178" s="70" t="s">
        <v>1042</v>
      </c>
      <c r="AL178" s="62" t="s">
        <v>1095</v>
      </c>
      <c r="AM178" s="63">
        <v>45173</v>
      </c>
      <c r="AN178" s="63">
        <v>45174</v>
      </c>
      <c r="AO178" s="63">
        <v>45235</v>
      </c>
      <c r="AP178" s="62">
        <v>2023</v>
      </c>
      <c r="AQ178" s="62" t="s">
        <v>1053</v>
      </c>
      <c r="AR178" s="62" t="s">
        <v>71</v>
      </c>
      <c r="AS178" s="62" t="s">
        <v>1080</v>
      </c>
      <c r="AT178" s="62" t="s">
        <v>1081</v>
      </c>
      <c r="AU178" s="69">
        <v>2023</v>
      </c>
      <c r="AV178" s="69">
        <v>2023</v>
      </c>
      <c r="AW178" s="65">
        <v>32.081112400000002</v>
      </c>
      <c r="AX178" s="71">
        <v>32.081112400000002</v>
      </c>
      <c r="AY178" s="62" t="s">
        <v>61</v>
      </c>
      <c r="AZ178" s="62" t="s">
        <v>1053</v>
      </c>
      <c r="BA178" s="62" t="s">
        <v>1053</v>
      </c>
      <c r="BB178" s="62" t="s">
        <v>1053</v>
      </c>
    </row>
    <row r="179" spans="1:238" s="68" customFormat="1" ht="69" customHeight="1">
      <c r="A179" s="67" t="s">
        <v>54</v>
      </c>
      <c r="B179" s="92" t="s">
        <v>1569</v>
      </c>
      <c r="C179" s="72" t="s">
        <v>1184</v>
      </c>
      <c r="D179" s="62" t="s">
        <v>1040</v>
      </c>
      <c r="E179" s="62" t="s">
        <v>57</v>
      </c>
      <c r="G179" s="62" t="s">
        <v>1091</v>
      </c>
      <c r="H179" s="69" t="s">
        <v>60</v>
      </c>
      <c r="I179" s="69" t="s">
        <v>60</v>
      </c>
      <c r="J179" s="62">
        <v>2</v>
      </c>
      <c r="K179" s="62"/>
      <c r="L179" s="62" t="s">
        <v>61</v>
      </c>
      <c r="M179" s="62" t="s">
        <v>527</v>
      </c>
      <c r="N179" s="62" t="s">
        <v>211</v>
      </c>
      <c r="O179" s="127">
        <v>4658.7368800000004</v>
      </c>
      <c r="P179" s="127">
        <v>5590.4842559999997</v>
      </c>
      <c r="Q179" s="127">
        <v>5590.4842559999997</v>
      </c>
      <c r="R179" s="127" t="s">
        <v>1053</v>
      </c>
      <c r="S179" s="127" t="s">
        <v>1053</v>
      </c>
      <c r="T179" s="127"/>
      <c r="U179" s="127"/>
      <c r="V179" s="127"/>
      <c r="W179" s="62" t="s">
        <v>64</v>
      </c>
      <c r="X179" s="62" t="s">
        <v>1054</v>
      </c>
      <c r="Y179" s="56" t="s">
        <v>66</v>
      </c>
      <c r="Z179" s="63">
        <v>45097</v>
      </c>
      <c r="AA179" s="63">
        <v>45159</v>
      </c>
      <c r="AB179" s="62" t="s">
        <v>1053</v>
      </c>
      <c r="AC179" s="62" t="s">
        <v>1053</v>
      </c>
      <c r="AD179" s="62" t="s">
        <v>1053</v>
      </c>
      <c r="AE179" s="62" t="s">
        <v>1053</v>
      </c>
      <c r="AF179" s="62" t="s">
        <v>1091</v>
      </c>
      <c r="AG179" s="62" t="s">
        <v>1059</v>
      </c>
      <c r="AH179" s="62">
        <v>876</v>
      </c>
      <c r="AI179" s="62" t="s">
        <v>68</v>
      </c>
      <c r="AJ179" s="62">
        <v>1</v>
      </c>
      <c r="AK179" s="70" t="s">
        <v>1042</v>
      </c>
      <c r="AL179" s="62" t="s">
        <v>1095</v>
      </c>
      <c r="AM179" s="63">
        <v>45173</v>
      </c>
      <c r="AN179" s="63">
        <v>45174</v>
      </c>
      <c r="AO179" s="63">
        <v>45235</v>
      </c>
      <c r="AP179" s="62">
        <v>2023</v>
      </c>
      <c r="AQ179" s="62" t="s">
        <v>1053</v>
      </c>
      <c r="AR179" s="62" t="s">
        <v>71</v>
      </c>
      <c r="AS179" s="62" t="s">
        <v>1092</v>
      </c>
      <c r="AT179" s="62" t="s">
        <v>1093</v>
      </c>
      <c r="AU179" s="67">
        <v>2023</v>
      </c>
      <c r="AV179" s="67">
        <v>2023</v>
      </c>
      <c r="AW179" s="65">
        <v>5.5904842600000002</v>
      </c>
      <c r="AX179" s="71">
        <v>5.5904842600000002</v>
      </c>
      <c r="AY179" s="62" t="s">
        <v>61</v>
      </c>
      <c r="AZ179" s="62" t="s">
        <v>1053</v>
      </c>
      <c r="BA179" s="62" t="s">
        <v>1053</v>
      </c>
      <c r="BB179" s="62" t="s">
        <v>1053</v>
      </c>
    </row>
    <row r="180" spans="1:238" s="68" customFormat="1" ht="81" customHeight="1">
      <c r="A180" s="47" t="s">
        <v>1030</v>
      </c>
      <c r="B180" s="48" t="s">
        <v>1574</v>
      </c>
      <c r="C180" s="72" t="s">
        <v>1184</v>
      </c>
      <c r="D180" s="56" t="s">
        <v>497</v>
      </c>
      <c r="E180" s="49" t="s">
        <v>392</v>
      </c>
      <c r="F180" s="49" t="s">
        <v>1031</v>
      </c>
      <c r="G180" s="150" t="s">
        <v>1032</v>
      </c>
      <c r="H180" s="48" t="s">
        <v>1033</v>
      </c>
      <c r="I180" s="48" t="s">
        <v>1034</v>
      </c>
      <c r="J180" s="49">
        <v>2</v>
      </c>
      <c r="K180" s="49"/>
      <c r="L180" s="49" t="s">
        <v>74</v>
      </c>
      <c r="M180" s="49" t="s">
        <v>949</v>
      </c>
      <c r="N180" s="49" t="s">
        <v>950</v>
      </c>
      <c r="O180" s="135">
        <v>636.44129999999996</v>
      </c>
      <c r="P180" s="135">
        <v>763.72955999999988</v>
      </c>
      <c r="Q180" s="135"/>
      <c r="R180" s="135">
        <v>763.72955999999988</v>
      </c>
      <c r="S180" s="135"/>
      <c r="T180" s="136"/>
      <c r="U180" s="136"/>
      <c r="V180" s="135"/>
      <c r="W180" s="49" t="s">
        <v>64</v>
      </c>
      <c r="X180" s="56" t="s">
        <v>501</v>
      </c>
      <c r="Y180" s="56" t="s">
        <v>66</v>
      </c>
      <c r="Z180" s="50">
        <v>44938</v>
      </c>
      <c r="AA180" s="50">
        <v>44993</v>
      </c>
      <c r="AB180" s="116"/>
      <c r="AC180" s="116"/>
      <c r="AD180" s="116"/>
      <c r="AE180" s="116"/>
      <c r="AF180" s="49" t="s">
        <v>1032</v>
      </c>
      <c r="AG180" s="49" t="s">
        <v>951</v>
      </c>
      <c r="AH180" s="49">
        <v>796</v>
      </c>
      <c r="AI180" s="49" t="s">
        <v>968</v>
      </c>
      <c r="AJ180" s="49">
        <v>114</v>
      </c>
      <c r="AK180" s="51">
        <v>32000000000</v>
      </c>
      <c r="AL180" s="49" t="s">
        <v>503</v>
      </c>
      <c r="AM180" s="50"/>
      <c r="AN180" s="50"/>
      <c r="AO180" s="50">
        <v>45291</v>
      </c>
      <c r="AP180" s="49">
        <v>2023</v>
      </c>
      <c r="AQ180" s="49" t="s">
        <v>953</v>
      </c>
      <c r="AR180" s="62" t="s">
        <v>71</v>
      </c>
      <c r="AS180" s="248" t="s">
        <v>1917</v>
      </c>
      <c r="AT180" s="231" t="s">
        <v>1918</v>
      </c>
      <c r="AU180" s="230">
        <v>2014</v>
      </c>
      <c r="AV180" s="230" t="s">
        <v>323</v>
      </c>
      <c r="AW180" s="233"/>
      <c r="AX180" s="246">
        <v>2065.9608795700001</v>
      </c>
      <c r="AY180" s="231" t="s">
        <v>506</v>
      </c>
      <c r="AZ180" s="49"/>
      <c r="BA180" s="118"/>
      <c r="BB180" s="118"/>
      <c r="BC180" s="118"/>
      <c r="BD180" s="118"/>
      <c r="BE180" s="118"/>
      <c r="BF180" s="118"/>
      <c r="BG180" s="118"/>
      <c r="BH180" s="118"/>
      <c r="BI180" s="118"/>
      <c r="BJ180" s="118"/>
      <c r="BK180" s="118"/>
      <c r="BL180" s="118"/>
      <c r="BM180" s="118"/>
      <c r="BN180" s="118"/>
      <c r="BO180" s="118"/>
      <c r="BP180" s="118"/>
      <c r="BQ180" s="118"/>
      <c r="BR180" s="118"/>
      <c r="BS180" s="118"/>
      <c r="BT180" s="118"/>
      <c r="BU180" s="118"/>
      <c r="BV180" s="118"/>
      <c r="BW180" s="118"/>
      <c r="BX180" s="118"/>
      <c r="BY180" s="118"/>
      <c r="BZ180" s="118"/>
      <c r="CA180" s="118"/>
      <c r="CB180" s="118"/>
      <c r="CC180" s="118"/>
      <c r="CD180" s="118"/>
      <c r="CE180" s="118"/>
      <c r="CF180" s="118"/>
      <c r="CG180" s="118"/>
      <c r="CH180" s="118"/>
      <c r="CI180" s="118"/>
      <c r="CJ180" s="118"/>
      <c r="CK180" s="118"/>
      <c r="CL180" s="118"/>
      <c r="CM180" s="118"/>
      <c r="CN180" s="118"/>
      <c r="CO180" s="118"/>
      <c r="CP180" s="118"/>
      <c r="CQ180" s="118"/>
      <c r="CR180" s="118"/>
      <c r="CS180" s="118"/>
      <c r="CT180" s="118"/>
      <c r="CU180" s="118"/>
      <c r="CV180" s="118"/>
      <c r="CW180" s="118"/>
      <c r="CX180" s="118"/>
      <c r="CY180" s="118"/>
      <c r="CZ180" s="118"/>
      <c r="DA180" s="118"/>
      <c r="DB180" s="118"/>
      <c r="DC180" s="118"/>
      <c r="DD180" s="118"/>
      <c r="DE180" s="118"/>
      <c r="DF180" s="118"/>
      <c r="DG180" s="118"/>
      <c r="DH180" s="118"/>
      <c r="DI180" s="118"/>
      <c r="DJ180" s="118"/>
      <c r="DK180" s="118"/>
      <c r="DL180" s="118"/>
      <c r="DM180" s="118"/>
      <c r="DN180" s="118"/>
      <c r="DO180" s="118"/>
      <c r="DP180" s="118"/>
      <c r="DQ180" s="118"/>
      <c r="DR180" s="118"/>
      <c r="DS180" s="118"/>
      <c r="DT180" s="118"/>
      <c r="DU180" s="118"/>
      <c r="DV180" s="118"/>
      <c r="DW180" s="118"/>
      <c r="DX180" s="118"/>
      <c r="DY180" s="118"/>
      <c r="DZ180" s="118"/>
      <c r="EA180" s="118"/>
      <c r="EB180" s="118"/>
      <c r="EC180" s="118"/>
      <c r="ED180" s="118"/>
      <c r="EE180" s="118"/>
      <c r="EF180" s="118"/>
      <c r="EG180" s="118"/>
      <c r="EH180" s="118"/>
      <c r="EI180" s="118"/>
      <c r="EJ180" s="118"/>
      <c r="EK180" s="118"/>
      <c r="EL180" s="118"/>
      <c r="EM180" s="118"/>
      <c r="EN180" s="118"/>
      <c r="EO180" s="118"/>
      <c r="EP180" s="118"/>
      <c r="EQ180" s="118"/>
      <c r="ER180" s="118"/>
      <c r="ES180" s="118"/>
      <c r="ET180" s="118"/>
      <c r="EU180" s="118"/>
      <c r="EV180" s="118"/>
      <c r="EW180" s="118"/>
      <c r="EX180" s="118"/>
      <c r="EY180" s="118"/>
      <c r="EZ180" s="118"/>
      <c r="FA180" s="118"/>
      <c r="FB180" s="118"/>
      <c r="FC180" s="118"/>
      <c r="FD180" s="118"/>
      <c r="FE180" s="118"/>
      <c r="FF180" s="118"/>
      <c r="FG180" s="118"/>
      <c r="FH180" s="118"/>
      <c r="FI180" s="118"/>
      <c r="FJ180" s="118"/>
      <c r="FK180" s="118"/>
      <c r="FL180" s="118"/>
      <c r="FM180" s="118"/>
      <c r="FN180" s="118"/>
      <c r="FO180" s="118"/>
      <c r="FP180" s="118"/>
      <c r="FQ180" s="118"/>
      <c r="FR180" s="118"/>
      <c r="FS180" s="118"/>
      <c r="FT180" s="118"/>
      <c r="FU180" s="118"/>
      <c r="FV180" s="118"/>
      <c r="FW180" s="118"/>
      <c r="FX180" s="118"/>
      <c r="FY180" s="118"/>
      <c r="FZ180" s="118"/>
      <c r="GA180" s="118"/>
      <c r="GB180" s="118"/>
      <c r="GC180" s="118"/>
      <c r="GD180" s="118"/>
      <c r="GE180" s="118"/>
      <c r="GF180" s="118"/>
      <c r="GG180" s="118"/>
      <c r="GH180" s="118"/>
      <c r="GI180" s="118"/>
      <c r="GJ180" s="118"/>
      <c r="GK180" s="118"/>
      <c r="GL180" s="118"/>
      <c r="GM180" s="118"/>
      <c r="GN180" s="118"/>
      <c r="GO180" s="118"/>
      <c r="GP180" s="118"/>
      <c r="GQ180" s="118"/>
      <c r="GR180" s="118"/>
      <c r="GS180" s="118"/>
      <c r="GT180" s="118"/>
      <c r="GU180" s="118"/>
      <c r="GV180" s="118"/>
      <c r="GW180" s="118"/>
      <c r="GX180" s="118"/>
      <c r="GY180" s="118"/>
      <c r="GZ180" s="118"/>
      <c r="HA180" s="118"/>
      <c r="HB180" s="118"/>
      <c r="HC180" s="118"/>
      <c r="HD180" s="118"/>
      <c r="HE180" s="118"/>
      <c r="HF180" s="118"/>
      <c r="HG180" s="118"/>
      <c r="HH180" s="118"/>
      <c r="HI180" s="118"/>
      <c r="HJ180" s="118"/>
      <c r="HK180" s="118"/>
      <c r="HL180" s="118"/>
      <c r="HM180" s="118"/>
      <c r="HN180" s="118"/>
      <c r="HO180" s="118"/>
      <c r="HP180" s="118"/>
      <c r="HQ180" s="118"/>
      <c r="HR180" s="118"/>
      <c r="HS180" s="118"/>
      <c r="HT180" s="118"/>
      <c r="HU180" s="118"/>
      <c r="HV180" s="118"/>
      <c r="HW180" s="118"/>
      <c r="HX180" s="118"/>
      <c r="HY180" s="118"/>
      <c r="HZ180" s="118"/>
      <c r="IA180" s="118"/>
      <c r="IB180" s="118"/>
      <c r="IC180" s="118"/>
      <c r="ID180" s="118"/>
    </row>
    <row r="181" spans="1:238" s="151" customFormat="1" ht="60" customHeight="1">
      <c r="A181" s="37" t="s">
        <v>1898</v>
      </c>
      <c r="B181" s="56" t="s">
        <v>1901</v>
      </c>
      <c r="C181" s="33" t="s">
        <v>1184</v>
      </c>
      <c r="D181" s="33" t="s">
        <v>404</v>
      </c>
      <c r="E181" s="33" t="s">
        <v>406</v>
      </c>
      <c r="F181" s="56">
        <v>1</v>
      </c>
      <c r="G181" s="56" t="s">
        <v>1903</v>
      </c>
      <c r="H181" s="56" t="s">
        <v>1899</v>
      </c>
      <c r="I181" s="56" t="s">
        <v>204</v>
      </c>
      <c r="J181" s="56">
        <v>1</v>
      </c>
      <c r="K181" s="33"/>
      <c r="L181" s="33" t="s">
        <v>74</v>
      </c>
      <c r="M181" s="34" t="s">
        <v>387</v>
      </c>
      <c r="N181" s="35" t="s">
        <v>388</v>
      </c>
      <c r="O181" s="152">
        <v>921012.18478000001</v>
      </c>
      <c r="P181" s="152">
        <v>1105214.6217338641</v>
      </c>
      <c r="Q181" s="152">
        <v>1105214.6217338641</v>
      </c>
      <c r="R181" s="153"/>
      <c r="S181" s="34"/>
      <c r="T181" s="34"/>
      <c r="U181" s="34"/>
      <c r="V181" s="41"/>
      <c r="W181" s="41" t="s">
        <v>64</v>
      </c>
      <c r="X181" s="37" t="s">
        <v>1240</v>
      </c>
      <c r="Y181" s="34" t="s">
        <v>66</v>
      </c>
      <c r="Z181" s="41">
        <v>45199</v>
      </c>
      <c r="AA181" s="41">
        <v>45261</v>
      </c>
      <c r="AB181" s="34"/>
      <c r="AC181" s="36"/>
      <c r="AD181" s="34"/>
      <c r="AE181" s="34"/>
      <c r="AF181" s="56" t="s">
        <v>1903</v>
      </c>
      <c r="AG181" s="37" t="s">
        <v>421</v>
      </c>
      <c r="AH181" s="34">
        <v>876</v>
      </c>
      <c r="AI181" s="34" t="s">
        <v>68</v>
      </c>
      <c r="AJ181" s="34">
        <v>1</v>
      </c>
      <c r="AK181" s="70" t="s">
        <v>1042</v>
      </c>
      <c r="AL181" s="62" t="s">
        <v>1095</v>
      </c>
      <c r="AM181" s="41">
        <v>45280</v>
      </c>
      <c r="AN181" s="41">
        <v>45280</v>
      </c>
      <c r="AO181" s="41">
        <v>45473</v>
      </c>
      <c r="AP181" s="34">
        <v>2024</v>
      </c>
      <c r="AQ181" s="34"/>
      <c r="AR181" s="34"/>
      <c r="AS181" s="153"/>
      <c r="AT181" s="34"/>
      <c r="AU181" s="34"/>
      <c r="AV181" s="34"/>
      <c r="AW181" s="34"/>
      <c r="AX181" s="34"/>
      <c r="AY181" s="34"/>
      <c r="AZ181" s="34"/>
      <c r="BA181" s="34"/>
    </row>
    <row r="182" spans="1:238" s="151" customFormat="1" ht="66" customHeight="1">
      <c r="A182" s="37" t="s">
        <v>1900</v>
      </c>
      <c r="B182" s="56" t="s">
        <v>1902</v>
      </c>
      <c r="C182" s="33" t="s">
        <v>1184</v>
      </c>
      <c r="D182" s="33" t="s">
        <v>404</v>
      </c>
      <c r="E182" s="33" t="s">
        <v>392</v>
      </c>
      <c r="F182" s="56">
        <v>1</v>
      </c>
      <c r="G182" s="56" t="s">
        <v>1904</v>
      </c>
      <c r="H182" s="56" t="s">
        <v>1899</v>
      </c>
      <c r="I182" s="56" t="s">
        <v>204</v>
      </c>
      <c r="J182" s="56">
        <v>1</v>
      </c>
      <c r="K182" s="33"/>
      <c r="L182" s="33" t="s">
        <v>74</v>
      </c>
      <c r="M182" s="34" t="s">
        <v>387</v>
      </c>
      <c r="N182" s="35" t="s">
        <v>388</v>
      </c>
      <c r="O182" s="152">
        <v>2009309.78471</v>
      </c>
      <c r="P182" s="152">
        <v>2411171.7416577716</v>
      </c>
      <c r="Q182" s="152">
        <v>2411171.7416577716</v>
      </c>
      <c r="R182" s="152"/>
      <c r="S182" s="34"/>
      <c r="T182" s="34"/>
      <c r="U182" s="34"/>
      <c r="V182" s="41"/>
      <c r="W182" s="41" t="s">
        <v>64</v>
      </c>
      <c r="X182" s="37" t="s">
        <v>1240</v>
      </c>
      <c r="Y182" s="34" t="s">
        <v>66</v>
      </c>
      <c r="Z182" s="41">
        <v>45199</v>
      </c>
      <c r="AA182" s="41">
        <v>45261</v>
      </c>
      <c r="AB182" s="34"/>
      <c r="AC182" s="36"/>
      <c r="AD182" s="34"/>
      <c r="AE182" s="34"/>
      <c r="AF182" s="56" t="s">
        <v>1904</v>
      </c>
      <c r="AG182" s="37" t="s">
        <v>421</v>
      </c>
      <c r="AH182" s="34">
        <v>876</v>
      </c>
      <c r="AI182" s="34" t="s">
        <v>68</v>
      </c>
      <c r="AJ182" s="34">
        <v>1</v>
      </c>
      <c r="AK182" s="70" t="s">
        <v>1042</v>
      </c>
      <c r="AL182" s="62" t="s">
        <v>1095</v>
      </c>
      <c r="AM182" s="41">
        <v>45280</v>
      </c>
      <c r="AN182" s="41">
        <v>45280</v>
      </c>
      <c r="AO182" s="41">
        <v>45473</v>
      </c>
      <c r="AP182" s="34">
        <v>2024</v>
      </c>
      <c r="AQ182" s="34"/>
      <c r="AR182" s="34"/>
      <c r="AS182" s="153"/>
      <c r="AT182" s="34"/>
      <c r="AU182" s="34"/>
      <c r="AV182" s="34"/>
      <c r="AW182" s="34"/>
      <c r="AX182" s="34"/>
      <c r="AY182" s="34"/>
      <c r="AZ182" s="34"/>
      <c r="BA182" s="34"/>
    </row>
    <row r="183" spans="1:238" s="68" customFormat="1" ht="94.5">
      <c r="A183" s="79" t="s">
        <v>1287</v>
      </c>
      <c r="B183" s="56" t="s">
        <v>1575</v>
      </c>
      <c r="C183" s="72" t="s">
        <v>1184</v>
      </c>
      <c r="D183" s="76" t="s">
        <v>56</v>
      </c>
      <c r="E183" s="76" t="s">
        <v>383</v>
      </c>
      <c r="F183" s="76" t="s">
        <v>1288</v>
      </c>
      <c r="G183" s="76" t="s">
        <v>1289</v>
      </c>
      <c r="H183" s="90" t="s">
        <v>1290</v>
      </c>
      <c r="I183" s="90" t="s">
        <v>1291</v>
      </c>
      <c r="J183" s="76">
        <v>2</v>
      </c>
      <c r="K183" s="76"/>
      <c r="L183" s="76" t="s">
        <v>74</v>
      </c>
      <c r="M183" s="76" t="s">
        <v>387</v>
      </c>
      <c r="N183" s="76" t="s">
        <v>388</v>
      </c>
      <c r="O183" s="126">
        <v>4500</v>
      </c>
      <c r="P183" s="126">
        <v>5400</v>
      </c>
      <c r="Q183" s="126">
        <v>1350</v>
      </c>
      <c r="R183" s="126">
        <v>1500</v>
      </c>
      <c r="S183" s="126">
        <v>1500</v>
      </c>
      <c r="T183" s="126">
        <v>1050</v>
      </c>
      <c r="U183" s="126"/>
      <c r="V183" s="142"/>
      <c r="W183" s="76" t="s">
        <v>64</v>
      </c>
      <c r="X183" s="76" t="s">
        <v>65</v>
      </c>
      <c r="Y183" s="74" t="s">
        <v>66</v>
      </c>
      <c r="Z183" s="83">
        <v>44939</v>
      </c>
      <c r="AA183" s="83">
        <v>44997</v>
      </c>
      <c r="AB183" s="76"/>
      <c r="AC183" s="76"/>
      <c r="AD183" s="76"/>
      <c r="AE183" s="76"/>
      <c r="AF183" s="76" t="s">
        <v>1289</v>
      </c>
      <c r="AG183" s="76" t="s">
        <v>251</v>
      </c>
      <c r="AH183" s="72">
        <v>876</v>
      </c>
      <c r="AI183" s="72" t="s">
        <v>435</v>
      </c>
      <c r="AJ183" s="72">
        <v>1</v>
      </c>
      <c r="AK183" s="103" t="s">
        <v>69</v>
      </c>
      <c r="AL183" s="4" t="s">
        <v>70</v>
      </c>
      <c r="AM183" s="83">
        <v>45017</v>
      </c>
      <c r="AN183" s="83">
        <v>45017</v>
      </c>
      <c r="AO183" s="83">
        <v>46112</v>
      </c>
      <c r="AP183" s="83" t="s">
        <v>1271</v>
      </c>
      <c r="AQ183" s="76"/>
      <c r="AR183" s="76"/>
      <c r="AS183" s="76"/>
      <c r="AT183" s="76"/>
      <c r="AU183" s="76"/>
      <c r="AV183" s="76"/>
      <c r="AW183" s="76"/>
      <c r="AX183" s="76"/>
      <c r="AY183" s="76"/>
      <c r="AZ183" s="76"/>
      <c r="BA183" s="91"/>
      <c r="BB183" s="76"/>
    </row>
    <row r="184" spans="1:238" s="68" customFormat="1" ht="54" customHeight="1">
      <c r="A184" s="79" t="s">
        <v>1287</v>
      </c>
      <c r="B184" s="56" t="s">
        <v>1576</v>
      </c>
      <c r="C184" s="72" t="s">
        <v>1184</v>
      </c>
      <c r="D184" s="76" t="s">
        <v>438</v>
      </c>
      <c r="E184" s="76" t="s">
        <v>383</v>
      </c>
      <c r="F184" s="76" t="s">
        <v>1288</v>
      </c>
      <c r="G184" s="76" t="s">
        <v>1292</v>
      </c>
      <c r="H184" s="90" t="s">
        <v>1290</v>
      </c>
      <c r="I184" s="90" t="s">
        <v>1291</v>
      </c>
      <c r="J184" s="76">
        <v>2</v>
      </c>
      <c r="K184" s="76"/>
      <c r="L184" s="76" t="s">
        <v>74</v>
      </c>
      <c r="M184" s="76" t="s">
        <v>387</v>
      </c>
      <c r="N184" s="76" t="s">
        <v>388</v>
      </c>
      <c r="O184" s="126">
        <v>2382.0749999999998</v>
      </c>
      <c r="P184" s="126">
        <v>2858.49</v>
      </c>
      <c r="Q184" s="126"/>
      <c r="R184" s="126">
        <v>2858.49</v>
      </c>
      <c r="S184" s="126"/>
      <c r="T184" s="126"/>
      <c r="U184" s="126"/>
      <c r="V184" s="126"/>
      <c r="W184" s="76" t="s">
        <v>64</v>
      </c>
      <c r="X184" s="76" t="s">
        <v>470</v>
      </c>
      <c r="Y184" s="74" t="s">
        <v>66</v>
      </c>
      <c r="Z184" s="83">
        <v>45216</v>
      </c>
      <c r="AA184" s="83">
        <v>45271</v>
      </c>
      <c r="AB184" s="76"/>
      <c r="AC184" s="76"/>
      <c r="AD184" s="76"/>
      <c r="AE184" s="76"/>
      <c r="AF184" s="76" t="s">
        <v>1292</v>
      </c>
      <c r="AG184" s="76" t="s">
        <v>251</v>
      </c>
      <c r="AH184" s="72">
        <v>876</v>
      </c>
      <c r="AI184" s="72" t="s">
        <v>435</v>
      </c>
      <c r="AJ184" s="72">
        <v>1</v>
      </c>
      <c r="AK184" s="90" t="s">
        <v>450</v>
      </c>
      <c r="AL184" s="90" t="s">
        <v>440</v>
      </c>
      <c r="AM184" s="83">
        <v>45291</v>
      </c>
      <c r="AN184" s="83">
        <v>45292</v>
      </c>
      <c r="AO184" s="83">
        <v>45657</v>
      </c>
      <c r="AP184" s="76">
        <v>2024</v>
      </c>
      <c r="AQ184" s="72"/>
      <c r="AR184" s="72"/>
      <c r="AS184" s="72"/>
      <c r="AT184" s="76"/>
      <c r="AU184" s="76"/>
      <c r="AV184" s="76"/>
      <c r="AW184" s="76"/>
      <c r="AX184" s="76"/>
      <c r="AY184" s="76"/>
      <c r="AZ184" s="76"/>
      <c r="BA184" s="91"/>
      <c r="BB184" s="72"/>
    </row>
    <row r="185" spans="1:238" s="68" customFormat="1" ht="52.5" customHeight="1">
      <c r="A185" s="79" t="s">
        <v>1287</v>
      </c>
      <c r="B185" s="76" t="s">
        <v>1577</v>
      </c>
      <c r="C185" s="72" t="s">
        <v>1184</v>
      </c>
      <c r="D185" s="56" t="s">
        <v>497</v>
      </c>
      <c r="E185" s="76" t="s">
        <v>383</v>
      </c>
      <c r="F185" s="76" t="s">
        <v>1293</v>
      </c>
      <c r="G185" s="76" t="s">
        <v>1294</v>
      </c>
      <c r="H185" s="90" t="s">
        <v>1290</v>
      </c>
      <c r="I185" s="90" t="s">
        <v>1291</v>
      </c>
      <c r="J185" s="76">
        <v>2</v>
      </c>
      <c r="K185" s="76"/>
      <c r="L185" s="76" t="s">
        <v>74</v>
      </c>
      <c r="M185" s="76" t="s">
        <v>387</v>
      </c>
      <c r="N185" s="76" t="s">
        <v>388</v>
      </c>
      <c r="O185" s="126">
        <v>840</v>
      </c>
      <c r="P185" s="126">
        <v>1008</v>
      </c>
      <c r="Q185" s="126"/>
      <c r="R185" s="126">
        <v>840</v>
      </c>
      <c r="S185" s="126">
        <v>168</v>
      </c>
      <c r="T185" s="126"/>
      <c r="U185" s="126"/>
      <c r="V185" s="126"/>
      <c r="W185" s="76" t="s">
        <v>64</v>
      </c>
      <c r="X185" s="56" t="s">
        <v>501</v>
      </c>
      <c r="Y185" s="74" t="s">
        <v>66</v>
      </c>
      <c r="Z185" s="83">
        <v>45268</v>
      </c>
      <c r="AA185" s="83">
        <v>45325</v>
      </c>
      <c r="AB185" s="76"/>
      <c r="AC185" s="76"/>
      <c r="AD185" s="76"/>
      <c r="AE185" s="76"/>
      <c r="AF185" s="76" t="s">
        <v>1294</v>
      </c>
      <c r="AG185" s="76" t="s">
        <v>251</v>
      </c>
      <c r="AH185" s="72">
        <v>876</v>
      </c>
      <c r="AI185" s="72" t="s">
        <v>435</v>
      </c>
      <c r="AJ185" s="72">
        <v>1</v>
      </c>
      <c r="AK185" s="51">
        <v>32000000000</v>
      </c>
      <c r="AL185" s="49" t="s">
        <v>503</v>
      </c>
      <c r="AM185" s="83">
        <v>45344</v>
      </c>
      <c r="AN185" s="83">
        <v>45352</v>
      </c>
      <c r="AO185" s="83">
        <v>45716</v>
      </c>
      <c r="AP185" s="76" t="s">
        <v>1295</v>
      </c>
      <c r="AQ185" s="72"/>
      <c r="AR185" s="72"/>
      <c r="AS185" s="72"/>
      <c r="AT185" s="76"/>
      <c r="AU185" s="76"/>
      <c r="AV185" s="76"/>
      <c r="AW185" s="76"/>
      <c r="AX185" s="76"/>
      <c r="AY185" s="76"/>
      <c r="AZ185" s="76"/>
      <c r="BA185" s="91"/>
      <c r="BB185" s="72"/>
    </row>
    <row r="186" spans="1:238" s="68" customFormat="1" ht="48.75" customHeight="1">
      <c r="A186" s="79" t="s">
        <v>1287</v>
      </c>
      <c r="B186" s="56" t="s">
        <v>1578</v>
      </c>
      <c r="C186" s="72" t="s">
        <v>1184</v>
      </c>
      <c r="D186" s="76" t="s">
        <v>1123</v>
      </c>
      <c r="E186" s="76" t="s">
        <v>383</v>
      </c>
      <c r="F186" s="76" t="s">
        <v>1288</v>
      </c>
      <c r="G186" s="76" t="s">
        <v>1296</v>
      </c>
      <c r="H186" s="90" t="s">
        <v>1290</v>
      </c>
      <c r="I186" s="90" t="s">
        <v>1291</v>
      </c>
      <c r="J186" s="76">
        <v>2</v>
      </c>
      <c r="K186" s="76"/>
      <c r="L186" s="76" t="s">
        <v>74</v>
      </c>
      <c r="M186" s="76" t="s">
        <v>387</v>
      </c>
      <c r="N186" s="76" t="s">
        <v>388</v>
      </c>
      <c r="O186" s="126">
        <v>822.38761999999997</v>
      </c>
      <c r="P186" s="126">
        <v>986.86514</v>
      </c>
      <c r="Q186" s="126"/>
      <c r="R186" s="126">
        <v>689.75483999999994</v>
      </c>
      <c r="S186" s="126">
        <v>297.1103</v>
      </c>
      <c r="T186" s="126"/>
      <c r="U186" s="126"/>
      <c r="V186" s="126"/>
      <c r="W186" s="76" t="s">
        <v>64</v>
      </c>
      <c r="X186" s="76" t="s">
        <v>1297</v>
      </c>
      <c r="Y186" s="74" t="s">
        <v>66</v>
      </c>
      <c r="Z186" s="83">
        <v>45285</v>
      </c>
      <c r="AA186" s="83">
        <v>45343</v>
      </c>
      <c r="AB186" s="76"/>
      <c r="AC186" s="76"/>
      <c r="AD186" s="76"/>
      <c r="AE186" s="76"/>
      <c r="AF186" s="76" t="s">
        <v>1296</v>
      </c>
      <c r="AG186" s="76" t="s">
        <v>251</v>
      </c>
      <c r="AH186" s="72">
        <v>876</v>
      </c>
      <c r="AI186" s="72" t="s">
        <v>435</v>
      </c>
      <c r="AJ186" s="72">
        <v>1</v>
      </c>
      <c r="AK186" s="90" t="s">
        <v>1136</v>
      </c>
      <c r="AL186" s="90" t="s">
        <v>1122</v>
      </c>
      <c r="AM186" s="83">
        <v>45364</v>
      </c>
      <c r="AN186" s="83">
        <v>45371</v>
      </c>
      <c r="AO186" s="83">
        <v>45735</v>
      </c>
      <c r="AP186" s="76" t="s">
        <v>1295</v>
      </c>
      <c r="AQ186" s="72"/>
      <c r="AR186" s="72"/>
      <c r="AS186" s="72"/>
      <c r="AT186" s="76"/>
      <c r="AU186" s="76"/>
      <c r="AV186" s="76"/>
      <c r="AW186" s="76"/>
      <c r="AX186" s="76"/>
      <c r="AY186" s="76"/>
      <c r="AZ186" s="76"/>
      <c r="BA186" s="91"/>
      <c r="BB186" s="72"/>
    </row>
    <row r="187" spans="1:238" s="68" customFormat="1" ht="54" customHeight="1">
      <c r="A187" s="79" t="s">
        <v>1287</v>
      </c>
      <c r="B187" s="56" t="s">
        <v>1579</v>
      </c>
      <c r="C187" s="72" t="s">
        <v>1184</v>
      </c>
      <c r="D187" s="76" t="s">
        <v>1123</v>
      </c>
      <c r="E187" s="76" t="s">
        <v>248</v>
      </c>
      <c r="F187" s="76" t="s">
        <v>1293</v>
      </c>
      <c r="G187" s="76" t="s">
        <v>1298</v>
      </c>
      <c r="H187" s="90" t="s">
        <v>1290</v>
      </c>
      <c r="I187" s="90" t="s">
        <v>1291</v>
      </c>
      <c r="J187" s="76">
        <v>2</v>
      </c>
      <c r="K187" s="76"/>
      <c r="L187" s="76" t="s">
        <v>74</v>
      </c>
      <c r="M187" s="76" t="s">
        <v>387</v>
      </c>
      <c r="N187" s="76" t="s">
        <v>388</v>
      </c>
      <c r="O187" s="126">
        <v>895.2</v>
      </c>
      <c r="P187" s="126">
        <v>1074.24</v>
      </c>
      <c r="Q187" s="126">
        <v>649.74192000000005</v>
      </c>
      <c r="R187" s="126">
        <v>424.49808000000002</v>
      </c>
      <c r="S187" s="126"/>
      <c r="T187" s="126"/>
      <c r="U187" s="126"/>
      <c r="V187" s="126"/>
      <c r="W187" s="76" t="s">
        <v>64</v>
      </c>
      <c r="X187" s="76" t="s">
        <v>1297</v>
      </c>
      <c r="Y187" s="74" t="s">
        <v>66</v>
      </c>
      <c r="Z187" s="83">
        <v>44992</v>
      </c>
      <c r="AA187" s="83">
        <v>45050</v>
      </c>
      <c r="AB187" s="76"/>
      <c r="AC187" s="76"/>
      <c r="AD187" s="76"/>
      <c r="AE187" s="76"/>
      <c r="AF187" s="76" t="s">
        <v>1298</v>
      </c>
      <c r="AG187" s="76" t="s">
        <v>251</v>
      </c>
      <c r="AH187" s="72">
        <v>876</v>
      </c>
      <c r="AI187" s="72" t="s">
        <v>435</v>
      </c>
      <c r="AJ187" s="72">
        <v>1</v>
      </c>
      <c r="AK187" s="90" t="s">
        <v>1136</v>
      </c>
      <c r="AL187" s="90" t="s">
        <v>1122</v>
      </c>
      <c r="AM187" s="83">
        <v>45070</v>
      </c>
      <c r="AN187" s="83">
        <v>45070</v>
      </c>
      <c r="AO187" s="83">
        <v>45435</v>
      </c>
      <c r="AP187" s="76" t="s">
        <v>390</v>
      </c>
      <c r="AQ187" s="72"/>
      <c r="AR187" s="72"/>
      <c r="AS187" s="72"/>
      <c r="AT187" s="76"/>
      <c r="AU187" s="76"/>
      <c r="AV187" s="76"/>
      <c r="AW187" s="76"/>
      <c r="AX187" s="76"/>
      <c r="AY187" s="76"/>
      <c r="AZ187" s="76"/>
      <c r="BA187" s="91"/>
      <c r="BB187" s="72"/>
    </row>
    <row r="188" spans="1:238" s="68" customFormat="1" ht="47.25" customHeight="1">
      <c r="A188" s="79" t="s">
        <v>1287</v>
      </c>
      <c r="B188" s="56" t="s">
        <v>1580</v>
      </c>
      <c r="C188" s="72" t="s">
        <v>1184</v>
      </c>
      <c r="D188" s="76" t="s">
        <v>1187</v>
      </c>
      <c r="E188" s="76" t="s">
        <v>383</v>
      </c>
      <c r="F188" s="76" t="s">
        <v>1288</v>
      </c>
      <c r="G188" s="76" t="s">
        <v>1289</v>
      </c>
      <c r="H188" s="90" t="s">
        <v>1290</v>
      </c>
      <c r="I188" s="90" t="s">
        <v>1291</v>
      </c>
      <c r="J188" s="76">
        <v>2</v>
      </c>
      <c r="K188" s="76"/>
      <c r="L188" s="76" t="s">
        <v>74</v>
      </c>
      <c r="M188" s="76" t="s">
        <v>387</v>
      </c>
      <c r="N188" s="76" t="s">
        <v>388</v>
      </c>
      <c r="O188" s="126">
        <v>632.52</v>
      </c>
      <c r="P188" s="126">
        <v>759.024</v>
      </c>
      <c r="Q188" s="126">
        <v>537.97199999999998</v>
      </c>
      <c r="R188" s="126">
        <v>221.05199999999999</v>
      </c>
      <c r="S188" s="126"/>
      <c r="T188" s="126"/>
      <c r="U188" s="126"/>
      <c r="V188" s="126"/>
      <c r="W188" s="76" t="s">
        <v>64</v>
      </c>
      <c r="X188" s="76" t="s">
        <v>1189</v>
      </c>
      <c r="Y188" s="74" t="s">
        <v>66</v>
      </c>
      <c r="Z188" s="83">
        <v>44970</v>
      </c>
      <c r="AA188" s="83">
        <v>45026</v>
      </c>
      <c r="AB188" s="76"/>
      <c r="AC188" s="76"/>
      <c r="AD188" s="76"/>
      <c r="AE188" s="76"/>
      <c r="AF188" s="76" t="s">
        <v>1289</v>
      </c>
      <c r="AG188" s="76" t="s">
        <v>251</v>
      </c>
      <c r="AH188" s="72">
        <v>876</v>
      </c>
      <c r="AI188" s="72" t="s">
        <v>435</v>
      </c>
      <c r="AJ188" s="72">
        <v>1</v>
      </c>
      <c r="AK188" s="90" t="s">
        <v>1191</v>
      </c>
      <c r="AL188" s="90" t="s">
        <v>1183</v>
      </c>
      <c r="AM188" s="83">
        <v>45036</v>
      </c>
      <c r="AN188" s="83">
        <v>45036</v>
      </c>
      <c r="AO188" s="83">
        <v>45401</v>
      </c>
      <c r="AP188" s="76" t="s">
        <v>390</v>
      </c>
      <c r="AQ188" s="72"/>
      <c r="AR188" s="72"/>
      <c r="AS188" s="72"/>
      <c r="AT188" s="76"/>
      <c r="AU188" s="76"/>
      <c r="AV188" s="76"/>
      <c r="AW188" s="76"/>
      <c r="AX188" s="76"/>
      <c r="AY188" s="76"/>
      <c r="AZ188" s="76"/>
      <c r="BA188" s="91"/>
      <c r="BB188" s="72"/>
    </row>
    <row r="189" spans="1:238" s="68" customFormat="1" ht="54" customHeight="1">
      <c r="A189" s="79" t="s">
        <v>1287</v>
      </c>
      <c r="B189" s="56" t="s">
        <v>1581</v>
      </c>
      <c r="C189" s="72" t="s">
        <v>1184</v>
      </c>
      <c r="D189" s="76" t="s">
        <v>1217</v>
      </c>
      <c r="E189" s="76" t="s">
        <v>383</v>
      </c>
      <c r="F189" s="76" t="s">
        <v>1288</v>
      </c>
      <c r="G189" s="76" t="s">
        <v>1299</v>
      </c>
      <c r="H189" s="90" t="s">
        <v>1290</v>
      </c>
      <c r="I189" s="90" t="s">
        <v>1291</v>
      </c>
      <c r="J189" s="76">
        <v>2</v>
      </c>
      <c r="K189" s="76"/>
      <c r="L189" s="76" t="s">
        <v>74</v>
      </c>
      <c r="M189" s="76" t="s">
        <v>387</v>
      </c>
      <c r="N189" s="76" t="s">
        <v>388</v>
      </c>
      <c r="O189" s="126">
        <v>1650.85</v>
      </c>
      <c r="P189" s="126">
        <v>1981.02</v>
      </c>
      <c r="Q189" s="126">
        <v>1051.5204000000001</v>
      </c>
      <c r="R189" s="126">
        <v>929.49959999999999</v>
      </c>
      <c r="S189" s="126"/>
      <c r="T189" s="126"/>
      <c r="U189" s="126"/>
      <c r="V189" s="126"/>
      <c r="W189" s="76" t="s">
        <v>64</v>
      </c>
      <c r="X189" s="76" t="s">
        <v>1300</v>
      </c>
      <c r="Y189" s="74" t="s">
        <v>66</v>
      </c>
      <c r="Z189" s="83">
        <v>44942</v>
      </c>
      <c r="AA189" s="83">
        <v>44999</v>
      </c>
      <c r="AB189" s="76"/>
      <c r="AC189" s="76"/>
      <c r="AD189" s="76"/>
      <c r="AE189" s="76"/>
      <c r="AF189" s="76" t="s">
        <v>1299</v>
      </c>
      <c r="AG189" s="76" t="s">
        <v>251</v>
      </c>
      <c r="AH189" s="72">
        <v>876</v>
      </c>
      <c r="AI189" s="72" t="s">
        <v>435</v>
      </c>
      <c r="AJ189" s="72">
        <v>1</v>
      </c>
      <c r="AK189" s="74">
        <v>76000000000</v>
      </c>
      <c r="AL189" s="74" t="s">
        <v>1220</v>
      </c>
      <c r="AM189" s="83">
        <v>45019</v>
      </c>
      <c r="AN189" s="83">
        <v>45025</v>
      </c>
      <c r="AO189" s="83">
        <v>45390</v>
      </c>
      <c r="AP189" s="76" t="s">
        <v>390</v>
      </c>
      <c r="AQ189" s="72"/>
      <c r="AR189" s="72"/>
      <c r="AS189" s="72"/>
      <c r="AT189" s="76"/>
      <c r="AU189" s="76"/>
      <c r="AV189" s="76"/>
      <c r="AW189" s="76"/>
      <c r="AX189" s="76"/>
      <c r="AY189" s="76"/>
      <c r="AZ189" s="76"/>
      <c r="BA189" s="91"/>
      <c r="BB189" s="72"/>
    </row>
    <row r="190" spans="1:238" s="92" customFormat="1" ht="51.75" customHeight="1">
      <c r="A190" s="79" t="s">
        <v>1287</v>
      </c>
      <c r="B190" s="56" t="s">
        <v>1582</v>
      </c>
      <c r="C190" s="72" t="s">
        <v>1184</v>
      </c>
      <c r="D190" s="76" t="s">
        <v>1217</v>
      </c>
      <c r="E190" s="76" t="s">
        <v>383</v>
      </c>
      <c r="F190" s="76" t="s">
        <v>1293</v>
      </c>
      <c r="G190" s="76" t="s">
        <v>1301</v>
      </c>
      <c r="H190" s="90" t="s">
        <v>1290</v>
      </c>
      <c r="I190" s="90" t="s">
        <v>1291</v>
      </c>
      <c r="J190" s="76">
        <v>2</v>
      </c>
      <c r="K190" s="76"/>
      <c r="L190" s="76" t="s">
        <v>74</v>
      </c>
      <c r="M190" s="76" t="s">
        <v>387</v>
      </c>
      <c r="N190" s="76" t="s">
        <v>388</v>
      </c>
      <c r="O190" s="126">
        <v>928.72167000000002</v>
      </c>
      <c r="P190" s="126">
        <v>1114.4659999999999</v>
      </c>
      <c r="Q190" s="126">
        <v>770.30119999999999</v>
      </c>
      <c r="R190" s="126">
        <v>344.16480000000001</v>
      </c>
      <c r="S190" s="126"/>
      <c r="T190" s="126"/>
      <c r="U190" s="126"/>
      <c r="V190" s="126"/>
      <c r="W190" s="76" t="s">
        <v>64</v>
      </c>
      <c r="X190" s="76" t="s">
        <v>1300</v>
      </c>
      <c r="Y190" s="74" t="s">
        <v>66</v>
      </c>
      <c r="Z190" s="83">
        <v>45061</v>
      </c>
      <c r="AA190" s="83">
        <v>45119</v>
      </c>
      <c r="AB190" s="76"/>
      <c r="AC190" s="76"/>
      <c r="AD190" s="76"/>
      <c r="AE190" s="76"/>
      <c r="AF190" s="76" t="s">
        <v>1301</v>
      </c>
      <c r="AG190" s="76" t="s">
        <v>251</v>
      </c>
      <c r="AH190" s="72">
        <v>876</v>
      </c>
      <c r="AI190" s="72" t="s">
        <v>435</v>
      </c>
      <c r="AJ190" s="72">
        <v>1</v>
      </c>
      <c r="AK190" s="74">
        <v>76000000000</v>
      </c>
      <c r="AL190" s="74" t="s">
        <v>1220</v>
      </c>
      <c r="AM190" s="83">
        <v>45139</v>
      </c>
      <c r="AN190" s="83">
        <v>45163</v>
      </c>
      <c r="AO190" s="83">
        <v>45528</v>
      </c>
      <c r="AP190" s="76" t="s">
        <v>390</v>
      </c>
      <c r="AQ190" s="72"/>
      <c r="AR190" s="72"/>
      <c r="AS190" s="72"/>
      <c r="AT190" s="76"/>
      <c r="AU190" s="76"/>
      <c r="AV190" s="76"/>
      <c r="AW190" s="76"/>
      <c r="AX190" s="76"/>
      <c r="AY190" s="76"/>
      <c r="AZ190" s="76"/>
      <c r="BA190" s="91"/>
      <c r="BB190" s="72"/>
    </row>
    <row r="191" spans="1:238" s="92" customFormat="1" ht="74.25" customHeight="1">
      <c r="A191" s="79" t="s">
        <v>1287</v>
      </c>
      <c r="B191" s="92" t="s">
        <v>1695</v>
      </c>
      <c r="C191" s="72" t="s">
        <v>1184</v>
      </c>
      <c r="D191" s="59" t="s">
        <v>404</v>
      </c>
      <c r="E191" s="99" t="s">
        <v>383</v>
      </c>
      <c r="F191" s="92" t="s">
        <v>1302</v>
      </c>
      <c r="G191" s="59" t="s">
        <v>1303</v>
      </c>
      <c r="H191" s="73" t="s">
        <v>1273</v>
      </c>
      <c r="I191" s="73" t="s">
        <v>1304</v>
      </c>
      <c r="J191" s="76">
        <v>1</v>
      </c>
      <c r="K191" s="76"/>
      <c r="L191" s="76" t="s">
        <v>74</v>
      </c>
      <c r="M191" s="76" t="s">
        <v>387</v>
      </c>
      <c r="N191" s="76" t="s">
        <v>388</v>
      </c>
      <c r="O191" s="129">
        <v>720</v>
      </c>
      <c r="P191" s="129">
        <v>720</v>
      </c>
      <c r="Q191" s="129">
        <v>720</v>
      </c>
      <c r="R191" s="129"/>
      <c r="S191" s="129"/>
      <c r="T191" s="129"/>
      <c r="U191" s="129"/>
      <c r="V191" s="129"/>
      <c r="W191" s="72" t="s">
        <v>410</v>
      </c>
      <c r="X191" s="72" t="s">
        <v>1240</v>
      </c>
      <c r="Y191" s="74" t="s">
        <v>66</v>
      </c>
      <c r="Z191" s="81">
        <v>45092</v>
      </c>
      <c r="AA191" s="81">
        <v>45149</v>
      </c>
      <c r="AB191" s="59"/>
      <c r="AC191" s="59"/>
      <c r="AD191" s="59"/>
      <c r="AE191" s="59"/>
      <c r="AF191" s="59" t="s">
        <v>1303</v>
      </c>
      <c r="AG191" s="72" t="s">
        <v>251</v>
      </c>
      <c r="AH191" s="72">
        <v>876</v>
      </c>
      <c r="AI191" s="72" t="s">
        <v>435</v>
      </c>
      <c r="AJ191" s="72">
        <v>1</v>
      </c>
      <c r="AK191" s="70" t="s">
        <v>1042</v>
      </c>
      <c r="AL191" s="62" t="s">
        <v>1095</v>
      </c>
      <c r="AM191" s="81">
        <v>45169</v>
      </c>
      <c r="AN191" s="81">
        <v>45197</v>
      </c>
      <c r="AO191" s="81">
        <v>45562</v>
      </c>
      <c r="AP191" s="59" t="s">
        <v>390</v>
      </c>
      <c r="AQ191" s="59"/>
      <c r="AR191" s="59"/>
      <c r="AS191" s="59"/>
      <c r="AT191" s="194"/>
      <c r="AU191" s="194"/>
      <c r="AV191" s="194"/>
      <c r="AW191" s="194"/>
      <c r="AX191" s="194"/>
      <c r="AY191" s="194"/>
      <c r="AZ191" s="194"/>
      <c r="BA191" s="194"/>
      <c r="BB191" s="194"/>
    </row>
    <row r="192" spans="1:238" s="68" customFormat="1" ht="48.75" customHeight="1">
      <c r="A192" s="79" t="s">
        <v>1287</v>
      </c>
      <c r="B192" s="33" t="s">
        <v>1583</v>
      </c>
      <c r="C192" s="72" t="s">
        <v>1184</v>
      </c>
      <c r="D192" s="101" t="s">
        <v>1305</v>
      </c>
      <c r="E192" s="76" t="s">
        <v>383</v>
      </c>
      <c r="F192" s="72" t="s">
        <v>1306</v>
      </c>
      <c r="G192" s="72" t="s">
        <v>1307</v>
      </c>
      <c r="H192" s="79" t="s">
        <v>1308</v>
      </c>
      <c r="I192" s="79" t="s">
        <v>1309</v>
      </c>
      <c r="J192" s="72">
        <v>1</v>
      </c>
      <c r="K192" s="72"/>
      <c r="L192" s="72" t="s">
        <v>74</v>
      </c>
      <c r="M192" s="72" t="s">
        <v>387</v>
      </c>
      <c r="N192" s="76" t="s">
        <v>388</v>
      </c>
      <c r="O192" s="130">
        <v>1697.1438000000001</v>
      </c>
      <c r="P192" s="130">
        <v>2036.5725600000001</v>
      </c>
      <c r="Q192" s="130">
        <v>848.57190000000003</v>
      </c>
      <c r="R192" s="130">
        <v>1188.0006599999999</v>
      </c>
      <c r="S192" s="130"/>
      <c r="T192" s="130"/>
      <c r="U192" s="130"/>
      <c r="V192" s="130"/>
      <c r="W192" s="76" t="s">
        <v>925</v>
      </c>
      <c r="X192" s="72" t="s">
        <v>1240</v>
      </c>
      <c r="Y192" s="72" t="s">
        <v>89</v>
      </c>
      <c r="Z192" s="66">
        <v>45128</v>
      </c>
      <c r="AA192" s="66">
        <v>45128</v>
      </c>
      <c r="AB192" s="66" t="s">
        <v>1099</v>
      </c>
      <c r="AC192" s="72" t="s">
        <v>1310</v>
      </c>
      <c r="AD192" s="72">
        <v>7705048974</v>
      </c>
      <c r="AE192" s="93" t="s">
        <v>1311</v>
      </c>
      <c r="AF192" s="72" t="s">
        <v>1307</v>
      </c>
      <c r="AG192" s="72" t="s">
        <v>251</v>
      </c>
      <c r="AH192" s="72">
        <v>876</v>
      </c>
      <c r="AI192" s="72" t="s">
        <v>435</v>
      </c>
      <c r="AJ192" s="72">
        <v>1</v>
      </c>
      <c r="AK192" s="70" t="s">
        <v>1042</v>
      </c>
      <c r="AL192" s="62" t="s">
        <v>1095</v>
      </c>
      <c r="AM192" s="66">
        <v>45148</v>
      </c>
      <c r="AN192" s="66">
        <v>45148</v>
      </c>
      <c r="AO192" s="66">
        <v>45513</v>
      </c>
      <c r="AP192" s="76" t="s">
        <v>390</v>
      </c>
      <c r="AQ192" s="72"/>
      <c r="AR192" s="72"/>
      <c r="AS192" s="72"/>
      <c r="AT192" s="33"/>
      <c r="AU192" s="33"/>
      <c r="AV192" s="33"/>
      <c r="AW192" s="33"/>
      <c r="AX192" s="36"/>
      <c r="AY192" s="38"/>
      <c r="AZ192" s="39"/>
      <c r="BA192" s="33"/>
      <c r="BB192" s="33"/>
    </row>
    <row r="193" spans="1:54" s="92" customFormat="1" ht="94.5">
      <c r="A193" s="79" t="s">
        <v>1287</v>
      </c>
      <c r="B193" s="33" t="s">
        <v>1584</v>
      </c>
      <c r="C193" s="72" t="s">
        <v>1184</v>
      </c>
      <c r="D193" s="72" t="s">
        <v>1305</v>
      </c>
      <c r="E193" s="76" t="s">
        <v>383</v>
      </c>
      <c r="F193" s="72" t="s">
        <v>1306</v>
      </c>
      <c r="G193" s="59" t="s">
        <v>1312</v>
      </c>
      <c r="H193" s="79" t="s">
        <v>1308</v>
      </c>
      <c r="I193" s="79" t="s">
        <v>1309</v>
      </c>
      <c r="J193" s="72">
        <v>1</v>
      </c>
      <c r="K193" s="72"/>
      <c r="L193" s="72" t="s">
        <v>74</v>
      </c>
      <c r="M193" s="72" t="s">
        <v>387</v>
      </c>
      <c r="N193" s="76" t="s">
        <v>388</v>
      </c>
      <c r="O193" s="129">
        <v>4200</v>
      </c>
      <c r="P193" s="129">
        <v>5040</v>
      </c>
      <c r="Q193" s="129">
        <v>5040</v>
      </c>
      <c r="R193" s="129"/>
      <c r="S193" s="129"/>
      <c r="T193" s="129"/>
      <c r="U193" s="129"/>
      <c r="V193" s="129"/>
      <c r="W193" s="72" t="s">
        <v>410</v>
      </c>
      <c r="X193" s="72" t="s">
        <v>1240</v>
      </c>
      <c r="Y193" s="56" t="s">
        <v>66</v>
      </c>
      <c r="Z193" s="81">
        <v>44942</v>
      </c>
      <c r="AA193" s="81">
        <v>44999</v>
      </c>
      <c r="AB193" s="59"/>
      <c r="AC193" s="59"/>
      <c r="AD193" s="59"/>
      <c r="AE193" s="59"/>
      <c r="AF193" s="59" t="s">
        <v>1312</v>
      </c>
      <c r="AG193" s="72" t="s">
        <v>251</v>
      </c>
      <c r="AH193" s="72">
        <v>876</v>
      </c>
      <c r="AI193" s="72" t="s">
        <v>435</v>
      </c>
      <c r="AJ193" s="72">
        <v>1</v>
      </c>
      <c r="AK193" s="70" t="s">
        <v>1042</v>
      </c>
      <c r="AL193" s="62" t="s">
        <v>1095</v>
      </c>
      <c r="AM193" s="81">
        <v>45019</v>
      </c>
      <c r="AN193" s="81">
        <v>45019</v>
      </c>
      <c r="AO193" s="81">
        <v>45291</v>
      </c>
      <c r="AP193" s="59">
        <v>2023</v>
      </c>
      <c r="AQ193" s="59"/>
      <c r="AR193" s="59"/>
      <c r="AS193" s="59"/>
      <c r="AT193" s="223"/>
      <c r="AU193" s="223"/>
      <c r="AV193" s="223"/>
      <c r="AW193" s="223"/>
      <c r="AX193" s="223"/>
      <c r="AY193" s="223"/>
      <c r="AZ193" s="223"/>
      <c r="BA193" s="223"/>
      <c r="BB193" s="223"/>
    </row>
    <row r="194" spans="1:54" s="92" customFormat="1" ht="94.5">
      <c r="A194" s="79" t="s">
        <v>1287</v>
      </c>
      <c r="B194" s="33" t="s">
        <v>1585</v>
      </c>
      <c r="C194" s="72" t="s">
        <v>1184</v>
      </c>
      <c r="D194" s="72" t="s">
        <v>1305</v>
      </c>
      <c r="E194" s="76" t="s">
        <v>383</v>
      </c>
      <c r="F194" s="72" t="s">
        <v>1306</v>
      </c>
      <c r="G194" s="59" t="s">
        <v>1313</v>
      </c>
      <c r="H194" s="79" t="s">
        <v>1308</v>
      </c>
      <c r="I194" s="79" t="s">
        <v>1309</v>
      </c>
      <c r="J194" s="72">
        <v>1</v>
      </c>
      <c r="K194" s="72"/>
      <c r="L194" s="72" t="s">
        <v>74</v>
      </c>
      <c r="M194" s="72" t="s">
        <v>387</v>
      </c>
      <c r="N194" s="76" t="s">
        <v>388</v>
      </c>
      <c r="O194" s="129">
        <v>16810</v>
      </c>
      <c r="P194" s="129">
        <v>20172</v>
      </c>
      <c r="Q194" s="129">
        <v>20172</v>
      </c>
      <c r="R194" s="129"/>
      <c r="S194" s="129"/>
      <c r="T194" s="129"/>
      <c r="U194" s="129"/>
      <c r="V194" s="129"/>
      <c r="W194" s="76" t="s">
        <v>64</v>
      </c>
      <c r="X194" s="72" t="s">
        <v>1240</v>
      </c>
      <c r="Y194" s="56" t="s">
        <v>66</v>
      </c>
      <c r="Z194" s="81">
        <v>44998</v>
      </c>
      <c r="AA194" s="81">
        <v>45058</v>
      </c>
      <c r="AB194" s="59"/>
      <c r="AC194" s="59"/>
      <c r="AD194" s="59"/>
      <c r="AE194" s="59"/>
      <c r="AF194" s="59" t="s">
        <v>1313</v>
      </c>
      <c r="AG194" s="72" t="s">
        <v>251</v>
      </c>
      <c r="AH194" s="72">
        <v>876</v>
      </c>
      <c r="AI194" s="72" t="s">
        <v>435</v>
      </c>
      <c r="AJ194" s="72">
        <v>1</v>
      </c>
      <c r="AK194" s="70" t="s">
        <v>1042</v>
      </c>
      <c r="AL194" s="62" t="s">
        <v>1095</v>
      </c>
      <c r="AM194" s="81">
        <v>45078</v>
      </c>
      <c r="AN194" s="81">
        <v>45078</v>
      </c>
      <c r="AO194" s="81">
        <v>45443</v>
      </c>
      <c r="AP194" s="59" t="s">
        <v>390</v>
      </c>
      <c r="AQ194" s="59"/>
      <c r="AR194" s="59"/>
      <c r="AS194" s="59"/>
      <c r="AT194" s="59"/>
      <c r="AU194" s="59"/>
      <c r="AV194" s="59"/>
      <c r="AW194" s="59"/>
      <c r="AX194" s="59"/>
      <c r="AY194" s="59"/>
      <c r="AZ194" s="59"/>
      <c r="BA194" s="59"/>
      <c r="BB194" s="59"/>
    </row>
    <row r="195" spans="1:54" s="92" customFormat="1" ht="94.5">
      <c r="A195" s="79" t="s">
        <v>1287</v>
      </c>
      <c r="B195" s="33" t="s">
        <v>1586</v>
      </c>
      <c r="C195" s="72" t="s">
        <v>1184</v>
      </c>
      <c r="D195" s="72" t="s">
        <v>1305</v>
      </c>
      <c r="E195" s="76" t="s">
        <v>383</v>
      </c>
      <c r="F195" s="72" t="s">
        <v>1306</v>
      </c>
      <c r="G195" s="59" t="s">
        <v>1314</v>
      </c>
      <c r="H195" s="79" t="s">
        <v>1308</v>
      </c>
      <c r="I195" s="79" t="s">
        <v>1309</v>
      </c>
      <c r="J195" s="72">
        <v>1</v>
      </c>
      <c r="K195" s="72"/>
      <c r="L195" s="72" t="s">
        <v>74</v>
      </c>
      <c r="M195" s="72" t="s">
        <v>387</v>
      </c>
      <c r="N195" s="76" t="s">
        <v>388</v>
      </c>
      <c r="O195" s="129">
        <v>3800</v>
      </c>
      <c r="P195" s="129">
        <v>4560</v>
      </c>
      <c r="Q195" s="129">
        <v>4560</v>
      </c>
      <c r="R195" s="129"/>
      <c r="S195" s="129"/>
      <c r="T195" s="129"/>
      <c r="U195" s="129"/>
      <c r="V195" s="129"/>
      <c r="W195" s="72" t="s">
        <v>410</v>
      </c>
      <c r="X195" s="72" t="s">
        <v>1240</v>
      </c>
      <c r="Y195" s="56" t="s">
        <v>66</v>
      </c>
      <c r="Z195" s="81">
        <v>44970</v>
      </c>
      <c r="AA195" s="81">
        <v>45027</v>
      </c>
      <c r="AB195" s="59"/>
      <c r="AC195" s="59"/>
      <c r="AD195" s="59"/>
      <c r="AE195" s="59"/>
      <c r="AF195" s="59" t="s">
        <v>1314</v>
      </c>
      <c r="AG195" s="72" t="s">
        <v>251</v>
      </c>
      <c r="AH195" s="72">
        <v>876</v>
      </c>
      <c r="AI195" s="72" t="s">
        <v>435</v>
      </c>
      <c r="AJ195" s="72">
        <v>1</v>
      </c>
      <c r="AK195" s="70" t="s">
        <v>1042</v>
      </c>
      <c r="AL195" s="62" t="s">
        <v>1095</v>
      </c>
      <c r="AM195" s="81">
        <v>45047</v>
      </c>
      <c r="AN195" s="81">
        <v>45047</v>
      </c>
      <c r="AO195" s="81">
        <v>45107</v>
      </c>
      <c r="AP195" s="59">
        <v>2023</v>
      </c>
      <c r="AQ195" s="59"/>
      <c r="AR195" s="59"/>
      <c r="AS195" s="59"/>
      <c r="AT195" s="59"/>
      <c r="AU195" s="59"/>
      <c r="AV195" s="59"/>
      <c r="AW195" s="59"/>
      <c r="AX195" s="59"/>
      <c r="AY195" s="59"/>
      <c r="AZ195" s="59"/>
      <c r="BA195" s="59"/>
      <c r="BB195" s="59"/>
    </row>
    <row r="196" spans="1:54" s="92" customFormat="1" ht="94.5">
      <c r="A196" s="79" t="s">
        <v>1287</v>
      </c>
      <c r="B196" s="33" t="s">
        <v>1587</v>
      </c>
      <c r="C196" s="72" t="s">
        <v>1184</v>
      </c>
      <c r="D196" s="72" t="s">
        <v>1305</v>
      </c>
      <c r="E196" s="76" t="s">
        <v>383</v>
      </c>
      <c r="F196" s="72" t="s">
        <v>1306</v>
      </c>
      <c r="G196" s="92" t="s">
        <v>1315</v>
      </c>
      <c r="H196" s="79" t="s">
        <v>1308</v>
      </c>
      <c r="I196" s="79" t="s">
        <v>1309</v>
      </c>
      <c r="J196" s="72">
        <v>1</v>
      </c>
      <c r="K196" s="72"/>
      <c r="L196" s="72" t="s">
        <v>74</v>
      </c>
      <c r="M196" s="72" t="s">
        <v>387</v>
      </c>
      <c r="N196" s="76" t="s">
        <v>388</v>
      </c>
      <c r="O196" s="129">
        <v>7398</v>
      </c>
      <c r="P196" s="129">
        <v>8877.6</v>
      </c>
      <c r="Q196" s="129">
        <v>1479.6</v>
      </c>
      <c r="R196" s="129">
        <v>2959.2</v>
      </c>
      <c r="S196" s="129">
        <v>2959.2</v>
      </c>
      <c r="T196" s="129">
        <v>1479.6</v>
      </c>
      <c r="U196" s="129"/>
      <c r="V196" s="129"/>
      <c r="W196" s="72" t="s">
        <v>410</v>
      </c>
      <c r="X196" s="72" t="s">
        <v>1240</v>
      </c>
      <c r="Y196" s="56" t="s">
        <v>66</v>
      </c>
      <c r="Z196" s="81">
        <v>45040</v>
      </c>
      <c r="AA196" s="81">
        <v>45097</v>
      </c>
      <c r="AB196" s="59"/>
      <c r="AC196" s="59"/>
      <c r="AD196" s="59"/>
      <c r="AE196" s="59"/>
      <c r="AF196" s="59" t="s">
        <v>1315</v>
      </c>
      <c r="AG196" s="72" t="s">
        <v>251</v>
      </c>
      <c r="AH196" s="72">
        <v>876</v>
      </c>
      <c r="AI196" s="72" t="s">
        <v>435</v>
      </c>
      <c r="AJ196" s="72">
        <v>1</v>
      </c>
      <c r="AK196" s="70" t="s">
        <v>1042</v>
      </c>
      <c r="AL196" s="62" t="s">
        <v>1095</v>
      </c>
      <c r="AM196" s="81">
        <v>45117</v>
      </c>
      <c r="AN196" s="81">
        <v>45117</v>
      </c>
      <c r="AO196" s="81">
        <v>46212</v>
      </c>
      <c r="AP196" s="59" t="s">
        <v>1271</v>
      </c>
      <c r="AQ196" s="59"/>
      <c r="AR196" s="59"/>
      <c r="AS196" s="59"/>
      <c r="AT196" s="59"/>
      <c r="AU196" s="59"/>
      <c r="AV196" s="59"/>
      <c r="AW196" s="59"/>
      <c r="AX196" s="59"/>
      <c r="AY196" s="59"/>
      <c r="AZ196" s="59"/>
      <c r="BA196" s="59"/>
      <c r="BB196" s="59"/>
    </row>
    <row r="197" spans="1:54" s="68" customFormat="1" ht="56.25" customHeight="1">
      <c r="A197" s="79" t="s">
        <v>1287</v>
      </c>
      <c r="B197" s="33" t="s">
        <v>1588</v>
      </c>
      <c r="C197" s="72" t="s">
        <v>1184</v>
      </c>
      <c r="D197" s="72" t="s">
        <v>1305</v>
      </c>
      <c r="E197" s="76" t="s">
        <v>383</v>
      </c>
      <c r="F197" s="72" t="s">
        <v>1306</v>
      </c>
      <c r="G197" s="72" t="s">
        <v>1316</v>
      </c>
      <c r="H197" s="79" t="s">
        <v>1308</v>
      </c>
      <c r="I197" s="79" t="s">
        <v>1309</v>
      </c>
      <c r="J197" s="72">
        <v>1</v>
      </c>
      <c r="K197" s="72"/>
      <c r="L197" s="72" t="s">
        <v>74</v>
      </c>
      <c r="M197" s="72" t="s">
        <v>387</v>
      </c>
      <c r="N197" s="76" t="s">
        <v>388</v>
      </c>
      <c r="O197" s="131">
        <v>2967.5</v>
      </c>
      <c r="P197" s="131">
        <v>3561</v>
      </c>
      <c r="Q197" s="131">
        <v>3561</v>
      </c>
      <c r="R197" s="131"/>
      <c r="S197" s="131"/>
      <c r="T197" s="131"/>
      <c r="U197" s="131"/>
      <c r="V197" s="131"/>
      <c r="W197" s="72" t="s">
        <v>410</v>
      </c>
      <c r="X197" s="72" t="s">
        <v>1240</v>
      </c>
      <c r="Y197" s="56" t="s">
        <v>66</v>
      </c>
      <c r="Z197" s="66">
        <v>45183</v>
      </c>
      <c r="AA197" s="66">
        <v>45240</v>
      </c>
      <c r="AB197" s="72"/>
      <c r="AC197" s="72"/>
      <c r="AD197" s="72"/>
      <c r="AE197" s="72"/>
      <c r="AF197" s="72" t="s">
        <v>1316</v>
      </c>
      <c r="AG197" s="72" t="s">
        <v>251</v>
      </c>
      <c r="AH197" s="72">
        <v>876</v>
      </c>
      <c r="AI197" s="72" t="s">
        <v>435</v>
      </c>
      <c r="AJ197" s="72">
        <v>1</v>
      </c>
      <c r="AK197" s="70" t="s">
        <v>1042</v>
      </c>
      <c r="AL197" s="62" t="s">
        <v>1095</v>
      </c>
      <c r="AM197" s="66">
        <v>45260</v>
      </c>
      <c r="AN197" s="66">
        <v>45261</v>
      </c>
      <c r="AO197" s="66">
        <v>45626</v>
      </c>
      <c r="AP197" s="76" t="s">
        <v>390</v>
      </c>
      <c r="AQ197" s="72"/>
      <c r="AR197" s="72"/>
      <c r="AS197" s="72"/>
      <c r="AT197" s="195"/>
      <c r="AU197" s="195"/>
      <c r="AV197" s="195"/>
      <c r="AW197" s="195"/>
      <c r="AX197" s="196"/>
      <c r="AY197" s="197"/>
      <c r="AZ197" s="198"/>
      <c r="BA197" s="199"/>
      <c r="BB197" s="195"/>
    </row>
    <row r="198" spans="1:54" s="68" customFormat="1" ht="50.25" customHeight="1">
      <c r="A198" s="79" t="s">
        <v>1287</v>
      </c>
      <c r="B198" s="33" t="s">
        <v>1589</v>
      </c>
      <c r="C198" s="72" t="s">
        <v>1184</v>
      </c>
      <c r="D198" s="72" t="s">
        <v>1305</v>
      </c>
      <c r="E198" s="76" t="s">
        <v>383</v>
      </c>
      <c r="F198" s="72" t="s">
        <v>1306</v>
      </c>
      <c r="G198" s="72" t="s">
        <v>1317</v>
      </c>
      <c r="H198" s="73" t="s">
        <v>1308</v>
      </c>
      <c r="I198" s="73" t="s">
        <v>1309</v>
      </c>
      <c r="J198" s="72">
        <v>1</v>
      </c>
      <c r="K198" s="72"/>
      <c r="L198" s="72" t="s">
        <v>74</v>
      </c>
      <c r="M198" s="72" t="s">
        <v>387</v>
      </c>
      <c r="N198" s="76" t="s">
        <v>388</v>
      </c>
      <c r="O198" s="130">
        <v>3253.5936000000002</v>
      </c>
      <c r="P198" s="130">
        <v>3904.31232</v>
      </c>
      <c r="Q198" s="130">
        <v>3578.9529600000001</v>
      </c>
      <c r="R198" s="130">
        <v>325.35935999999998</v>
      </c>
      <c r="S198" s="130"/>
      <c r="T198" s="130"/>
      <c r="U198" s="130"/>
      <c r="V198" s="130"/>
      <c r="W198" s="76" t="s">
        <v>925</v>
      </c>
      <c r="X198" s="72" t="s">
        <v>1240</v>
      </c>
      <c r="Y198" s="72" t="s">
        <v>89</v>
      </c>
      <c r="Z198" s="66">
        <v>44937</v>
      </c>
      <c r="AA198" s="66">
        <v>44937</v>
      </c>
      <c r="AB198" s="66" t="s">
        <v>1099</v>
      </c>
      <c r="AC198" s="72" t="s">
        <v>1318</v>
      </c>
      <c r="AD198" s="72">
        <v>6312052132</v>
      </c>
      <c r="AE198" s="93" t="s">
        <v>1319</v>
      </c>
      <c r="AF198" s="72" t="s">
        <v>1317</v>
      </c>
      <c r="AG198" s="72" t="s">
        <v>251</v>
      </c>
      <c r="AH198" s="72">
        <v>876</v>
      </c>
      <c r="AI198" s="72" t="s">
        <v>435</v>
      </c>
      <c r="AJ198" s="72">
        <v>1</v>
      </c>
      <c r="AK198" s="70" t="s">
        <v>1042</v>
      </c>
      <c r="AL198" s="62" t="s">
        <v>1095</v>
      </c>
      <c r="AM198" s="66">
        <v>44957</v>
      </c>
      <c r="AN198" s="66">
        <v>44958</v>
      </c>
      <c r="AO198" s="66">
        <v>45322</v>
      </c>
      <c r="AP198" s="76" t="s">
        <v>390</v>
      </c>
      <c r="AQ198" s="72"/>
      <c r="AR198" s="72"/>
      <c r="AS198" s="72"/>
      <c r="AT198" s="33"/>
      <c r="AU198" s="33"/>
      <c r="AV198" s="33"/>
      <c r="AW198" s="33"/>
      <c r="AX198" s="33"/>
      <c r="AY198" s="33"/>
      <c r="AZ198" s="33"/>
      <c r="BA198" s="33"/>
      <c r="BB198" s="33"/>
    </row>
    <row r="199" spans="1:54" s="68" customFormat="1" ht="51.75" customHeight="1">
      <c r="A199" s="79" t="s">
        <v>1287</v>
      </c>
      <c r="B199" s="33" t="s">
        <v>1590</v>
      </c>
      <c r="C199" s="72" t="s">
        <v>1184</v>
      </c>
      <c r="D199" s="72" t="s">
        <v>1305</v>
      </c>
      <c r="E199" s="76" t="s">
        <v>383</v>
      </c>
      <c r="F199" s="72" t="s">
        <v>1306</v>
      </c>
      <c r="G199" s="74" t="s">
        <v>1320</v>
      </c>
      <c r="H199" s="73" t="s">
        <v>1308</v>
      </c>
      <c r="I199" s="73" t="s">
        <v>1309</v>
      </c>
      <c r="J199" s="72">
        <v>1</v>
      </c>
      <c r="K199" s="72"/>
      <c r="L199" s="72" t="s">
        <v>74</v>
      </c>
      <c r="M199" s="72" t="s">
        <v>387</v>
      </c>
      <c r="N199" s="76" t="s">
        <v>388</v>
      </c>
      <c r="O199" s="130">
        <v>13447.5</v>
      </c>
      <c r="P199" s="130">
        <v>16137</v>
      </c>
      <c r="Q199" s="130">
        <v>5379</v>
      </c>
      <c r="R199" s="130">
        <v>10758</v>
      </c>
      <c r="S199" s="130"/>
      <c r="T199" s="130"/>
      <c r="U199" s="130"/>
      <c r="V199" s="130"/>
      <c r="W199" s="76" t="s">
        <v>64</v>
      </c>
      <c r="X199" s="72" t="s">
        <v>1240</v>
      </c>
      <c r="Y199" s="56" t="s">
        <v>66</v>
      </c>
      <c r="Z199" s="66">
        <v>45093</v>
      </c>
      <c r="AA199" s="66">
        <v>45154</v>
      </c>
      <c r="AB199" s="72"/>
      <c r="AC199" s="72"/>
      <c r="AD199" s="72"/>
      <c r="AE199" s="72"/>
      <c r="AF199" s="74" t="s">
        <v>1320</v>
      </c>
      <c r="AG199" s="72" t="s">
        <v>251</v>
      </c>
      <c r="AH199" s="72">
        <v>876</v>
      </c>
      <c r="AI199" s="72" t="s">
        <v>435</v>
      </c>
      <c r="AJ199" s="72">
        <v>1</v>
      </c>
      <c r="AK199" s="70" t="s">
        <v>1042</v>
      </c>
      <c r="AL199" s="62" t="s">
        <v>1095</v>
      </c>
      <c r="AM199" s="66">
        <v>45174</v>
      </c>
      <c r="AN199" s="66">
        <v>45174</v>
      </c>
      <c r="AO199" s="66">
        <v>45539</v>
      </c>
      <c r="AP199" s="72" t="s">
        <v>390</v>
      </c>
      <c r="AQ199" s="72"/>
      <c r="AR199" s="72"/>
      <c r="AS199" s="72"/>
      <c r="AT199" s="101"/>
      <c r="AU199" s="101"/>
      <c r="AV199" s="101"/>
      <c r="AW199" s="101"/>
      <c r="AX199" s="101"/>
      <c r="AY199" s="101"/>
      <c r="AZ199" s="101"/>
      <c r="BA199" s="207"/>
      <c r="BB199" s="101"/>
    </row>
    <row r="200" spans="1:54" s="68" customFormat="1" ht="69.75" customHeight="1">
      <c r="A200" s="79" t="s">
        <v>1287</v>
      </c>
      <c r="B200" s="33" t="s">
        <v>1591</v>
      </c>
      <c r="C200" s="72" t="s">
        <v>1184</v>
      </c>
      <c r="D200" s="72" t="s">
        <v>1305</v>
      </c>
      <c r="E200" s="76" t="s">
        <v>383</v>
      </c>
      <c r="F200" s="72" t="s">
        <v>1306</v>
      </c>
      <c r="G200" s="74" t="s">
        <v>1321</v>
      </c>
      <c r="H200" s="73" t="s">
        <v>1308</v>
      </c>
      <c r="I200" s="73" t="s">
        <v>1309</v>
      </c>
      <c r="J200" s="72">
        <v>1</v>
      </c>
      <c r="K200" s="72"/>
      <c r="L200" s="72" t="s">
        <v>74</v>
      </c>
      <c r="M200" s="72" t="s">
        <v>387</v>
      </c>
      <c r="N200" s="76" t="s">
        <v>388</v>
      </c>
      <c r="O200" s="130">
        <v>2142</v>
      </c>
      <c r="P200" s="130">
        <v>2570.4</v>
      </c>
      <c r="Q200" s="130">
        <v>628.78063999999995</v>
      </c>
      <c r="R200" s="130">
        <v>1941.6193599999999</v>
      </c>
      <c r="S200" s="130"/>
      <c r="T200" s="130"/>
      <c r="U200" s="130"/>
      <c r="V200" s="130"/>
      <c r="W200" s="72" t="s">
        <v>410</v>
      </c>
      <c r="X200" s="72" t="s">
        <v>1240</v>
      </c>
      <c r="Y200" s="56" t="s">
        <v>66</v>
      </c>
      <c r="Z200" s="66">
        <v>45125</v>
      </c>
      <c r="AA200" s="66">
        <v>45182</v>
      </c>
      <c r="AB200" s="72"/>
      <c r="AC200" s="72"/>
      <c r="AD200" s="72"/>
      <c r="AE200" s="72"/>
      <c r="AF200" s="74" t="s">
        <v>1321</v>
      </c>
      <c r="AG200" s="72" t="s">
        <v>251</v>
      </c>
      <c r="AH200" s="72">
        <v>876</v>
      </c>
      <c r="AI200" s="72" t="s">
        <v>435</v>
      </c>
      <c r="AJ200" s="72">
        <v>1</v>
      </c>
      <c r="AK200" s="70" t="s">
        <v>1042</v>
      </c>
      <c r="AL200" s="62" t="s">
        <v>1095</v>
      </c>
      <c r="AM200" s="66">
        <v>45202</v>
      </c>
      <c r="AN200" s="66">
        <v>45202</v>
      </c>
      <c r="AO200" s="66">
        <v>45567</v>
      </c>
      <c r="AP200" s="72" t="s">
        <v>390</v>
      </c>
      <c r="AQ200" s="72"/>
      <c r="AR200" s="72"/>
      <c r="AS200" s="72"/>
      <c r="AT200" s="72"/>
      <c r="AU200" s="72"/>
      <c r="AV200" s="72"/>
      <c r="AW200" s="72"/>
      <c r="AX200" s="72"/>
      <c r="AY200" s="72"/>
      <c r="AZ200" s="72"/>
      <c r="BA200" s="80"/>
      <c r="BB200" s="72"/>
    </row>
    <row r="201" spans="1:54" s="68" customFormat="1" ht="105.75" customHeight="1">
      <c r="A201" s="79" t="s">
        <v>1287</v>
      </c>
      <c r="B201" s="33" t="s">
        <v>1592</v>
      </c>
      <c r="C201" s="72" t="s">
        <v>1184</v>
      </c>
      <c r="D201" s="72" t="s">
        <v>1305</v>
      </c>
      <c r="E201" s="76" t="s">
        <v>383</v>
      </c>
      <c r="F201" s="72" t="s">
        <v>1306</v>
      </c>
      <c r="G201" s="72" t="s">
        <v>1322</v>
      </c>
      <c r="H201" s="73" t="s">
        <v>1308</v>
      </c>
      <c r="I201" s="73" t="s">
        <v>1309</v>
      </c>
      <c r="J201" s="72">
        <v>1</v>
      </c>
      <c r="K201" s="72"/>
      <c r="L201" s="72" t="s">
        <v>74</v>
      </c>
      <c r="M201" s="72" t="s">
        <v>387</v>
      </c>
      <c r="N201" s="76" t="s">
        <v>388</v>
      </c>
      <c r="O201" s="130">
        <v>745.2</v>
      </c>
      <c r="P201" s="130">
        <v>894.24</v>
      </c>
      <c r="Q201" s="130">
        <v>894.24</v>
      </c>
      <c r="R201" s="130"/>
      <c r="S201" s="130"/>
      <c r="T201" s="130"/>
      <c r="U201" s="130"/>
      <c r="V201" s="130"/>
      <c r="W201" s="72" t="s">
        <v>410</v>
      </c>
      <c r="X201" s="72" t="s">
        <v>1240</v>
      </c>
      <c r="Y201" s="56" t="s">
        <v>66</v>
      </c>
      <c r="Z201" s="66">
        <v>44936</v>
      </c>
      <c r="AA201" s="66">
        <v>44988</v>
      </c>
      <c r="AB201" s="72"/>
      <c r="AC201" s="72"/>
      <c r="AD201" s="72"/>
      <c r="AE201" s="72"/>
      <c r="AF201" s="72" t="s">
        <v>1322</v>
      </c>
      <c r="AG201" s="72" t="s">
        <v>251</v>
      </c>
      <c r="AH201" s="72">
        <v>876</v>
      </c>
      <c r="AI201" s="72" t="s">
        <v>435</v>
      </c>
      <c r="AJ201" s="72">
        <v>1</v>
      </c>
      <c r="AK201" s="70" t="s">
        <v>1042</v>
      </c>
      <c r="AL201" s="62" t="s">
        <v>1095</v>
      </c>
      <c r="AM201" s="66">
        <v>45008</v>
      </c>
      <c r="AN201" s="66">
        <v>45008</v>
      </c>
      <c r="AO201" s="66">
        <v>45373</v>
      </c>
      <c r="AP201" s="72" t="s">
        <v>390</v>
      </c>
      <c r="AQ201" s="72"/>
      <c r="AR201" s="72"/>
      <c r="AS201" s="72"/>
      <c r="AT201" s="72"/>
      <c r="AU201" s="72"/>
      <c r="AV201" s="72"/>
      <c r="AW201" s="72"/>
      <c r="AX201" s="72"/>
      <c r="AY201" s="72"/>
      <c r="AZ201" s="72"/>
      <c r="BA201" s="80"/>
      <c r="BB201" s="72"/>
    </row>
    <row r="202" spans="1:54" s="92" customFormat="1" ht="94.5">
      <c r="A202" s="79" t="s">
        <v>1287</v>
      </c>
      <c r="B202" s="33" t="s">
        <v>1593</v>
      </c>
      <c r="C202" s="72" t="s">
        <v>1184</v>
      </c>
      <c r="D202" s="72" t="s">
        <v>1305</v>
      </c>
      <c r="E202" s="76" t="s">
        <v>383</v>
      </c>
      <c r="F202" s="72" t="s">
        <v>1306</v>
      </c>
      <c r="G202" s="59" t="s">
        <v>1323</v>
      </c>
      <c r="H202" s="73" t="s">
        <v>1308</v>
      </c>
      <c r="I202" s="73" t="s">
        <v>1309</v>
      </c>
      <c r="J202" s="72">
        <v>1</v>
      </c>
      <c r="K202" s="72"/>
      <c r="L202" s="72" t="s">
        <v>74</v>
      </c>
      <c r="M202" s="72" t="s">
        <v>387</v>
      </c>
      <c r="N202" s="76" t="s">
        <v>388</v>
      </c>
      <c r="O202" s="129">
        <v>6000</v>
      </c>
      <c r="P202" s="129">
        <v>7200</v>
      </c>
      <c r="Q202" s="129">
        <v>1800</v>
      </c>
      <c r="R202" s="129">
        <v>5400</v>
      </c>
      <c r="S202" s="129"/>
      <c r="T202" s="129"/>
      <c r="U202" s="129"/>
      <c r="V202" s="129"/>
      <c r="W202" s="72" t="s">
        <v>410</v>
      </c>
      <c r="X202" s="72" t="s">
        <v>1240</v>
      </c>
      <c r="Y202" s="56" t="s">
        <v>66</v>
      </c>
      <c r="Z202" s="81">
        <v>45124</v>
      </c>
      <c r="AA202" s="81">
        <v>45180</v>
      </c>
      <c r="AB202" s="59"/>
      <c r="AC202" s="59"/>
      <c r="AD202" s="59"/>
      <c r="AE202" s="59"/>
      <c r="AF202" s="59" t="s">
        <v>1323</v>
      </c>
      <c r="AG202" s="72" t="s">
        <v>251</v>
      </c>
      <c r="AH202" s="72">
        <v>876</v>
      </c>
      <c r="AI202" s="72" t="s">
        <v>435</v>
      </c>
      <c r="AJ202" s="72">
        <v>1</v>
      </c>
      <c r="AK202" s="70" t="s">
        <v>1042</v>
      </c>
      <c r="AL202" s="62" t="s">
        <v>1095</v>
      </c>
      <c r="AM202" s="81">
        <v>45200</v>
      </c>
      <c r="AN202" s="81">
        <v>45200</v>
      </c>
      <c r="AO202" s="81">
        <v>45565</v>
      </c>
      <c r="AP202" s="59" t="s">
        <v>390</v>
      </c>
      <c r="AQ202" s="59"/>
      <c r="AR202" s="59"/>
      <c r="AS202" s="59"/>
      <c r="AT202" s="59"/>
      <c r="AU202" s="59"/>
      <c r="AV202" s="59"/>
      <c r="AW202" s="59"/>
      <c r="AX202" s="59"/>
      <c r="AY202" s="59"/>
      <c r="AZ202" s="59"/>
      <c r="BA202" s="59"/>
      <c r="BB202" s="59"/>
    </row>
    <row r="203" spans="1:54" s="92" customFormat="1" ht="94.5">
      <c r="A203" s="79" t="s">
        <v>1287</v>
      </c>
      <c r="B203" s="33" t="s">
        <v>1594</v>
      </c>
      <c r="C203" s="72" t="s">
        <v>1184</v>
      </c>
      <c r="D203" s="72" t="s">
        <v>1305</v>
      </c>
      <c r="E203" s="76" t="s">
        <v>383</v>
      </c>
      <c r="F203" s="76" t="s">
        <v>1324</v>
      </c>
      <c r="G203" s="59" t="s">
        <v>1325</v>
      </c>
      <c r="H203" s="90" t="s">
        <v>1326</v>
      </c>
      <c r="I203" s="90" t="s">
        <v>1327</v>
      </c>
      <c r="J203" s="76">
        <v>1</v>
      </c>
      <c r="K203" s="76"/>
      <c r="L203" s="76" t="s">
        <v>74</v>
      </c>
      <c r="M203" s="76" t="s">
        <v>387</v>
      </c>
      <c r="N203" s="76" t="s">
        <v>388</v>
      </c>
      <c r="O203" s="129">
        <v>500</v>
      </c>
      <c r="P203" s="129">
        <v>600</v>
      </c>
      <c r="Q203" s="129">
        <v>600</v>
      </c>
      <c r="R203" s="129"/>
      <c r="S203" s="129"/>
      <c r="T203" s="129"/>
      <c r="U203" s="129"/>
      <c r="V203" s="129"/>
      <c r="W203" s="72" t="s">
        <v>410</v>
      </c>
      <c r="X203" s="72" t="s">
        <v>1240</v>
      </c>
      <c r="Y203" s="56" t="s">
        <v>66</v>
      </c>
      <c r="Z203" s="83">
        <v>44942</v>
      </c>
      <c r="AA203" s="83">
        <v>44999</v>
      </c>
      <c r="AB203" s="59"/>
      <c r="AC203" s="59"/>
      <c r="AD203" s="59"/>
      <c r="AE203" s="59"/>
      <c r="AF203" s="59" t="s">
        <v>1325</v>
      </c>
      <c r="AG203" s="72" t="s">
        <v>251</v>
      </c>
      <c r="AH203" s="72">
        <v>876</v>
      </c>
      <c r="AI203" s="72" t="s">
        <v>435</v>
      </c>
      <c r="AJ203" s="72">
        <v>1</v>
      </c>
      <c r="AK203" s="70" t="s">
        <v>1042</v>
      </c>
      <c r="AL203" s="62" t="s">
        <v>1095</v>
      </c>
      <c r="AM203" s="81">
        <v>45019</v>
      </c>
      <c r="AN203" s="81">
        <v>45019</v>
      </c>
      <c r="AO203" s="81">
        <v>45291</v>
      </c>
      <c r="AP203" s="59">
        <v>2023</v>
      </c>
      <c r="AQ203" s="59"/>
      <c r="AR203" s="59"/>
      <c r="AS203" s="59"/>
      <c r="AT203" s="59"/>
      <c r="AU203" s="59"/>
      <c r="AV203" s="59"/>
      <c r="AW203" s="59"/>
      <c r="AX203" s="59"/>
      <c r="AY203" s="59"/>
      <c r="AZ203" s="59"/>
      <c r="BA203" s="59"/>
      <c r="BB203" s="59"/>
    </row>
    <row r="204" spans="1:54" s="92" customFormat="1" ht="94.5">
      <c r="A204" s="79" t="s">
        <v>1287</v>
      </c>
      <c r="B204" s="33" t="s">
        <v>1595</v>
      </c>
      <c r="C204" s="72" t="s">
        <v>1184</v>
      </c>
      <c r="D204" s="72" t="s">
        <v>1305</v>
      </c>
      <c r="E204" s="76" t="s">
        <v>383</v>
      </c>
      <c r="F204" s="76" t="s">
        <v>1324</v>
      </c>
      <c r="G204" s="59" t="s">
        <v>1328</v>
      </c>
      <c r="H204" s="90" t="s">
        <v>1326</v>
      </c>
      <c r="I204" s="90" t="s">
        <v>1327</v>
      </c>
      <c r="J204" s="76">
        <v>1</v>
      </c>
      <c r="K204" s="76"/>
      <c r="L204" s="76" t="s">
        <v>74</v>
      </c>
      <c r="M204" s="76" t="s">
        <v>387</v>
      </c>
      <c r="N204" s="76" t="s">
        <v>388</v>
      </c>
      <c r="O204" s="129">
        <v>500</v>
      </c>
      <c r="P204" s="129">
        <v>600</v>
      </c>
      <c r="Q204" s="129">
        <v>600</v>
      </c>
      <c r="R204" s="129"/>
      <c r="S204" s="129"/>
      <c r="T204" s="129"/>
      <c r="U204" s="129"/>
      <c r="V204" s="129"/>
      <c r="W204" s="72" t="s">
        <v>410</v>
      </c>
      <c r="X204" s="72" t="s">
        <v>1240</v>
      </c>
      <c r="Y204" s="56" t="s">
        <v>66</v>
      </c>
      <c r="Z204" s="83">
        <v>44942</v>
      </c>
      <c r="AA204" s="83">
        <v>44999</v>
      </c>
      <c r="AB204" s="59"/>
      <c r="AC204" s="59"/>
      <c r="AD204" s="59"/>
      <c r="AE204" s="59"/>
      <c r="AF204" s="59" t="s">
        <v>1328</v>
      </c>
      <c r="AG204" s="72" t="s">
        <v>251</v>
      </c>
      <c r="AH204" s="72">
        <v>876</v>
      </c>
      <c r="AI204" s="72" t="s">
        <v>435</v>
      </c>
      <c r="AJ204" s="72">
        <v>1</v>
      </c>
      <c r="AK204" s="70" t="s">
        <v>1042</v>
      </c>
      <c r="AL204" s="62" t="s">
        <v>1095</v>
      </c>
      <c r="AM204" s="81">
        <v>45019</v>
      </c>
      <c r="AN204" s="81">
        <v>45019</v>
      </c>
      <c r="AO204" s="81">
        <v>45291</v>
      </c>
      <c r="AP204" s="59">
        <v>2023</v>
      </c>
      <c r="AQ204" s="59"/>
      <c r="AR204" s="59"/>
      <c r="AS204" s="59"/>
      <c r="AT204" s="59"/>
      <c r="AU204" s="59"/>
      <c r="AV204" s="59"/>
      <c r="AW204" s="59"/>
      <c r="AX204" s="59"/>
      <c r="AY204" s="59"/>
      <c r="AZ204" s="59"/>
      <c r="BA204" s="59"/>
      <c r="BB204" s="59"/>
    </row>
    <row r="205" spans="1:54" s="68" customFormat="1" ht="94.5">
      <c r="A205" s="79" t="s">
        <v>1287</v>
      </c>
      <c r="B205" s="33" t="s">
        <v>1596</v>
      </c>
      <c r="C205" s="72" t="s">
        <v>1184</v>
      </c>
      <c r="D205" s="72" t="s">
        <v>1305</v>
      </c>
      <c r="E205" s="76" t="s">
        <v>383</v>
      </c>
      <c r="F205" s="76" t="s">
        <v>1324</v>
      </c>
      <c r="G205" s="62" t="s">
        <v>1329</v>
      </c>
      <c r="H205" s="90" t="s">
        <v>1326</v>
      </c>
      <c r="I205" s="90" t="s">
        <v>1327</v>
      </c>
      <c r="J205" s="76">
        <v>1</v>
      </c>
      <c r="K205" s="76"/>
      <c r="L205" s="76" t="s">
        <v>74</v>
      </c>
      <c r="M205" s="76" t="s">
        <v>387</v>
      </c>
      <c r="N205" s="76" t="s">
        <v>388</v>
      </c>
      <c r="O205" s="127">
        <v>498.79</v>
      </c>
      <c r="P205" s="127">
        <v>598.548</v>
      </c>
      <c r="Q205" s="127">
        <v>598.548</v>
      </c>
      <c r="R205" s="127"/>
      <c r="S205" s="127"/>
      <c r="T205" s="127"/>
      <c r="U205" s="127"/>
      <c r="V205" s="127"/>
      <c r="W205" s="72" t="s">
        <v>410</v>
      </c>
      <c r="X205" s="72" t="s">
        <v>1240</v>
      </c>
      <c r="Y205" s="56" t="s">
        <v>66</v>
      </c>
      <c r="Z205" s="63">
        <v>45033</v>
      </c>
      <c r="AA205" s="63">
        <v>45090</v>
      </c>
      <c r="AB205" s="62"/>
      <c r="AC205" s="62"/>
      <c r="AD205" s="62"/>
      <c r="AE205" s="62"/>
      <c r="AF205" s="62" t="s">
        <v>1329</v>
      </c>
      <c r="AG205" s="72" t="s">
        <v>251</v>
      </c>
      <c r="AH205" s="72">
        <v>876</v>
      </c>
      <c r="AI205" s="72" t="s">
        <v>435</v>
      </c>
      <c r="AJ205" s="72">
        <v>1</v>
      </c>
      <c r="AK205" s="70" t="s">
        <v>1042</v>
      </c>
      <c r="AL205" s="62" t="s">
        <v>1095</v>
      </c>
      <c r="AM205" s="63">
        <v>45107</v>
      </c>
      <c r="AN205" s="63">
        <v>45107</v>
      </c>
      <c r="AO205" s="63">
        <v>45291</v>
      </c>
      <c r="AP205" s="62">
        <v>2023</v>
      </c>
      <c r="AQ205" s="62"/>
      <c r="AR205" s="62"/>
      <c r="AS205" s="62"/>
      <c r="AT205" s="62"/>
      <c r="AU205" s="63"/>
      <c r="AV205" s="64"/>
      <c r="AW205" s="65"/>
      <c r="AX205" s="62"/>
      <c r="AY205" s="62"/>
      <c r="AZ205" s="62"/>
      <c r="BA205" s="62"/>
      <c r="BB205" s="62"/>
    </row>
    <row r="206" spans="1:54" s="68" customFormat="1" ht="94.5">
      <c r="A206" s="79" t="s">
        <v>1287</v>
      </c>
      <c r="B206" s="33" t="s">
        <v>1597</v>
      </c>
      <c r="C206" s="72" t="s">
        <v>1184</v>
      </c>
      <c r="D206" s="72" t="s">
        <v>1305</v>
      </c>
      <c r="E206" s="76" t="s">
        <v>383</v>
      </c>
      <c r="F206" s="76" t="s">
        <v>1324</v>
      </c>
      <c r="G206" s="62" t="s">
        <v>1330</v>
      </c>
      <c r="H206" s="90" t="s">
        <v>1326</v>
      </c>
      <c r="I206" s="90" t="s">
        <v>1327</v>
      </c>
      <c r="J206" s="76">
        <v>1</v>
      </c>
      <c r="K206" s="76"/>
      <c r="L206" s="76" t="s">
        <v>74</v>
      </c>
      <c r="M206" s="76" t="s">
        <v>387</v>
      </c>
      <c r="N206" s="76" t="s">
        <v>388</v>
      </c>
      <c r="O206" s="127">
        <v>498.79</v>
      </c>
      <c r="P206" s="127">
        <v>598.548</v>
      </c>
      <c r="Q206" s="127">
        <v>598.548</v>
      </c>
      <c r="R206" s="127"/>
      <c r="S206" s="127"/>
      <c r="T206" s="127"/>
      <c r="U206" s="127"/>
      <c r="V206" s="127"/>
      <c r="W206" s="72" t="s">
        <v>410</v>
      </c>
      <c r="X206" s="72" t="s">
        <v>1240</v>
      </c>
      <c r="Y206" s="56" t="s">
        <v>66</v>
      </c>
      <c r="Z206" s="63">
        <v>45033</v>
      </c>
      <c r="AA206" s="63">
        <v>45090</v>
      </c>
      <c r="AB206" s="62"/>
      <c r="AC206" s="62"/>
      <c r="AD206" s="62"/>
      <c r="AE206" s="62"/>
      <c r="AF206" s="62" t="s">
        <v>1330</v>
      </c>
      <c r="AG206" s="72" t="s">
        <v>251</v>
      </c>
      <c r="AH206" s="72">
        <v>876</v>
      </c>
      <c r="AI206" s="72" t="s">
        <v>435</v>
      </c>
      <c r="AJ206" s="72">
        <v>1</v>
      </c>
      <c r="AK206" s="70" t="s">
        <v>1042</v>
      </c>
      <c r="AL206" s="62" t="s">
        <v>1095</v>
      </c>
      <c r="AM206" s="63">
        <v>45107</v>
      </c>
      <c r="AN206" s="63">
        <v>45107</v>
      </c>
      <c r="AO206" s="63">
        <v>45291</v>
      </c>
      <c r="AP206" s="62">
        <v>2023</v>
      </c>
      <c r="AQ206" s="62"/>
      <c r="AR206" s="62"/>
      <c r="AS206" s="62"/>
      <c r="AT206" s="62"/>
      <c r="AU206" s="63"/>
      <c r="AV206" s="64"/>
      <c r="AW206" s="65"/>
      <c r="AX206" s="62"/>
      <c r="AY206" s="62"/>
      <c r="AZ206" s="62"/>
      <c r="BA206" s="62"/>
      <c r="BB206" s="62"/>
    </row>
    <row r="207" spans="1:54" s="68" customFormat="1" ht="55.5" customHeight="1">
      <c r="A207" s="79" t="s">
        <v>1287</v>
      </c>
      <c r="B207" s="33" t="s">
        <v>1598</v>
      </c>
      <c r="C207" s="72" t="s">
        <v>1184</v>
      </c>
      <c r="D207" s="72" t="s">
        <v>1305</v>
      </c>
      <c r="E207" s="76" t="s">
        <v>383</v>
      </c>
      <c r="F207" s="72" t="s">
        <v>1302</v>
      </c>
      <c r="G207" s="76" t="s">
        <v>1331</v>
      </c>
      <c r="H207" s="73" t="s">
        <v>1273</v>
      </c>
      <c r="I207" s="73" t="s">
        <v>1304</v>
      </c>
      <c r="J207" s="72">
        <v>1</v>
      </c>
      <c r="K207" s="72"/>
      <c r="L207" s="72" t="s">
        <v>74</v>
      </c>
      <c r="M207" s="72" t="s">
        <v>387</v>
      </c>
      <c r="N207" s="76" t="s">
        <v>388</v>
      </c>
      <c r="O207" s="126">
        <v>5000</v>
      </c>
      <c r="P207" s="126">
        <v>6000</v>
      </c>
      <c r="Q207" s="126">
        <v>6000</v>
      </c>
      <c r="R207" s="126"/>
      <c r="S207" s="126"/>
      <c r="T207" s="126"/>
      <c r="U207" s="126"/>
      <c r="V207" s="126"/>
      <c r="W207" s="72" t="s">
        <v>410</v>
      </c>
      <c r="X207" s="72" t="s">
        <v>1240</v>
      </c>
      <c r="Y207" s="56" t="s">
        <v>66</v>
      </c>
      <c r="Z207" s="66">
        <v>44991</v>
      </c>
      <c r="AA207" s="66">
        <v>45048</v>
      </c>
      <c r="AB207" s="76"/>
      <c r="AC207" s="76"/>
      <c r="AD207" s="76"/>
      <c r="AE207" s="76"/>
      <c r="AF207" s="76" t="s">
        <v>1332</v>
      </c>
      <c r="AG207" s="72" t="s">
        <v>251</v>
      </c>
      <c r="AH207" s="72">
        <v>876</v>
      </c>
      <c r="AI207" s="72" t="s">
        <v>435</v>
      </c>
      <c r="AJ207" s="72">
        <v>1</v>
      </c>
      <c r="AK207" s="70" t="s">
        <v>1042</v>
      </c>
      <c r="AL207" s="62" t="s">
        <v>1095</v>
      </c>
      <c r="AM207" s="83">
        <v>45068</v>
      </c>
      <c r="AN207" s="83">
        <v>45071</v>
      </c>
      <c r="AO207" s="83">
        <v>45436</v>
      </c>
      <c r="AP207" s="76" t="s">
        <v>390</v>
      </c>
      <c r="AQ207" s="72"/>
      <c r="AR207" s="72"/>
      <c r="AS207" s="72"/>
      <c r="AT207" s="76"/>
      <c r="AU207" s="76"/>
      <c r="AV207" s="76"/>
      <c r="AW207" s="76"/>
      <c r="AX207" s="76"/>
      <c r="AY207" s="76"/>
      <c r="AZ207" s="76"/>
      <c r="BA207" s="91"/>
      <c r="BB207" s="72"/>
    </row>
    <row r="208" spans="1:54" s="92" customFormat="1" ht="94.5">
      <c r="A208" s="79" t="s">
        <v>1287</v>
      </c>
      <c r="B208" s="33" t="s">
        <v>1599</v>
      </c>
      <c r="C208" s="72" t="s">
        <v>1184</v>
      </c>
      <c r="D208" s="72" t="s">
        <v>1305</v>
      </c>
      <c r="E208" s="76" t="s">
        <v>383</v>
      </c>
      <c r="F208" s="72" t="s">
        <v>1302</v>
      </c>
      <c r="G208" s="59" t="s">
        <v>1333</v>
      </c>
      <c r="H208" s="73" t="s">
        <v>1273</v>
      </c>
      <c r="I208" s="73" t="s">
        <v>1304</v>
      </c>
      <c r="J208" s="72">
        <v>1</v>
      </c>
      <c r="K208" s="72"/>
      <c r="L208" s="72" t="s">
        <v>74</v>
      </c>
      <c r="M208" s="72" t="s">
        <v>387</v>
      </c>
      <c r="N208" s="76" t="s">
        <v>388</v>
      </c>
      <c r="O208" s="129">
        <v>53260</v>
      </c>
      <c r="P208" s="129">
        <v>63912</v>
      </c>
      <c r="Q208" s="129">
        <v>63912</v>
      </c>
      <c r="R208" s="129"/>
      <c r="S208" s="129"/>
      <c r="T208" s="129"/>
      <c r="U208" s="129"/>
      <c r="V208" s="129"/>
      <c r="W208" s="76" t="s">
        <v>64</v>
      </c>
      <c r="X208" s="72" t="s">
        <v>1240</v>
      </c>
      <c r="Y208" s="56" t="s">
        <v>66</v>
      </c>
      <c r="Z208" s="81">
        <v>44939</v>
      </c>
      <c r="AA208" s="81">
        <v>44998</v>
      </c>
      <c r="AB208" s="59"/>
      <c r="AC208" s="59"/>
      <c r="AD208" s="59"/>
      <c r="AE208" s="59"/>
      <c r="AF208" s="59" t="s">
        <v>1333</v>
      </c>
      <c r="AG208" s="72" t="s">
        <v>251</v>
      </c>
      <c r="AH208" s="72">
        <v>876</v>
      </c>
      <c r="AI208" s="72" t="s">
        <v>435</v>
      </c>
      <c r="AJ208" s="72">
        <v>1</v>
      </c>
      <c r="AK208" s="70" t="s">
        <v>1042</v>
      </c>
      <c r="AL208" s="62" t="s">
        <v>1095</v>
      </c>
      <c r="AM208" s="81">
        <v>45017</v>
      </c>
      <c r="AN208" s="81">
        <v>45017</v>
      </c>
      <c r="AO208" s="81">
        <v>45382</v>
      </c>
      <c r="AP208" s="59" t="s">
        <v>390</v>
      </c>
      <c r="AQ208" s="59"/>
      <c r="AR208" s="59"/>
      <c r="AS208" s="59"/>
      <c r="AT208" s="59"/>
      <c r="AU208" s="59"/>
      <c r="AV208" s="59"/>
      <c r="AW208" s="59"/>
      <c r="AX208" s="59"/>
      <c r="AY208" s="59"/>
      <c r="AZ208" s="59"/>
      <c r="BA208" s="59"/>
      <c r="BB208" s="59"/>
    </row>
    <row r="209" spans="1:238" s="92" customFormat="1" ht="94.5">
      <c r="A209" s="79" t="s">
        <v>1287</v>
      </c>
      <c r="B209" s="33" t="s">
        <v>1600</v>
      </c>
      <c r="C209" s="72" t="s">
        <v>1184</v>
      </c>
      <c r="D209" s="72" t="s">
        <v>1305</v>
      </c>
      <c r="E209" s="76" t="s">
        <v>383</v>
      </c>
      <c r="F209" s="72" t="s">
        <v>1302</v>
      </c>
      <c r="G209" s="59" t="s">
        <v>1334</v>
      </c>
      <c r="H209" s="73" t="s">
        <v>1273</v>
      </c>
      <c r="I209" s="73" t="s">
        <v>1304</v>
      </c>
      <c r="J209" s="72">
        <v>1</v>
      </c>
      <c r="K209" s="72"/>
      <c r="L209" s="72" t="s">
        <v>74</v>
      </c>
      <c r="M209" s="72" t="s">
        <v>387</v>
      </c>
      <c r="N209" s="76" t="s">
        <v>388</v>
      </c>
      <c r="O209" s="129">
        <v>30000</v>
      </c>
      <c r="P209" s="129">
        <v>30000</v>
      </c>
      <c r="Q209" s="129">
        <v>30000</v>
      </c>
      <c r="R209" s="129"/>
      <c r="S209" s="129"/>
      <c r="T209" s="129"/>
      <c r="U209" s="129"/>
      <c r="V209" s="129"/>
      <c r="W209" s="76" t="s">
        <v>64</v>
      </c>
      <c r="X209" s="72" t="s">
        <v>1240</v>
      </c>
      <c r="Y209" s="56" t="s">
        <v>66</v>
      </c>
      <c r="Z209" s="83">
        <v>44942</v>
      </c>
      <c r="AA209" s="83">
        <v>44999</v>
      </c>
      <c r="AB209" s="59"/>
      <c r="AC209" s="59"/>
      <c r="AD209" s="59"/>
      <c r="AE209" s="59"/>
      <c r="AF209" s="59" t="s">
        <v>1334</v>
      </c>
      <c r="AG209" s="72" t="s">
        <v>251</v>
      </c>
      <c r="AH209" s="72">
        <v>876</v>
      </c>
      <c r="AI209" s="72" t="s">
        <v>435</v>
      </c>
      <c r="AJ209" s="72">
        <v>1</v>
      </c>
      <c r="AK209" s="70" t="s">
        <v>1042</v>
      </c>
      <c r="AL209" s="62" t="s">
        <v>1095</v>
      </c>
      <c r="AM209" s="81">
        <v>45019</v>
      </c>
      <c r="AN209" s="81">
        <v>45019</v>
      </c>
      <c r="AO209" s="81">
        <v>46845</v>
      </c>
      <c r="AP209" s="59" t="s">
        <v>1335</v>
      </c>
      <c r="AQ209" s="59"/>
      <c r="AR209" s="59"/>
      <c r="AS209" s="59"/>
      <c r="AT209" s="59"/>
      <c r="AU209" s="59"/>
      <c r="AV209" s="59"/>
      <c r="AW209" s="59"/>
      <c r="AX209" s="59"/>
      <c r="AY209" s="59"/>
      <c r="AZ209" s="59"/>
      <c r="BA209" s="59"/>
      <c r="BB209" s="59"/>
    </row>
    <row r="210" spans="1:238" s="68" customFormat="1" ht="57.75" customHeight="1">
      <c r="A210" s="79" t="s">
        <v>1287</v>
      </c>
      <c r="B210" s="33" t="s">
        <v>1601</v>
      </c>
      <c r="C210" s="72" t="s">
        <v>1184</v>
      </c>
      <c r="D210" s="72" t="s">
        <v>1305</v>
      </c>
      <c r="E210" s="76" t="s">
        <v>383</v>
      </c>
      <c r="F210" s="72" t="s">
        <v>1302</v>
      </c>
      <c r="G210" s="72" t="s">
        <v>1336</v>
      </c>
      <c r="H210" s="73" t="s">
        <v>1273</v>
      </c>
      <c r="I210" s="73" t="s">
        <v>1304</v>
      </c>
      <c r="J210" s="72">
        <v>1</v>
      </c>
      <c r="K210" s="72"/>
      <c r="L210" s="72" t="s">
        <v>74</v>
      </c>
      <c r="M210" s="72" t="s">
        <v>387</v>
      </c>
      <c r="N210" s="76" t="s">
        <v>388</v>
      </c>
      <c r="O210" s="130">
        <v>4920</v>
      </c>
      <c r="P210" s="130">
        <v>4920</v>
      </c>
      <c r="Q210" s="130">
        <v>4920</v>
      </c>
      <c r="R210" s="130"/>
      <c r="S210" s="130"/>
      <c r="T210" s="130"/>
      <c r="U210" s="130"/>
      <c r="V210" s="130"/>
      <c r="W210" s="72" t="s">
        <v>410</v>
      </c>
      <c r="X210" s="72" t="s">
        <v>1240</v>
      </c>
      <c r="Y210" s="56" t="s">
        <v>66</v>
      </c>
      <c r="Z210" s="66">
        <v>45058</v>
      </c>
      <c r="AA210" s="66">
        <v>45114</v>
      </c>
      <c r="AB210" s="72"/>
      <c r="AC210" s="72"/>
      <c r="AD210" s="72"/>
      <c r="AE210" s="72"/>
      <c r="AF210" s="72" t="s">
        <v>1336</v>
      </c>
      <c r="AG210" s="72" t="s">
        <v>251</v>
      </c>
      <c r="AH210" s="72">
        <v>876</v>
      </c>
      <c r="AI210" s="72" t="s">
        <v>435</v>
      </c>
      <c r="AJ210" s="72">
        <v>1</v>
      </c>
      <c r="AK210" s="70" t="s">
        <v>1042</v>
      </c>
      <c r="AL210" s="62" t="s">
        <v>1095</v>
      </c>
      <c r="AM210" s="66">
        <v>45134</v>
      </c>
      <c r="AN210" s="66">
        <v>45134</v>
      </c>
      <c r="AO210" s="66">
        <v>45499</v>
      </c>
      <c r="AP210" s="72" t="s">
        <v>390</v>
      </c>
      <c r="AQ210" s="72"/>
      <c r="AR210" s="72"/>
      <c r="AS210" s="72"/>
      <c r="AT210" s="72"/>
      <c r="AU210" s="72"/>
      <c r="AV210" s="72"/>
      <c r="AW210" s="72"/>
      <c r="AX210" s="72"/>
      <c r="AY210" s="72"/>
      <c r="AZ210" s="72"/>
      <c r="BA210" s="80"/>
      <c r="BB210" s="72"/>
    </row>
    <row r="211" spans="1:238" s="92" customFormat="1" ht="94.5">
      <c r="A211" s="79" t="s">
        <v>1287</v>
      </c>
      <c r="B211" s="33" t="s">
        <v>1602</v>
      </c>
      <c r="C211" s="72" t="s">
        <v>1184</v>
      </c>
      <c r="D211" s="72" t="s">
        <v>1305</v>
      </c>
      <c r="E211" s="76" t="s">
        <v>383</v>
      </c>
      <c r="F211" s="72" t="s">
        <v>1302</v>
      </c>
      <c r="G211" s="59" t="s">
        <v>1337</v>
      </c>
      <c r="H211" s="73" t="s">
        <v>1273</v>
      </c>
      <c r="I211" s="73" t="s">
        <v>1304</v>
      </c>
      <c r="J211" s="72">
        <v>1</v>
      </c>
      <c r="K211" s="72"/>
      <c r="L211" s="72" t="s">
        <v>74</v>
      </c>
      <c r="M211" s="72" t="s">
        <v>387</v>
      </c>
      <c r="N211" s="76" t="s">
        <v>388</v>
      </c>
      <c r="O211" s="129">
        <v>15000</v>
      </c>
      <c r="P211" s="129">
        <v>15000</v>
      </c>
      <c r="Q211" s="129">
        <v>15000</v>
      </c>
      <c r="R211" s="129"/>
      <c r="S211" s="129"/>
      <c r="T211" s="129"/>
      <c r="U211" s="129"/>
      <c r="V211" s="129"/>
      <c r="W211" s="72" t="s">
        <v>410</v>
      </c>
      <c r="X211" s="72" t="s">
        <v>1240</v>
      </c>
      <c r="Y211" s="56" t="s">
        <v>66</v>
      </c>
      <c r="Z211" s="81">
        <v>45062</v>
      </c>
      <c r="AA211" s="81">
        <v>45119</v>
      </c>
      <c r="AB211" s="59"/>
      <c r="AC211" s="59"/>
      <c r="AD211" s="59"/>
      <c r="AE211" s="59"/>
      <c r="AF211" s="59" t="s">
        <v>1337</v>
      </c>
      <c r="AG211" s="72" t="s">
        <v>251</v>
      </c>
      <c r="AH211" s="72">
        <v>876</v>
      </c>
      <c r="AI211" s="72" t="s">
        <v>435</v>
      </c>
      <c r="AJ211" s="72">
        <v>1</v>
      </c>
      <c r="AK211" s="70" t="s">
        <v>1042</v>
      </c>
      <c r="AL211" s="62" t="s">
        <v>1095</v>
      </c>
      <c r="AM211" s="81">
        <v>45139</v>
      </c>
      <c r="AN211" s="81">
        <v>45139</v>
      </c>
      <c r="AO211" s="81">
        <v>46234</v>
      </c>
      <c r="AP211" s="59" t="s">
        <v>1271</v>
      </c>
      <c r="AQ211" s="59"/>
      <c r="AR211" s="59"/>
      <c r="AS211" s="59"/>
      <c r="AT211" s="59"/>
      <c r="AU211" s="59"/>
      <c r="AV211" s="59"/>
      <c r="AW211" s="59"/>
      <c r="AX211" s="59"/>
      <c r="AY211" s="59"/>
      <c r="AZ211" s="59"/>
      <c r="BA211" s="59"/>
      <c r="BB211" s="59"/>
    </row>
    <row r="212" spans="1:238" s="68" customFormat="1" ht="93" customHeight="1">
      <c r="A212" s="79" t="s">
        <v>1287</v>
      </c>
      <c r="B212" s="33" t="s">
        <v>1603</v>
      </c>
      <c r="C212" s="72" t="s">
        <v>1184</v>
      </c>
      <c r="D212" s="72" t="s">
        <v>1305</v>
      </c>
      <c r="E212" s="76" t="s">
        <v>248</v>
      </c>
      <c r="F212" s="72" t="s">
        <v>1306</v>
      </c>
      <c r="G212" s="72" t="s">
        <v>1338</v>
      </c>
      <c r="H212" s="73" t="s">
        <v>1308</v>
      </c>
      <c r="I212" s="73" t="s">
        <v>1309</v>
      </c>
      <c r="J212" s="72">
        <v>1</v>
      </c>
      <c r="K212" s="72"/>
      <c r="L212" s="72" t="s">
        <v>74</v>
      </c>
      <c r="M212" s="72" t="s">
        <v>387</v>
      </c>
      <c r="N212" s="76" t="s">
        <v>388</v>
      </c>
      <c r="O212" s="130">
        <v>32000</v>
      </c>
      <c r="P212" s="130">
        <v>38400</v>
      </c>
      <c r="Q212" s="130"/>
      <c r="R212" s="130">
        <v>38400</v>
      </c>
      <c r="S212" s="130"/>
      <c r="T212" s="130"/>
      <c r="U212" s="130"/>
      <c r="V212" s="130"/>
      <c r="W212" s="76" t="s">
        <v>64</v>
      </c>
      <c r="X212" s="72" t="s">
        <v>1240</v>
      </c>
      <c r="Y212" s="56" t="s">
        <v>66</v>
      </c>
      <c r="Z212" s="66">
        <v>45203</v>
      </c>
      <c r="AA212" s="66">
        <v>45261</v>
      </c>
      <c r="AB212" s="72"/>
      <c r="AC212" s="72"/>
      <c r="AD212" s="72"/>
      <c r="AE212" s="72"/>
      <c r="AF212" s="72" t="s">
        <v>1338</v>
      </c>
      <c r="AG212" s="72" t="s">
        <v>251</v>
      </c>
      <c r="AH212" s="72">
        <v>876</v>
      </c>
      <c r="AI212" s="72" t="s">
        <v>435</v>
      </c>
      <c r="AJ212" s="72">
        <v>1</v>
      </c>
      <c r="AK212" s="70" t="s">
        <v>1042</v>
      </c>
      <c r="AL212" s="62" t="s">
        <v>1095</v>
      </c>
      <c r="AM212" s="66">
        <v>45281</v>
      </c>
      <c r="AN212" s="66">
        <v>45283</v>
      </c>
      <c r="AO212" s="66">
        <v>45648</v>
      </c>
      <c r="AP212" s="76" t="s">
        <v>390</v>
      </c>
      <c r="AQ212" s="72"/>
      <c r="AR212" s="72"/>
      <c r="AS212" s="72"/>
      <c r="AT212" s="195"/>
      <c r="AU212" s="195"/>
      <c r="AV212" s="195"/>
      <c r="AW212" s="195"/>
      <c r="AX212" s="195"/>
      <c r="AY212" s="195"/>
      <c r="AZ212" s="195"/>
      <c r="BA212" s="199"/>
      <c r="BB212" s="195"/>
    </row>
    <row r="213" spans="1:238" s="68" customFormat="1" ht="93" customHeight="1">
      <c r="A213" s="79" t="s">
        <v>1287</v>
      </c>
      <c r="B213" s="33" t="s">
        <v>1604</v>
      </c>
      <c r="C213" s="72" t="s">
        <v>1184</v>
      </c>
      <c r="D213" s="72" t="s">
        <v>1305</v>
      </c>
      <c r="E213" s="76" t="s">
        <v>383</v>
      </c>
      <c r="F213" s="72" t="s">
        <v>1339</v>
      </c>
      <c r="G213" s="72" t="s">
        <v>1340</v>
      </c>
      <c r="H213" s="73">
        <v>61.2</v>
      </c>
      <c r="I213" s="73" t="s">
        <v>1327</v>
      </c>
      <c r="J213" s="74">
        <v>1</v>
      </c>
      <c r="K213" s="72"/>
      <c r="L213" s="72" t="s">
        <v>74</v>
      </c>
      <c r="M213" s="72" t="s">
        <v>387</v>
      </c>
      <c r="N213" s="76" t="s">
        <v>388</v>
      </c>
      <c r="O213" s="130">
        <v>6398.5374599999996</v>
      </c>
      <c r="P213" s="130">
        <v>7678.2449500000002</v>
      </c>
      <c r="Q213" s="130">
        <v>1955.1086700000001</v>
      </c>
      <c r="R213" s="130">
        <v>2132.84582</v>
      </c>
      <c r="S213" s="130">
        <v>2132.84582</v>
      </c>
      <c r="T213" s="130">
        <v>177.73715000000001</v>
      </c>
      <c r="U213" s="130"/>
      <c r="V213" s="142"/>
      <c r="W213" s="76" t="s">
        <v>925</v>
      </c>
      <c r="X213" s="72" t="s">
        <v>1240</v>
      </c>
      <c r="Y213" s="72" t="s">
        <v>89</v>
      </c>
      <c r="Z213" s="66">
        <v>44937</v>
      </c>
      <c r="AA213" s="66">
        <v>44937</v>
      </c>
      <c r="AB213" s="66" t="s">
        <v>1099</v>
      </c>
      <c r="AC213" s="72" t="s">
        <v>1341</v>
      </c>
      <c r="AD213" s="72">
        <v>7705307770</v>
      </c>
      <c r="AE213" s="72">
        <v>771901001</v>
      </c>
      <c r="AF213" s="72" t="s">
        <v>1340</v>
      </c>
      <c r="AG213" s="72" t="s">
        <v>251</v>
      </c>
      <c r="AH213" s="72">
        <v>876</v>
      </c>
      <c r="AI213" s="72" t="s">
        <v>435</v>
      </c>
      <c r="AJ213" s="72">
        <v>1</v>
      </c>
      <c r="AK213" s="70" t="s">
        <v>1042</v>
      </c>
      <c r="AL213" s="62" t="s">
        <v>1095</v>
      </c>
      <c r="AM213" s="66">
        <v>44957</v>
      </c>
      <c r="AN213" s="66">
        <v>44958</v>
      </c>
      <c r="AO213" s="66">
        <v>46053</v>
      </c>
      <c r="AP213" s="76" t="s">
        <v>1271</v>
      </c>
      <c r="AQ213" s="72"/>
      <c r="AR213" s="72"/>
      <c r="AS213" s="72"/>
      <c r="AT213" s="33"/>
      <c r="AU213" s="33"/>
      <c r="AV213" s="33"/>
      <c r="AW213" s="33"/>
      <c r="AX213" s="33"/>
      <c r="AY213" s="33"/>
      <c r="AZ213" s="33"/>
      <c r="BA213" s="33"/>
      <c r="BB213" s="33"/>
    </row>
    <row r="214" spans="1:238" s="68" customFormat="1" ht="52.5" customHeight="1">
      <c r="A214" s="79" t="s">
        <v>1287</v>
      </c>
      <c r="B214" s="33" t="s">
        <v>1605</v>
      </c>
      <c r="C214" s="72" t="s">
        <v>1184</v>
      </c>
      <c r="D214" s="72" t="s">
        <v>1305</v>
      </c>
      <c r="E214" s="76" t="s">
        <v>383</v>
      </c>
      <c r="F214" s="72" t="s">
        <v>1306</v>
      </c>
      <c r="G214" s="72" t="s">
        <v>1342</v>
      </c>
      <c r="H214" s="73" t="s">
        <v>1308</v>
      </c>
      <c r="I214" s="73" t="s">
        <v>1309</v>
      </c>
      <c r="J214" s="72">
        <v>1</v>
      </c>
      <c r="K214" s="72"/>
      <c r="L214" s="72" t="s">
        <v>74</v>
      </c>
      <c r="M214" s="72" t="s">
        <v>387</v>
      </c>
      <c r="N214" s="76" t="s">
        <v>388</v>
      </c>
      <c r="O214" s="130">
        <v>3840</v>
      </c>
      <c r="P214" s="130">
        <v>4608</v>
      </c>
      <c r="Q214" s="130"/>
      <c r="R214" s="130">
        <v>4224</v>
      </c>
      <c r="S214" s="130">
        <v>384</v>
      </c>
      <c r="T214" s="130"/>
      <c r="U214" s="130"/>
      <c r="V214" s="130"/>
      <c r="W214" s="72" t="s">
        <v>410</v>
      </c>
      <c r="X214" s="72" t="s">
        <v>1240</v>
      </c>
      <c r="Y214" s="56" t="s">
        <v>66</v>
      </c>
      <c r="Z214" s="66">
        <v>45260</v>
      </c>
      <c r="AA214" s="66">
        <v>45317</v>
      </c>
      <c r="AB214" s="66"/>
      <c r="AC214" s="72"/>
      <c r="AD214" s="72"/>
      <c r="AE214" s="95"/>
      <c r="AF214" s="72" t="s">
        <v>1342</v>
      </c>
      <c r="AG214" s="72" t="s">
        <v>251</v>
      </c>
      <c r="AH214" s="72">
        <v>876</v>
      </c>
      <c r="AI214" s="72" t="s">
        <v>435</v>
      </c>
      <c r="AJ214" s="72">
        <v>1</v>
      </c>
      <c r="AK214" s="70" t="s">
        <v>1042</v>
      </c>
      <c r="AL214" s="62" t="s">
        <v>1095</v>
      </c>
      <c r="AM214" s="66">
        <v>45337</v>
      </c>
      <c r="AN214" s="66">
        <v>45341</v>
      </c>
      <c r="AO214" s="66">
        <v>45706</v>
      </c>
      <c r="AP214" s="76" t="s">
        <v>1295</v>
      </c>
      <c r="AQ214" s="72"/>
      <c r="AR214" s="72"/>
      <c r="AS214" s="72"/>
      <c r="AT214" s="101"/>
      <c r="AU214" s="101"/>
      <c r="AV214" s="101"/>
      <c r="AW214" s="101"/>
      <c r="AX214" s="101"/>
      <c r="AY214" s="101"/>
      <c r="AZ214" s="101"/>
      <c r="BA214" s="207"/>
      <c r="BB214" s="101"/>
    </row>
    <row r="215" spans="1:238" s="68" customFormat="1" ht="83.25" customHeight="1">
      <c r="A215" s="79" t="s">
        <v>1287</v>
      </c>
      <c r="B215" s="33" t="s">
        <v>1606</v>
      </c>
      <c r="C215" s="72" t="s">
        <v>1184</v>
      </c>
      <c r="D215" s="72" t="s">
        <v>1305</v>
      </c>
      <c r="E215" s="76" t="s">
        <v>383</v>
      </c>
      <c r="F215" s="72" t="s">
        <v>1306</v>
      </c>
      <c r="G215" s="72" t="s">
        <v>1343</v>
      </c>
      <c r="H215" s="73" t="s">
        <v>1308</v>
      </c>
      <c r="I215" s="73" t="s">
        <v>1309</v>
      </c>
      <c r="J215" s="72">
        <v>1</v>
      </c>
      <c r="K215" s="72"/>
      <c r="L215" s="72" t="s">
        <v>74</v>
      </c>
      <c r="M215" s="72" t="s">
        <v>387</v>
      </c>
      <c r="N215" s="76" t="s">
        <v>388</v>
      </c>
      <c r="O215" s="130">
        <v>47400</v>
      </c>
      <c r="P215" s="130">
        <v>56880</v>
      </c>
      <c r="Q215" s="130">
        <v>18960</v>
      </c>
      <c r="R215" s="130">
        <v>28440</v>
      </c>
      <c r="S215" s="130">
        <v>9480</v>
      </c>
      <c r="T215" s="130"/>
      <c r="U215" s="130"/>
      <c r="V215" s="130"/>
      <c r="W215" s="72" t="s">
        <v>64</v>
      </c>
      <c r="X215" s="72" t="s">
        <v>1240</v>
      </c>
      <c r="Y215" s="56" t="s">
        <v>66</v>
      </c>
      <c r="Z215" s="66">
        <v>44985</v>
      </c>
      <c r="AA215" s="66">
        <v>45044</v>
      </c>
      <c r="AB215" s="72"/>
      <c r="AC215" s="72"/>
      <c r="AD215" s="72"/>
      <c r="AE215" s="72"/>
      <c r="AF215" s="72" t="s">
        <v>1343</v>
      </c>
      <c r="AG215" s="72" t="s">
        <v>251</v>
      </c>
      <c r="AH215" s="72">
        <v>876</v>
      </c>
      <c r="AI215" s="72" t="s">
        <v>435</v>
      </c>
      <c r="AJ215" s="72">
        <v>1</v>
      </c>
      <c r="AK215" s="70" t="s">
        <v>1042</v>
      </c>
      <c r="AL215" s="62" t="s">
        <v>1095</v>
      </c>
      <c r="AM215" s="66">
        <v>45064</v>
      </c>
      <c r="AN215" s="66">
        <v>45064</v>
      </c>
      <c r="AO215" s="66">
        <v>45794</v>
      </c>
      <c r="AP215" s="76" t="s">
        <v>441</v>
      </c>
      <c r="AQ215" s="72"/>
      <c r="AR215" s="72"/>
      <c r="AS215" s="72"/>
      <c r="AT215" s="72"/>
      <c r="AU215" s="72"/>
      <c r="AV215" s="72"/>
      <c r="AW215" s="72"/>
      <c r="AX215" s="72"/>
      <c r="AY215" s="72"/>
      <c r="AZ215" s="72"/>
      <c r="BA215" s="80"/>
      <c r="BB215" s="72"/>
    </row>
    <row r="216" spans="1:238" s="68" customFormat="1" ht="143.25" customHeight="1">
      <c r="A216" s="79" t="s">
        <v>1287</v>
      </c>
      <c r="B216" s="33" t="s">
        <v>1607</v>
      </c>
      <c r="C216" s="72" t="s">
        <v>1184</v>
      </c>
      <c r="D216" s="72" t="s">
        <v>1305</v>
      </c>
      <c r="E216" s="76" t="s">
        <v>383</v>
      </c>
      <c r="F216" s="72" t="s">
        <v>1302</v>
      </c>
      <c r="G216" s="72" t="s">
        <v>1344</v>
      </c>
      <c r="H216" s="73" t="s">
        <v>1273</v>
      </c>
      <c r="I216" s="73" t="s">
        <v>1304</v>
      </c>
      <c r="J216" s="72">
        <v>1</v>
      </c>
      <c r="K216" s="72"/>
      <c r="L216" s="72" t="s">
        <v>74</v>
      </c>
      <c r="M216" s="72" t="s">
        <v>387</v>
      </c>
      <c r="N216" s="76" t="s">
        <v>388</v>
      </c>
      <c r="O216" s="130">
        <v>14500</v>
      </c>
      <c r="P216" s="130">
        <v>14500</v>
      </c>
      <c r="Q216" s="130">
        <v>14500</v>
      </c>
      <c r="R216" s="130"/>
      <c r="S216" s="130"/>
      <c r="T216" s="130"/>
      <c r="U216" s="130"/>
      <c r="V216" s="130"/>
      <c r="W216" s="72" t="s">
        <v>410</v>
      </c>
      <c r="X216" s="72" t="s">
        <v>1240</v>
      </c>
      <c r="Y216" s="56" t="s">
        <v>66</v>
      </c>
      <c r="Z216" s="66">
        <v>44985</v>
      </c>
      <c r="AA216" s="66">
        <v>45043</v>
      </c>
      <c r="AB216" s="72"/>
      <c r="AC216" s="72"/>
      <c r="AD216" s="72"/>
      <c r="AE216" s="72"/>
      <c r="AF216" s="72" t="s">
        <v>1344</v>
      </c>
      <c r="AG216" s="72" t="s">
        <v>251</v>
      </c>
      <c r="AH216" s="72">
        <v>876</v>
      </c>
      <c r="AI216" s="72" t="s">
        <v>435</v>
      </c>
      <c r="AJ216" s="72">
        <v>1</v>
      </c>
      <c r="AK216" s="70" t="s">
        <v>1042</v>
      </c>
      <c r="AL216" s="62" t="s">
        <v>1095</v>
      </c>
      <c r="AM216" s="66">
        <v>45063</v>
      </c>
      <c r="AN216" s="66">
        <v>45063</v>
      </c>
      <c r="AO216" s="66">
        <v>45428</v>
      </c>
      <c r="AP216" s="72" t="s">
        <v>390</v>
      </c>
      <c r="AQ216" s="72"/>
      <c r="AR216" s="72"/>
      <c r="AS216" s="72"/>
      <c r="AT216" s="72"/>
      <c r="AU216" s="72"/>
      <c r="AV216" s="72"/>
      <c r="AW216" s="72"/>
      <c r="AX216" s="72"/>
      <c r="AY216" s="72"/>
      <c r="AZ216" s="72"/>
      <c r="BA216" s="80"/>
      <c r="BB216" s="72"/>
    </row>
    <row r="217" spans="1:238" s="68" customFormat="1" ht="61.5" customHeight="1">
      <c r="A217" s="79" t="s">
        <v>1287</v>
      </c>
      <c r="B217" s="33" t="s">
        <v>1608</v>
      </c>
      <c r="C217" s="72" t="s">
        <v>1184</v>
      </c>
      <c r="D217" s="72" t="s">
        <v>1305</v>
      </c>
      <c r="E217" s="76" t="s">
        <v>383</v>
      </c>
      <c r="F217" s="72" t="s">
        <v>1306</v>
      </c>
      <c r="G217" s="76" t="s">
        <v>1345</v>
      </c>
      <c r="H217" s="73" t="s">
        <v>1308</v>
      </c>
      <c r="I217" s="73" t="s">
        <v>1309</v>
      </c>
      <c r="J217" s="72">
        <v>1</v>
      </c>
      <c r="K217" s="72"/>
      <c r="L217" s="72" t="s">
        <v>74</v>
      </c>
      <c r="M217" s="72" t="s">
        <v>387</v>
      </c>
      <c r="N217" s="76" t="s">
        <v>388</v>
      </c>
      <c r="O217" s="126">
        <v>5000</v>
      </c>
      <c r="P217" s="126">
        <v>6000</v>
      </c>
      <c r="Q217" s="126">
        <v>4000</v>
      </c>
      <c r="R217" s="126">
        <v>2000</v>
      </c>
      <c r="S217" s="126"/>
      <c r="T217" s="126"/>
      <c r="U217" s="126"/>
      <c r="V217" s="126"/>
      <c r="W217" s="72" t="s">
        <v>410</v>
      </c>
      <c r="X217" s="72" t="s">
        <v>1240</v>
      </c>
      <c r="Y217" s="56" t="s">
        <v>66</v>
      </c>
      <c r="Z217" s="66">
        <v>44985</v>
      </c>
      <c r="AA217" s="66">
        <v>45043</v>
      </c>
      <c r="AB217" s="76"/>
      <c r="AC217" s="76"/>
      <c r="AD217" s="76"/>
      <c r="AE217" s="76"/>
      <c r="AF217" s="76" t="s">
        <v>1345</v>
      </c>
      <c r="AG217" s="72" t="s">
        <v>251</v>
      </c>
      <c r="AH217" s="72">
        <v>876</v>
      </c>
      <c r="AI217" s="72" t="s">
        <v>435</v>
      </c>
      <c r="AJ217" s="72">
        <v>1</v>
      </c>
      <c r="AK217" s="70" t="s">
        <v>1042</v>
      </c>
      <c r="AL217" s="62" t="s">
        <v>1095</v>
      </c>
      <c r="AM217" s="66">
        <v>45063</v>
      </c>
      <c r="AN217" s="66">
        <v>45063</v>
      </c>
      <c r="AO217" s="66">
        <v>45428</v>
      </c>
      <c r="AP217" s="72" t="s">
        <v>390</v>
      </c>
      <c r="AQ217" s="76"/>
      <c r="AR217" s="76"/>
      <c r="AS217" s="76"/>
      <c r="AT217" s="76"/>
      <c r="AU217" s="76"/>
      <c r="AV217" s="76"/>
      <c r="AW217" s="76"/>
      <c r="AX217" s="76"/>
      <c r="AY217" s="76"/>
      <c r="AZ217" s="76"/>
      <c r="BA217" s="76"/>
      <c r="BB217" s="76"/>
    </row>
    <row r="218" spans="1:238" s="68" customFormat="1" ht="81" customHeight="1">
      <c r="A218" s="47" t="s">
        <v>946</v>
      </c>
      <c r="B218" s="48" t="s">
        <v>1609</v>
      </c>
      <c r="C218" s="72" t="s">
        <v>1184</v>
      </c>
      <c r="D218" s="56" t="s">
        <v>497</v>
      </c>
      <c r="E218" s="49" t="s">
        <v>392</v>
      </c>
      <c r="F218" s="49">
        <v>308</v>
      </c>
      <c r="G218" s="161" t="s">
        <v>947</v>
      </c>
      <c r="H218" s="48" t="s">
        <v>948</v>
      </c>
      <c r="I218" s="48" t="s">
        <v>948</v>
      </c>
      <c r="J218" s="49">
        <v>2</v>
      </c>
      <c r="K218" s="49"/>
      <c r="L218" s="49" t="s">
        <v>74</v>
      </c>
      <c r="M218" s="49" t="s">
        <v>949</v>
      </c>
      <c r="N218" s="49" t="s">
        <v>950</v>
      </c>
      <c r="O218" s="135">
        <v>870.66647</v>
      </c>
      <c r="P218" s="135">
        <v>1044.7997639999999</v>
      </c>
      <c r="Q218" s="135"/>
      <c r="R218" s="135">
        <v>1044.7997639999999</v>
      </c>
      <c r="S218" s="135"/>
      <c r="T218" s="136"/>
      <c r="U218" s="136"/>
      <c r="V218" s="135"/>
      <c r="W218" s="49" t="s">
        <v>64</v>
      </c>
      <c r="X218" s="56" t="s">
        <v>501</v>
      </c>
      <c r="Y218" s="56" t="s">
        <v>66</v>
      </c>
      <c r="Z218" s="50">
        <v>44938</v>
      </c>
      <c r="AA218" s="50">
        <v>44993</v>
      </c>
      <c r="AB218" s="49"/>
      <c r="AC218" s="49"/>
      <c r="AD218" s="49"/>
      <c r="AE218" s="49"/>
      <c r="AF218" s="49" t="s">
        <v>947</v>
      </c>
      <c r="AG218" s="49" t="s">
        <v>951</v>
      </c>
      <c r="AH218" s="49">
        <v>796</v>
      </c>
      <c r="AI218" s="49" t="s">
        <v>952</v>
      </c>
      <c r="AJ218" s="49">
        <v>70</v>
      </c>
      <c r="AK218" s="51">
        <v>32000000000</v>
      </c>
      <c r="AL218" s="49" t="s">
        <v>503</v>
      </c>
      <c r="AM218" s="50"/>
      <c r="AN218" s="50"/>
      <c r="AO218" s="50">
        <v>45291</v>
      </c>
      <c r="AP218" s="49">
        <v>2023</v>
      </c>
      <c r="AQ218" s="49" t="s">
        <v>953</v>
      </c>
      <c r="AR218" s="49"/>
      <c r="AS218" s="49"/>
      <c r="AT218" s="49"/>
      <c r="AU218" s="50"/>
      <c r="AV218" s="52"/>
      <c r="AW218" s="53"/>
      <c r="AX218" s="49"/>
      <c r="AY218" s="49" t="s">
        <v>74</v>
      </c>
      <c r="AZ218" s="49"/>
    </row>
    <row r="219" spans="1:238" s="68" customFormat="1" ht="81" customHeight="1">
      <c r="A219" s="47" t="s">
        <v>946</v>
      </c>
      <c r="B219" s="48" t="s">
        <v>1610</v>
      </c>
      <c r="C219" s="72" t="s">
        <v>1184</v>
      </c>
      <c r="D219" s="56" t="s">
        <v>497</v>
      </c>
      <c r="E219" s="49" t="s">
        <v>392</v>
      </c>
      <c r="F219" s="49">
        <v>128</v>
      </c>
      <c r="G219" s="161" t="s">
        <v>990</v>
      </c>
      <c r="H219" s="48" t="s">
        <v>991</v>
      </c>
      <c r="I219" s="48" t="s">
        <v>991</v>
      </c>
      <c r="J219" s="16">
        <v>1</v>
      </c>
      <c r="K219" s="49"/>
      <c r="L219" s="49" t="s">
        <v>74</v>
      </c>
      <c r="M219" s="49" t="s">
        <v>949</v>
      </c>
      <c r="N219" s="49" t="s">
        <v>950</v>
      </c>
      <c r="O219" s="135">
        <v>3614.0668099999998</v>
      </c>
      <c r="P219" s="135">
        <v>4336.8801719999992</v>
      </c>
      <c r="Q219" s="135"/>
      <c r="R219" s="135">
        <v>4336.8801719999992</v>
      </c>
      <c r="S219" s="135"/>
      <c r="T219" s="136"/>
      <c r="U219" s="136"/>
      <c r="V219" s="135"/>
      <c r="W219" s="16" t="s">
        <v>396</v>
      </c>
      <c r="X219" s="56" t="s">
        <v>501</v>
      </c>
      <c r="Y219" s="56" t="s">
        <v>66</v>
      </c>
      <c r="Z219" s="50">
        <v>44938</v>
      </c>
      <c r="AA219" s="50">
        <v>44993</v>
      </c>
      <c r="AB219" s="116"/>
      <c r="AC219" s="116"/>
      <c r="AD219" s="116"/>
      <c r="AE219" s="116"/>
      <c r="AF219" s="49" t="s">
        <v>990</v>
      </c>
      <c r="AG219" s="49" t="s">
        <v>951</v>
      </c>
      <c r="AH219" s="49">
        <v>796</v>
      </c>
      <c r="AI219" s="49" t="s">
        <v>992</v>
      </c>
      <c r="AJ219" s="49">
        <v>174</v>
      </c>
      <c r="AK219" s="51">
        <v>32000000000</v>
      </c>
      <c r="AL219" s="49" t="s">
        <v>503</v>
      </c>
      <c r="AM219" s="50"/>
      <c r="AN219" s="50"/>
      <c r="AO219" s="50">
        <v>45291</v>
      </c>
      <c r="AP219" s="49">
        <v>2023</v>
      </c>
      <c r="AQ219" s="49" t="s">
        <v>953</v>
      </c>
      <c r="AR219" s="49"/>
      <c r="AS219" s="49"/>
      <c r="AT219" s="49"/>
      <c r="AU219" s="50"/>
      <c r="AV219" s="52"/>
      <c r="AW219" s="53"/>
      <c r="AX219" s="49"/>
      <c r="AY219" s="49" t="s">
        <v>74</v>
      </c>
      <c r="AZ219" s="49"/>
      <c r="BA219" s="118"/>
      <c r="BB219" s="118"/>
      <c r="BC219" s="118"/>
      <c r="BD219" s="118"/>
      <c r="BE219" s="118"/>
      <c r="BF219" s="118"/>
      <c r="BG219" s="118"/>
      <c r="BH219" s="118"/>
      <c r="BI219" s="118"/>
      <c r="BJ219" s="118"/>
      <c r="BK219" s="118"/>
      <c r="BL219" s="118"/>
      <c r="BM219" s="118"/>
      <c r="BN219" s="118"/>
      <c r="BO219" s="118"/>
      <c r="BP219" s="118"/>
      <c r="BQ219" s="118"/>
      <c r="BR219" s="118"/>
      <c r="BS219" s="118"/>
      <c r="BT219" s="118"/>
      <c r="BU219" s="118"/>
      <c r="BV219" s="118"/>
      <c r="BW219" s="118"/>
      <c r="BX219" s="118"/>
      <c r="BY219" s="118"/>
      <c r="BZ219" s="118"/>
      <c r="CA219" s="118"/>
      <c r="CB219" s="118"/>
      <c r="CC219" s="118"/>
      <c r="CD219" s="118"/>
      <c r="CE219" s="118"/>
      <c r="CF219" s="118"/>
      <c r="CG219" s="118"/>
      <c r="CH219" s="118"/>
      <c r="CI219" s="118"/>
      <c r="CJ219" s="118"/>
      <c r="CK219" s="118"/>
      <c r="CL219" s="118"/>
      <c r="CM219" s="118"/>
      <c r="CN219" s="118"/>
      <c r="CO219" s="118"/>
      <c r="CP219" s="118"/>
      <c r="CQ219" s="118"/>
      <c r="CR219" s="118"/>
      <c r="CS219" s="118"/>
      <c r="CT219" s="118"/>
      <c r="CU219" s="118"/>
      <c r="CV219" s="118"/>
      <c r="CW219" s="118"/>
      <c r="CX219" s="118"/>
      <c r="CY219" s="118"/>
      <c r="CZ219" s="118"/>
      <c r="DA219" s="118"/>
      <c r="DB219" s="118"/>
      <c r="DC219" s="118"/>
      <c r="DD219" s="118"/>
      <c r="DE219" s="118"/>
      <c r="DF219" s="118"/>
      <c r="DG219" s="118"/>
      <c r="DH219" s="118"/>
      <c r="DI219" s="118"/>
      <c r="DJ219" s="118"/>
      <c r="DK219" s="118"/>
      <c r="DL219" s="118"/>
      <c r="DM219" s="118"/>
      <c r="DN219" s="118"/>
      <c r="DO219" s="118"/>
      <c r="DP219" s="118"/>
      <c r="DQ219" s="118"/>
      <c r="DR219" s="118"/>
      <c r="DS219" s="118"/>
      <c r="DT219" s="118"/>
      <c r="DU219" s="118"/>
      <c r="DV219" s="118"/>
      <c r="DW219" s="118"/>
      <c r="DX219" s="118"/>
      <c r="DY219" s="118"/>
      <c r="DZ219" s="118"/>
      <c r="EA219" s="118"/>
      <c r="EB219" s="118"/>
      <c r="EC219" s="118"/>
      <c r="ED219" s="118"/>
      <c r="EE219" s="118"/>
      <c r="EF219" s="118"/>
      <c r="EG219" s="118"/>
      <c r="EH219" s="118"/>
      <c r="EI219" s="118"/>
      <c r="EJ219" s="118"/>
      <c r="EK219" s="118"/>
      <c r="EL219" s="118"/>
      <c r="EM219" s="118"/>
      <c r="EN219" s="118"/>
      <c r="EO219" s="118"/>
      <c r="EP219" s="118"/>
      <c r="EQ219" s="118"/>
      <c r="ER219" s="118"/>
      <c r="ES219" s="118"/>
      <c r="ET219" s="118"/>
      <c r="EU219" s="118"/>
      <c r="EV219" s="118"/>
      <c r="EW219" s="118"/>
      <c r="EX219" s="118"/>
      <c r="EY219" s="118"/>
      <c r="EZ219" s="118"/>
      <c r="FA219" s="118"/>
      <c r="FB219" s="118"/>
      <c r="FC219" s="118"/>
      <c r="FD219" s="118"/>
      <c r="FE219" s="118"/>
      <c r="FF219" s="118"/>
      <c r="FG219" s="118"/>
      <c r="FH219" s="118"/>
      <c r="FI219" s="118"/>
      <c r="FJ219" s="118"/>
      <c r="FK219" s="118"/>
      <c r="FL219" s="118"/>
      <c r="FM219" s="118"/>
      <c r="FN219" s="118"/>
      <c r="FO219" s="118"/>
      <c r="FP219" s="118"/>
      <c r="FQ219" s="118"/>
      <c r="FR219" s="118"/>
      <c r="FS219" s="118"/>
      <c r="FT219" s="118"/>
      <c r="FU219" s="118"/>
      <c r="FV219" s="118"/>
      <c r="FW219" s="118"/>
      <c r="FX219" s="118"/>
      <c r="FY219" s="118"/>
      <c r="FZ219" s="118"/>
      <c r="GA219" s="118"/>
      <c r="GB219" s="118"/>
      <c r="GC219" s="118"/>
      <c r="GD219" s="118"/>
      <c r="GE219" s="118"/>
      <c r="GF219" s="118"/>
      <c r="GG219" s="118"/>
      <c r="GH219" s="118"/>
      <c r="GI219" s="118"/>
      <c r="GJ219" s="118"/>
      <c r="GK219" s="118"/>
      <c r="GL219" s="118"/>
      <c r="GM219" s="118"/>
      <c r="GN219" s="118"/>
      <c r="GO219" s="118"/>
      <c r="GP219" s="118"/>
      <c r="GQ219" s="118"/>
      <c r="GR219" s="118"/>
      <c r="GS219" s="118"/>
      <c r="GT219" s="118"/>
      <c r="GU219" s="118"/>
      <c r="GV219" s="118"/>
      <c r="GW219" s="118"/>
      <c r="GX219" s="118"/>
      <c r="GY219" s="118"/>
      <c r="GZ219" s="118"/>
      <c r="HA219" s="118"/>
      <c r="HB219" s="118"/>
      <c r="HC219" s="118"/>
      <c r="HD219" s="118"/>
      <c r="HE219" s="118"/>
      <c r="HF219" s="118"/>
      <c r="HG219" s="118"/>
      <c r="HH219" s="118"/>
      <c r="HI219" s="118"/>
      <c r="HJ219" s="118"/>
      <c r="HK219" s="118"/>
      <c r="HL219" s="118"/>
      <c r="HM219" s="118"/>
      <c r="HN219" s="118"/>
      <c r="HO219" s="118"/>
      <c r="HP219" s="118"/>
      <c r="HQ219" s="118"/>
      <c r="HR219" s="118"/>
      <c r="HS219" s="118"/>
      <c r="HT219" s="118"/>
      <c r="HU219" s="118"/>
      <c r="HV219" s="118"/>
      <c r="HW219" s="118"/>
      <c r="HX219" s="118"/>
      <c r="HY219" s="118"/>
      <c r="HZ219" s="118"/>
      <c r="IA219" s="118"/>
      <c r="IB219" s="118"/>
      <c r="IC219" s="118"/>
      <c r="ID219" s="118"/>
    </row>
    <row r="220" spans="1:238" s="68" customFormat="1" ht="81" customHeight="1">
      <c r="A220" s="47" t="s">
        <v>946</v>
      </c>
      <c r="B220" s="48" t="s">
        <v>1611</v>
      </c>
      <c r="C220" s="72" t="s">
        <v>1184</v>
      </c>
      <c r="D220" s="56" t="s">
        <v>497</v>
      </c>
      <c r="E220" s="49" t="s">
        <v>392</v>
      </c>
      <c r="F220" s="49">
        <v>135</v>
      </c>
      <c r="G220" s="161" t="s">
        <v>1018</v>
      </c>
      <c r="H220" s="48" t="s">
        <v>948</v>
      </c>
      <c r="I220" s="48" t="s">
        <v>948</v>
      </c>
      <c r="J220" s="49">
        <v>2</v>
      </c>
      <c r="K220" s="49"/>
      <c r="L220" s="49" t="s">
        <v>74</v>
      </c>
      <c r="M220" s="49" t="s">
        <v>949</v>
      </c>
      <c r="N220" s="49" t="s">
        <v>950</v>
      </c>
      <c r="O220" s="135">
        <v>722.92678000000001</v>
      </c>
      <c r="P220" s="135">
        <v>867.51213599999994</v>
      </c>
      <c r="Q220" s="135"/>
      <c r="R220" s="135">
        <v>867.51213599999994</v>
      </c>
      <c r="S220" s="135"/>
      <c r="T220" s="136"/>
      <c r="U220" s="136"/>
      <c r="V220" s="135"/>
      <c r="W220" s="49" t="s">
        <v>64</v>
      </c>
      <c r="X220" s="56" t="s">
        <v>501</v>
      </c>
      <c r="Y220" s="56" t="s">
        <v>66</v>
      </c>
      <c r="Z220" s="50">
        <v>44938</v>
      </c>
      <c r="AA220" s="50">
        <v>44993</v>
      </c>
      <c r="AB220" s="116"/>
      <c r="AC220" s="116"/>
      <c r="AD220" s="116"/>
      <c r="AE220" s="116"/>
      <c r="AF220" s="49" t="s">
        <v>1018</v>
      </c>
      <c r="AG220" s="49" t="s">
        <v>951</v>
      </c>
      <c r="AH220" s="49">
        <v>796</v>
      </c>
      <c r="AI220" s="49" t="s">
        <v>1019</v>
      </c>
      <c r="AJ220" s="49">
        <v>150</v>
      </c>
      <c r="AK220" s="51">
        <v>32000000000</v>
      </c>
      <c r="AL220" s="49" t="s">
        <v>503</v>
      </c>
      <c r="AM220" s="50"/>
      <c r="AN220" s="50"/>
      <c r="AO220" s="50">
        <v>45291</v>
      </c>
      <c r="AP220" s="49">
        <v>2023</v>
      </c>
      <c r="AQ220" s="49" t="s">
        <v>953</v>
      </c>
      <c r="AR220" s="49"/>
      <c r="AS220" s="49"/>
      <c r="AT220" s="49"/>
      <c r="AU220" s="50"/>
      <c r="AV220" s="52"/>
      <c r="AW220" s="53"/>
      <c r="AX220" s="49"/>
      <c r="AY220" s="49" t="s">
        <v>74</v>
      </c>
      <c r="AZ220" s="49"/>
      <c r="BA220" s="118"/>
      <c r="BB220" s="118"/>
      <c r="BC220" s="118"/>
      <c r="BD220" s="118"/>
      <c r="BE220" s="118"/>
      <c r="BF220" s="118"/>
      <c r="BG220" s="118"/>
      <c r="BH220" s="118"/>
      <c r="BI220" s="118"/>
      <c r="BJ220" s="118"/>
      <c r="BK220" s="118"/>
      <c r="BL220" s="118"/>
      <c r="BM220" s="118"/>
      <c r="BN220" s="118"/>
      <c r="BO220" s="118"/>
      <c r="BP220" s="118"/>
      <c r="BQ220" s="118"/>
      <c r="BR220" s="118"/>
      <c r="BS220" s="118"/>
      <c r="BT220" s="118"/>
      <c r="BU220" s="118"/>
      <c r="BV220" s="118"/>
      <c r="BW220" s="118"/>
      <c r="BX220" s="118"/>
      <c r="BY220" s="118"/>
      <c r="BZ220" s="118"/>
      <c r="CA220" s="118"/>
      <c r="CB220" s="118"/>
      <c r="CC220" s="118"/>
      <c r="CD220" s="118"/>
      <c r="CE220" s="118"/>
      <c r="CF220" s="118"/>
      <c r="CG220" s="118"/>
      <c r="CH220" s="118"/>
      <c r="CI220" s="118"/>
      <c r="CJ220" s="118"/>
      <c r="CK220" s="118"/>
      <c r="CL220" s="118"/>
      <c r="CM220" s="118"/>
      <c r="CN220" s="118"/>
      <c r="CO220" s="118"/>
      <c r="CP220" s="118"/>
      <c r="CQ220" s="118"/>
      <c r="CR220" s="118"/>
      <c r="CS220" s="118"/>
      <c r="CT220" s="118"/>
      <c r="CU220" s="118"/>
      <c r="CV220" s="118"/>
      <c r="CW220" s="118"/>
      <c r="CX220" s="118"/>
      <c r="CY220" s="118"/>
      <c r="CZ220" s="118"/>
      <c r="DA220" s="118"/>
      <c r="DB220" s="118"/>
      <c r="DC220" s="118"/>
      <c r="DD220" s="118"/>
      <c r="DE220" s="118"/>
      <c r="DF220" s="118"/>
      <c r="DG220" s="118"/>
      <c r="DH220" s="118"/>
      <c r="DI220" s="118"/>
      <c r="DJ220" s="118"/>
      <c r="DK220" s="118"/>
      <c r="DL220" s="118"/>
      <c r="DM220" s="118"/>
      <c r="DN220" s="118"/>
      <c r="DO220" s="118"/>
      <c r="DP220" s="118"/>
      <c r="DQ220" s="118"/>
      <c r="DR220" s="118"/>
      <c r="DS220" s="118"/>
      <c r="DT220" s="118"/>
      <c r="DU220" s="118"/>
      <c r="DV220" s="118"/>
      <c r="DW220" s="118"/>
      <c r="DX220" s="118"/>
      <c r="DY220" s="118"/>
      <c r="DZ220" s="118"/>
      <c r="EA220" s="118"/>
      <c r="EB220" s="118"/>
      <c r="EC220" s="118"/>
      <c r="ED220" s="118"/>
      <c r="EE220" s="118"/>
      <c r="EF220" s="118"/>
      <c r="EG220" s="118"/>
      <c r="EH220" s="118"/>
      <c r="EI220" s="118"/>
      <c r="EJ220" s="118"/>
      <c r="EK220" s="118"/>
      <c r="EL220" s="118"/>
      <c r="EM220" s="118"/>
      <c r="EN220" s="118"/>
      <c r="EO220" s="118"/>
      <c r="EP220" s="118"/>
      <c r="EQ220" s="118"/>
      <c r="ER220" s="118"/>
      <c r="ES220" s="118"/>
      <c r="ET220" s="118"/>
      <c r="EU220" s="118"/>
      <c r="EV220" s="118"/>
      <c r="EW220" s="118"/>
      <c r="EX220" s="118"/>
      <c r="EY220" s="118"/>
      <c r="EZ220" s="118"/>
      <c r="FA220" s="118"/>
      <c r="FB220" s="118"/>
      <c r="FC220" s="118"/>
      <c r="FD220" s="118"/>
      <c r="FE220" s="118"/>
      <c r="FF220" s="118"/>
      <c r="FG220" s="118"/>
      <c r="FH220" s="118"/>
      <c r="FI220" s="118"/>
      <c r="FJ220" s="118"/>
      <c r="FK220" s="118"/>
      <c r="FL220" s="118"/>
      <c r="FM220" s="118"/>
      <c r="FN220" s="118"/>
      <c r="FO220" s="118"/>
      <c r="FP220" s="118"/>
      <c r="FQ220" s="118"/>
      <c r="FR220" s="118"/>
      <c r="FS220" s="118"/>
      <c r="FT220" s="118"/>
      <c r="FU220" s="118"/>
      <c r="FV220" s="118"/>
      <c r="FW220" s="118"/>
      <c r="FX220" s="118"/>
      <c r="FY220" s="118"/>
      <c r="FZ220" s="118"/>
      <c r="GA220" s="118"/>
      <c r="GB220" s="118"/>
      <c r="GC220" s="118"/>
      <c r="GD220" s="118"/>
      <c r="GE220" s="118"/>
      <c r="GF220" s="118"/>
      <c r="GG220" s="118"/>
      <c r="GH220" s="118"/>
      <c r="GI220" s="118"/>
      <c r="GJ220" s="118"/>
      <c r="GK220" s="118"/>
      <c r="GL220" s="118"/>
      <c r="GM220" s="118"/>
      <c r="GN220" s="118"/>
      <c r="GO220" s="118"/>
      <c r="GP220" s="118"/>
      <c r="GQ220" s="118"/>
      <c r="GR220" s="118"/>
      <c r="GS220" s="118"/>
      <c r="GT220" s="118"/>
      <c r="GU220" s="118"/>
      <c r="GV220" s="118"/>
      <c r="GW220" s="118"/>
      <c r="GX220" s="118"/>
      <c r="GY220" s="118"/>
      <c r="GZ220" s="118"/>
      <c r="HA220" s="118"/>
      <c r="HB220" s="118"/>
      <c r="HC220" s="118"/>
      <c r="HD220" s="118"/>
      <c r="HE220" s="118"/>
      <c r="HF220" s="118"/>
      <c r="HG220" s="118"/>
      <c r="HH220" s="118"/>
      <c r="HI220" s="118"/>
      <c r="HJ220" s="118"/>
      <c r="HK220" s="118"/>
      <c r="HL220" s="118"/>
      <c r="HM220" s="118"/>
      <c r="HN220" s="118"/>
      <c r="HO220" s="118"/>
      <c r="HP220" s="118"/>
      <c r="HQ220" s="118"/>
      <c r="HR220" s="118"/>
      <c r="HS220" s="118"/>
      <c r="HT220" s="118"/>
      <c r="HU220" s="118"/>
      <c r="HV220" s="118"/>
      <c r="HW220" s="118"/>
      <c r="HX220" s="118"/>
      <c r="HY220" s="118"/>
      <c r="HZ220" s="118"/>
      <c r="IA220" s="118"/>
      <c r="IB220" s="118"/>
      <c r="IC220" s="118"/>
      <c r="ID220" s="118"/>
    </row>
    <row r="221" spans="1:238" s="164" customFormat="1" ht="94.5">
      <c r="A221" s="67" t="s">
        <v>946</v>
      </c>
      <c r="B221" s="73" t="s">
        <v>1612</v>
      </c>
      <c r="C221" s="72" t="s">
        <v>1184</v>
      </c>
      <c r="D221" s="59" t="s">
        <v>404</v>
      </c>
      <c r="E221" s="100" t="s">
        <v>1195</v>
      </c>
      <c r="F221" s="79" t="s">
        <v>1470</v>
      </c>
      <c r="G221" s="74" t="s">
        <v>1471</v>
      </c>
      <c r="H221" s="73" t="s">
        <v>948</v>
      </c>
      <c r="I221" s="73" t="s">
        <v>948</v>
      </c>
      <c r="J221" s="72">
        <v>2</v>
      </c>
      <c r="K221" s="62"/>
      <c r="L221" s="62" t="s">
        <v>61</v>
      </c>
      <c r="M221" s="62" t="s">
        <v>387</v>
      </c>
      <c r="N221" s="62" t="s">
        <v>395</v>
      </c>
      <c r="O221" s="131">
        <v>4000</v>
      </c>
      <c r="P221" s="130">
        <f>O221*1.2</f>
        <v>4800</v>
      </c>
      <c r="Q221" s="131">
        <f>P221</f>
        <v>4800</v>
      </c>
      <c r="R221" s="162"/>
      <c r="S221" s="162"/>
      <c r="T221" s="127"/>
      <c r="U221" s="172"/>
      <c r="V221" s="172"/>
      <c r="W221" s="59" t="s">
        <v>64</v>
      </c>
      <c r="X221" s="72" t="s">
        <v>1240</v>
      </c>
      <c r="Y221" s="56" t="s">
        <v>66</v>
      </c>
      <c r="Z221" s="66">
        <v>45046</v>
      </c>
      <c r="AA221" s="66">
        <f>Z221+60</f>
        <v>45106</v>
      </c>
      <c r="AB221" s="163"/>
      <c r="AC221" s="163"/>
      <c r="AD221" s="163"/>
      <c r="AE221" s="163"/>
      <c r="AF221" s="72" t="str">
        <f>G221</f>
        <v>Поставка активного сетевого оборудования</v>
      </c>
      <c r="AG221" s="72" t="s">
        <v>251</v>
      </c>
      <c r="AH221" s="72">
        <v>796</v>
      </c>
      <c r="AI221" s="72" t="s">
        <v>960</v>
      </c>
      <c r="AJ221" s="72">
        <v>1</v>
      </c>
      <c r="AK221" s="70" t="s">
        <v>1042</v>
      </c>
      <c r="AL221" s="62" t="s">
        <v>1095</v>
      </c>
      <c r="AM221" s="66">
        <f>AA221+10</f>
        <v>45116</v>
      </c>
      <c r="AN221" s="66">
        <f>AM221</f>
        <v>45116</v>
      </c>
      <c r="AO221" s="66">
        <f>AM221+365</f>
        <v>45481</v>
      </c>
      <c r="AP221" s="72">
        <v>2023</v>
      </c>
      <c r="AQ221" s="62"/>
      <c r="AR221" s="62"/>
      <c r="AS221" s="62"/>
      <c r="AT221" s="62"/>
      <c r="AU221" s="63"/>
      <c r="AV221" s="64"/>
      <c r="AW221" s="65"/>
      <c r="AX221" s="62"/>
      <c r="AY221" s="62"/>
      <c r="AZ221" s="62"/>
    </row>
    <row r="222" spans="1:238" ht="102" customHeight="1">
      <c r="A222" s="224" t="s">
        <v>1913</v>
      </c>
      <c r="B222" s="225" t="s">
        <v>1816</v>
      </c>
      <c r="C222" s="72" t="s">
        <v>1184</v>
      </c>
      <c r="D222" s="59" t="s">
        <v>404</v>
      </c>
      <c r="E222" s="5" t="s">
        <v>383</v>
      </c>
      <c r="F222" s="225" t="s">
        <v>1253</v>
      </c>
      <c r="G222" s="5" t="s">
        <v>1910</v>
      </c>
      <c r="H222" s="225" t="s">
        <v>1255</v>
      </c>
      <c r="I222" s="225" t="s">
        <v>1244</v>
      </c>
      <c r="J222" s="5">
        <v>1</v>
      </c>
      <c r="K222" s="5">
        <v>25</v>
      </c>
      <c r="L222" s="5" t="s">
        <v>61</v>
      </c>
      <c r="M222" s="5" t="s">
        <v>387</v>
      </c>
      <c r="N222" s="5" t="s">
        <v>388</v>
      </c>
      <c r="O222" s="226">
        <f>3423308.98/1000</f>
        <v>3423.3089799999998</v>
      </c>
      <c r="P222" s="226">
        <f>O222*1.2</f>
        <v>4107.9707759999992</v>
      </c>
      <c r="Q222" s="227">
        <v>4107.9707759999992</v>
      </c>
      <c r="R222" s="227"/>
      <c r="S222" s="227"/>
      <c r="T222" s="227"/>
      <c r="U222" s="228"/>
      <c r="V222" s="228"/>
      <c r="W222" s="59" t="s">
        <v>64</v>
      </c>
      <c r="X222" s="33" t="s">
        <v>1240</v>
      </c>
      <c r="Y222" s="56" t="s">
        <v>66</v>
      </c>
      <c r="Z222" s="6">
        <v>45198</v>
      </c>
      <c r="AA222" s="6">
        <v>45263</v>
      </c>
      <c r="AB222" s="7"/>
      <c r="AC222" s="8"/>
      <c r="AD222" s="5"/>
      <c r="AE222" s="5"/>
      <c r="AF222" s="5" t="s">
        <v>1910</v>
      </c>
      <c r="AG222" s="5" t="s">
        <v>251</v>
      </c>
      <c r="AH222" s="5">
        <v>876</v>
      </c>
      <c r="AI222" s="229" t="s">
        <v>1911</v>
      </c>
      <c r="AJ222" s="5">
        <v>1</v>
      </c>
      <c r="AK222" s="70" t="s">
        <v>1042</v>
      </c>
      <c r="AL222" s="62" t="s">
        <v>1095</v>
      </c>
      <c r="AM222" s="6">
        <v>45283</v>
      </c>
      <c r="AN222" s="6">
        <v>45283</v>
      </c>
      <c r="AO222" s="6">
        <v>45657</v>
      </c>
      <c r="AP222" s="5">
        <v>2024</v>
      </c>
      <c r="AQ222" s="5"/>
      <c r="AR222" s="5"/>
      <c r="AS222" s="6"/>
      <c r="AT222" s="30"/>
      <c r="AU222" s="31"/>
      <c r="AV222" s="5"/>
      <c r="AW222" s="5"/>
      <c r="AX222" s="5"/>
      <c r="AY222" s="5"/>
      <c r="AZ222" s="5"/>
    </row>
    <row r="223" spans="1:238" ht="67.5" customHeight="1">
      <c r="A223" s="224" t="s">
        <v>1913</v>
      </c>
      <c r="B223" s="225" t="s">
        <v>1817</v>
      </c>
      <c r="C223" s="72" t="s">
        <v>1184</v>
      </c>
      <c r="D223" s="59" t="s">
        <v>404</v>
      </c>
      <c r="E223" s="5" t="s">
        <v>383</v>
      </c>
      <c r="F223" s="225" t="s">
        <v>1253</v>
      </c>
      <c r="G223" s="5" t="s">
        <v>1912</v>
      </c>
      <c r="H223" s="225" t="s">
        <v>1255</v>
      </c>
      <c r="I223" s="225" t="s">
        <v>1244</v>
      </c>
      <c r="J223" s="5">
        <v>1</v>
      </c>
      <c r="K223" s="5">
        <v>25</v>
      </c>
      <c r="L223" s="5" t="s">
        <v>61</v>
      </c>
      <c r="M223" s="5" t="s">
        <v>387</v>
      </c>
      <c r="N223" s="5" t="s">
        <v>388</v>
      </c>
      <c r="O223" s="226">
        <v>3415.3369899999998</v>
      </c>
      <c r="P223" s="226">
        <v>4098.4043879999999</v>
      </c>
      <c r="Q223" s="227">
        <v>4098.4043879999999</v>
      </c>
      <c r="R223" s="227"/>
      <c r="S223" s="227"/>
      <c r="T223" s="227"/>
      <c r="U223" s="228"/>
      <c r="V223" s="228"/>
      <c r="W223" s="59" t="s">
        <v>64</v>
      </c>
      <c r="X223" s="33" t="s">
        <v>1240</v>
      </c>
      <c r="Y223" s="56" t="s">
        <v>66</v>
      </c>
      <c r="Z223" s="6">
        <v>44985</v>
      </c>
      <c r="AA223" s="6">
        <v>45050</v>
      </c>
      <c r="AB223" s="7"/>
      <c r="AC223" s="5"/>
      <c r="AD223" s="5"/>
      <c r="AE223" s="5"/>
      <c r="AF223" s="5" t="s">
        <v>1912</v>
      </c>
      <c r="AG223" s="5" t="s">
        <v>251</v>
      </c>
      <c r="AH223" s="5">
        <v>876</v>
      </c>
      <c r="AI223" s="229" t="s">
        <v>1911</v>
      </c>
      <c r="AJ223" s="5">
        <v>1</v>
      </c>
      <c r="AK223" s="70" t="s">
        <v>1042</v>
      </c>
      <c r="AL223" s="62" t="s">
        <v>1095</v>
      </c>
      <c r="AM223" s="6">
        <v>45070</v>
      </c>
      <c r="AN223" s="6">
        <v>45070</v>
      </c>
      <c r="AO223" s="6">
        <v>45442</v>
      </c>
      <c r="AP223" s="5">
        <v>2023</v>
      </c>
      <c r="AQ223" s="5"/>
      <c r="AR223" s="5"/>
      <c r="AS223" s="6"/>
      <c r="AT223" s="30"/>
      <c r="AU223" s="31"/>
      <c r="AV223" s="5"/>
      <c r="AW223" s="5"/>
      <c r="AX223" s="5"/>
      <c r="AY223" s="5"/>
      <c r="AZ223" s="5"/>
    </row>
    <row r="224" spans="1:238" s="68" customFormat="1" ht="135" customHeight="1">
      <c r="A224" s="14" t="s">
        <v>247</v>
      </c>
      <c r="B224" s="40" t="s">
        <v>1697</v>
      </c>
      <c r="C224" s="72" t="s">
        <v>1184</v>
      </c>
      <c r="D224" s="14" t="s">
        <v>209</v>
      </c>
      <c r="E224" s="16" t="s">
        <v>248</v>
      </c>
      <c r="F224" s="16" t="s">
        <v>249</v>
      </c>
      <c r="G224" s="16" t="str">
        <f>AF224</f>
        <v>Модернизация диспетчерского пункта в здании ЦУС с переходом с двухуровневой системы ОТУ на одноуровневую систему ОТУ филиала ГАЭС, Республика Алтай, с.Майма</v>
      </c>
      <c r="H224" s="15" t="s">
        <v>60</v>
      </c>
      <c r="I224" s="15" t="s">
        <v>239</v>
      </c>
      <c r="J224" s="16">
        <v>2</v>
      </c>
      <c r="K224" s="16"/>
      <c r="L224" s="16" t="s">
        <v>61</v>
      </c>
      <c r="M224" s="16" t="s">
        <v>62</v>
      </c>
      <c r="N224" s="16" t="s">
        <v>211</v>
      </c>
      <c r="O224" s="46">
        <v>39560</v>
      </c>
      <c r="P224" s="46">
        <f>O224*1.2</f>
        <v>47472</v>
      </c>
      <c r="Q224" s="46">
        <f>P224</f>
        <v>47472</v>
      </c>
      <c r="R224" s="46">
        <v>0</v>
      </c>
      <c r="S224" s="46">
        <v>0</v>
      </c>
      <c r="T224" s="127"/>
      <c r="U224" s="46"/>
      <c r="V224" s="46"/>
      <c r="W224" s="16" t="s">
        <v>64</v>
      </c>
      <c r="X224" s="16" t="s">
        <v>65</v>
      </c>
      <c r="Y224" s="56" t="s">
        <v>66</v>
      </c>
      <c r="Z224" s="19">
        <f>AA224-60</f>
        <v>44998</v>
      </c>
      <c r="AA224" s="19">
        <f>AM224-20</f>
        <v>45058</v>
      </c>
      <c r="AB224" s="16"/>
      <c r="AC224" s="16"/>
      <c r="AD224" s="16"/>
      <c r="AE224" s="16"/>
      <c r="AF224" s="16" t="s">
        <v>250</v>
      </c>
      <c r="AG224" s="16" t="s">
        <v>251</v>
      </c>
      <c r="AH224" s="16">
        <v>876</v>
      </c>
      <c r="AI224" s="16" t="s">
        <v>68</v>
      </c>
      <c r="AJ224" s="16">
        <v>1</v>
      </c>
      <c r="AK224" s="22">
        <v>84000000000</v>
      </c>
      <c r="AL224" s="16" t="s">
        <v>215</v>
      </c>
      <c r="AM224" s="19">
        <f>AN224</f>
        <v>45078</v>
      </c>
      <c r="AN224" s="19">
        <f>AO224-90</f>
        <v>45078</v>
      </c>
      <c r="AO224" s="19">
        <v>45168</v>
      </c>
      <c r="AP224" s="16">
        <v>2023</v>
      </c>
      <c r="AQ224" s="16"/>
      <c r="AR224" s="16" t="s">
        <v>216</v>
      </c>
      <c r="AS224" s="16" t="s">
        <v>250</v>
      </c>
      <c r="AT224" s="124" t="s">
        <v>252</v>
      </c>
      <c r="AU224" s="222" t="s">
        <v>222</v>
      </c>
      <c r="AV224" s="222" t="s">
        <v>234</v>
      </c>
      <c r="AW224" s="200">
        <v>47.472000000000001</v>
      </c>
      <c r="AX224" s="124">
        <v>47.472000000000001</v>
      </c>
      <c r="AY224" s="124" t="s">
        <v>61</v>
      </c>
      <c r="AZ224" s="124"/>
      <c r="BA224" s="124"/>
      <c r="BB224" s="124"/>
    </row>
    <row r="225" spans="1:317" s="121" customFormat="1" ht="86.25" customHeight="1">
      <c r="A225" s="14" t="s">
        <v>247</v>
      </c>
      <c r="B225" s="15" t="s">
        <v>1696</v>
      </c>
      <c r="C225" s="72" t="s">
        <v>1184</v>
      </c>
      <c r="D225" s="4" t="s">
        <v>56</v>
      </c>
      <c r="E225" s="16" t="s">
        <v>383</v>
      </c>
      <c r="F225" s="4" t="s">
        <v>384</v>
      </c>
      <c r="G225" s="4" t="s">
        <v>385</v>
      </c>
      <c r="H225" s="4" t="s">
        <v>386</v>
      </c>
      <c r="I225" s="4" t="s">
        <v>386</v>
      </c>
      <c r="J225" s="4">
        <v>1</v>
      </c>
      <c r="K225" s="16">
        <v>3</v>
      </c>
      <c r="L225" s="16" t="s">
        <v>74</v>
      </c>
      <c r="M225" s="4" t="s">
        <v>387</v>
      </c>
      <c r="N225" s="35" t="s">
        <v>388</v>
      </c>
      <c r="O225" s="46">
        <v>1200</v>
      </c>
      <c r="P225" s="46">
        <f>O225*1.2</f>
        <v>1440</v>
      </c>
      <c r="Q225" s="46">
        <v>720</v>
      </c>
      <c r="R225" s="46">
        <v>720</v>
      </c>
      <c r="S225" s="46"/>
      <c r="T225" s="127"/>
      <c r="U225" s="127"/>
      <c r="V225" s="46"/>
      <c r="W225" s="76" t="s">
        <v>925</v>
      </c>
      <c r="X225" s="4" t="s">
        <v>65</v>
      </c>
      <c r="Y225" s="72" t="s">
        <v>89</v>
      </c>
      <c r="Z225" s="19">
        <v>45139</v>
      </c>
      <c r="AA225" s="19">
        <v>45139</v>
      </c>
      <c r="AB225" s="16" t="s">
        <v>1905</v>
      </c>
      <c r="AC225" s="16" t="s">
        <v>389</v>
      </c>
      <c r="AD225" s="16">
        <v>7724490000</v>
      </c>
      <c r="AE225" s="16">
        <v>222443001</v>
      </c>
      <c r="AF225" s="4" t="s">
        <v>385</v>
      </c>
      <c r="AG225" s="4" t="s">
        <v>251</v>
      </c>
      <c r="AH225" s="4">
        <v>876</v>
      </c>
      <c r="AI225" s="4" t="s">
        <v>68</v>
      </c>
      <c r="AJ225" s="4">
        <v>1</v>
      </c>
      <c r="AK225" s="103" t="s">
        <v>69</v>
      </c>
      <c r="AL225" s="4" t="s">
        <v>70</v>
      </c>
      <c r="AM225" s="19">
        <v>45139</v>
      </c>
      <c r="AN225" s="19">
        <v>45139</v>
      </c>
      <c r="AO225" s="19">
        <v>45505</v>
      </c>
      <c r="AP225" s="16" t="s">
        <v>390</v>
      </c>
      <c r="AQ225" s="16"/>
      <c r="AR225" s="16"/>
      <c r="AS225" s="16"/>
      <c r="AT225" s="16"/>
      <c r="AU225" s="19"/>
      <c r="AV225" s="28"/>
      <c r="AW225" s="23"/>
      <c r="AX225" s="16"/>
      <c r="AY225" s="16"/>
      <c r="AZ225" s="16"/>
      <c r="BA225" s="16"/>
      <c r="BB225" s="16"/>
    </row>
    <row r="226" spans="1:317" s="68" customFormat="1" ht="86.25" customHeight="1">
      <c r="A226" s="14" t="s">
        <v>247</v>
      </c>
      <c r="B226" s="15" t="s">
        <v>1698</v>
      </c>
      <c r="C226" s="72" t="s">
        <v>1184</v>
      </c>
      <c r="D226" s="4" t="s">
        <v>56</v>
      </c>
      <c r="E226" s="16" t="s">
        <v>383</v>
      </c>
      <c r="F226" s="16" t="s">
        <v>401</v>
      </c>
      <c r="G226" s="4" t="s">
        <v>402</v>
      </c>
      <c r="H226" s="4" t="s">
        <v>403</v>
      </c>
      <c r="I226" s="4" t="s">
        <v>403</v>
      </c>
      <c r="J226" s="16">
        <v>2</v>
      </c>
      <c r="K226" s="16"/>
      <c r="L226" s="16" t="s">
        <v>74</v>
      </c>
      <c r="M226" s="4" t="s">
        <v>387</v>
      </c>
      <c r="N226" s="14" t="s">
        <v>388</v>
      </c>
      <c r="O226" s="46">
        <v>24000</v>
      </c>
      <c r="P226" s="46">
        <v>28800</v>
      </c>
      <c r="Q226" s="46">
        <v>14400</v>
      </c>
      <c r="R226" s="46">
        <v>14400</v>
      </c>
      <c r="S226" s="46"/>
      <c r="T226" s="127"/>
      <c r="U226" s="127"/>
      <c r="V226" s="46"/>
      <c r="W226" s="16" t="s">
        <v>64</v>
      </c>
      <c r="X226" s="4" t="s">
        <v>65</v>
      </c>
      <c r="Y226" s="56" t="s">
        <v>66</v>
      </c>
      <c r="Z226" s="19">
        <v>45002</v>
      </c>
      <c r="AA226" s="19">
        <v>45062</v>
      </c>
      <c r="AB226" s="16"/>
      <c r="AC226" s="16"/>
      <c r="AD226" s="16"/>
      <c r="AE226" s="16"/>
      <c r="AF226" s="4" t="s">
        <v>402</v>
      </c>
      <c r="AG226" s="4" t="s">
        <v>251</v>
      </c>
      <c r="AH226" s="4">
        <v>876</v>
      </c>
      <c r="AI226" s="4" t="s">
        <v>68</v>
      </c>
      <c r="AJ226" s="4">
        <v>1</v>
      </c>
      <c r="AK226" s="103" t="s">
        <v>69</v>
      </c>
      <c r="AL226" s="4" t="s">
        <v>70</v>
      </c>
      <c r="AM226" s="102">
        <v>45092</v>
      </c>
      <c r="AN226" s="102">
        <v>45113</v>
      </c>
      <c r="AO226" s="102">
        <v>45478</v>
      </c>
      <c r="AP226" s="16">
        <v>2023</v>
      </c>
      <c r="AQ226" s="16"/>
      <c r="AR226" s="16"/>
      <c r="AS226" s="16"/>
      <c r="AT226" s="219"/>
      <c r="AU226" s="218"/>
      <c r="AV226" s="208"/>
      <c r="AW226" s="209"/>
      <c r="AX226" s="219"/>
      <c r="AY226" s="219"/>
      <c r="AZ226" s="219"/>
      <c r="BA226" s="219"/>
      <c r="BB226" s="219"/>
    </row>
    <row r="227" spans="1:317" s="68" customFormat="1" ht="84" customHeight="1">
      <c r="A227" s="14" t="s">
        <v>247</v>
      </c>
      <c r="B227" s="15" t="s">
        <v>1699</v>
      </c>
      <c r="C227" s="72" t="s">
        <v>1184</v>
      </c>
      <c r="D227" s="4" t="s">
        <v>56</v>
      </c>
      <c r="E227" s="16" t="s">
        <v>406</v>
      </c>
      <c r="F227" s="16" t="s">
        <v>407</v>
      </c>
      <c r="G227" s="16" t="s">
        <v>408</v>
      </c>
      <c r="H227" s="15" t="s">
        <v>409</v>
      </c>
      <c r="I227" s="15" t="s">
        <v>409</v>
      </c>
      <c r="J227" s="16">
        <v>1</v>
      </c>
      <c r="K227" s="16"/>
      <c r="L227" s="16" t="s">
        <v>74</v>
      </c>
      <c r="M227" s="16" t="s">
        <v>387</v>
      </c>
      <c r="N227" s="16" t="s">
        <v>388</v>
      </c>
      <c r="O227" s="46">
        <v>3685.5</v>
      </c>
      <c r="P227" s="46">
        <f>O227</f>
        <v>3685.5</v>
      </c>
      <c r="Q227" s="46"/>
      <c r="R227" s="46"/>
      <c r="S227" s="46"/>
      <c r="T227" s="127"/>
      <c r="U227" s="127"/>
      <c r="V227" s="46"/>
      <c r="W227" s="72" t="s">
        <v>410</v>
      </c>
      <c r="X227" s="4" t="s">
        <v>65</v>
      </c>
      <c r="Y227" s="56" t="s">
        <v>66</v>
      </c>
      <c r="Z227" s="19">
        <v>44940</v>
      </c>
      <c r="AA227" s="19">
        <v>44995</v>
      </c>
      <c r="AB227" s="16"/>
      <c r="AC227" s="16"/>
      <c r="AD227" s="16"/>
      <c r="AE227" s="16"/>
      <c r="AF227" s="16" t="s">
        <v>408</v>
      </c>
      <c r="AG227" s="16" t="s">
        <v>67</v>
      </c>
      <c r="AH227" s="16">
        <v>876</v>
      </c>
      <c r="AI227" s="16" t="s">
        <v>68</v>
      </c>
      <c r="AJ227" s="16">
        <v>1</v>
      </c>
      <c r="AK227" s="103" t="s">
        <v>69</v>
      </c>
      <c r="AL227" s="4" t="s">
        <v>70</v>
      </c>
      <c r="AM227" s="19">
        <v>45023</v>
      </c>
      <c r="AN227" s="19">
        <v>45023</v>
      </c>
      <c r="AO227" s="19">
        <v>45291</v>
      </c>
      <c r="AP227" s="16">
        <v>2023</v>
      </c>
      <c r="AQ227" s="16" t="s">
        <v>411</v>
      </c>
      <c r="AR227" s="16"/>
      <c r="AS227" s="16"/>
      <c r="AT227" s="16"/>
      <c r="AU227" s="19"/>
      <c r="AV227" s="28"/>
      <c r="AW227" s="23"/>
      <c r="AX227" s="16"/>
      <c r="AY227" s="16"/>
      <c r="AZ227" s="16"/>
      <c r="BA227" s="16"/>
      <c r="BB227" s="16"/>
    </row>
    <row r="228" spans="1:317" s="68" customFormat="1" ht="84" customHeight="1">
      <c r="A228" s="14" t="s">
        <v>247</v>
      </c>
      <c r="B228" s="15" t="s">
        <v>1700</v>
      </c>
      <c r="C228" s="72" t="s">
        <v>1184</v>
      </c>
      <c r="D228" s="4" t="s">
        <v>56</v>
      </c>
      <c r="E228" s="33" t="s">
        <v>406</v>
      </c>
      <c r="F228" s="33" t="s">
        <v>417</v>
      </c>
      <c r="G228" s="56" t="s">
        <v>418</v>
      </c>
      <c r="H228" s="56" t="s">
        <v>419</v>
      </c>
      <c r="I228" s="35" t="s">
        <v>420</v>
      </c>
      <c r="J228" s="33">
        <v>1</v>
      </c>
      <c r="K228" s="32"/>
      <c r="L228" s="33" t="s">
        <v>74</v>
      </c>
      <c r="M228" s="34" t="s">
        <v>387</v>
      </c>
      <c r="N228" s="35" t="s">
        <v>388</v>
      </c>
      <c r="O228" s="133">
        <v>600</v>
      </c>
      <c r="P228" s="133">
        <v>720</v>
      </c>
      <c r="Q228" s="133"/>
      <c r="R228" s="133"/>
      <c r="S228" s="133"/>
      <c r="T228" s="131"/>
      <c r="U228" s="131"/>
      <c r="V228" s="133"/>
      <c r="W228" s="72" t="s">
        <v>410</v>
      </c>
      <c r="X228" s="4" t="s">
        <v>65</v>
      </c>
      <c r="Y228" s="56" t="s">
        <v>66</v>
      </c>
      <c r="Z228" s="36">
        <v>45183</v>
      </c>
      <c r="AA228" s="36">
        <v>45233</v>
      </c>
      <c r="AB228" s="33"/>
      <c r="AC228" s="33"/>
      <c r="AD228" s="33"/>
      <c r="AE228" s="33"/>
      <c r="AF228" s="56" t="s">
        <v>418</v>
      </c>
      <c r="AG228" s="37" t="s">
        <v>421</v>
      </c>
      <c r="AH228" s="34">
        <v>876</v>
      </c>
      <c r="AI228" s="34" t="s">
        <v>68</v>
      </c>
      <c r="AJ228" s="33">
        <v>1</v>
      </c>
      <c r="AK228" s="103" t="s">
        <v>69</v>
      </c>
      <c r="AL228" s="4" t="s">
        <v>70</v>
      </c>
      <c r="AM228" s="36">
        <v>45261</v>
      </c>
      <c r="AN228" s="36">
        <v>45292</v>
      </c>
      <c r="AO228" s="36">
        <v>45657</v>
      </c>
      <c r="AP228" s="33">
        <v>2024</v>
      </c>
      <c r="AQ228" s="33" t="s">
        <v>422</v>
      </c>
      <c r="AR228" s="33"/>
      <c r="AS228" s="33"/>
      <c r="AT228" s="33"/>
      <c r="AU228" s="36"/>
      <c r="AV228" s="38"/>
      <c r="AW228" s="39"/>
      <c r="AX228" s="33"/>
      <c r="AY228" s="33"/>
      <c r="AZ228" s="33"/>
      <c r="BA228" s="34"/>
      <c r="BB228" s="34"/>
    </row>
    <row r="229" spans="1:317" s="68" customFormat="1" ht="84" customHeight="1">
      <c r="A229" s="14" t="s">
        <v>247</v>
      </c>
      <c r="B229" s="15" t="s">
        <v>1701</v>
      </c>
      <c r="C229" s="72" t="s">
        <v>1184</v>
      </c>
      <c r="D229" s="4" t="s">
        <v>56</v>
      </c>
      <c r="E229" s="33" t="s">
        <v>406</v>
      </c>
      <c r="F229" s="33" t="s">
        <v>423</v>
      </c>
      <c r="G229" s="33" t="s">
        <v>424</v>
      </c>
      <c r="H229" s="40" t="s">
        <v>425</v>
      </c>
      <c r="I229" s="40" t="s">
        <v>426</v>
      </c>
      <c r="J229" s="33">
        <v>1</v>
      </c>
      <c r="K229" s="33"/>
      <c r="L229" s="33" t="s">
        <v>74</v>
      </c>
      <c r="M229" s="34" t="s">
        <v>387</v>
      </c>
      <c r="N229" s="35" t="s">
        <v>388</v>
      </c>
      <c r="O229" s="133">
        <v>5936.4</v>
      </c>
      <c r="P229" s="133">
        <v>7123.68</v>
      </c>
      <c r="Q229" s="133"/>
      <c r="R229" s="133"/>
      <c r="S229" s="133"/>
      <c r="T229" s="131"/>
      <c r="U229" s="131"/>
      <c r="V229" s="133"/>
      <c r="W229" s="72" t="s">
        <v>410</v>
      </c>
      <c r="X229" s="4" t="s">
        <v>65</v>
      </c>
      <c r="Y229" s="56" t="s">
        <v>66</v>
      </c>
      <c r="Z229" s="36">
        <v>45219</v>
      </c>
      <c r="AA229" s="36">
        <v>45279</v>
      </c>
      <c r="AB229" s="33"/>
      <c r="AC229" s="33"/>
      <c r="AD229" s="33"/>
      <c r="AE229" s="33"/>
      <c r="AF229" s="33" t="s">
        <v>424</v>
      </c>
      <c r="AG229" s="37" t="s">
        <v>421</v>
      </c>
      <c r="AH229" s="34">
        <v>876</v>
      </c>
      <c r="AI229" s="34" t="s">
        <v>68</v>
      </c>
      <c r="AJ229" s="33">
        <v>1</v>
      </c>
      <c r="AK229" s="103" t="s">
        <v>69</v>
      </c>
      <c r="AL229" s="4" t="s">
        <v>70</v>
      </c>
      <c r="AM229" s="36">
        <v>45307</v>
      </c>
      <c r="AN229" s="36">
        <v>45308</v>
      </c>
      <c r="AO229" s="36">
        <v>45657</v>
      </c>
      <c r="AP229" s="33">
        <v>2023</v>
      </c>
      <c r="AQ229" s="33" t="s">
        <v>427</v>
      </c>
      <c r="AR229" s="33"/>
      <c r="AS229" s="33"/>
      <c r="AT229" s="33"/>
      <c r="AU229" s="36"/>
      <c r="AV229" s="38"/>
      <c r="AW229" s="39"/>
      <c r="AX229" s="33"/>
      <c r="AY229" s="33"/>
      <c r="AZ229" s="33"/>
      <c r="BA229" s="34"/>
      <c r="BB229" s="34"/>
    </row>
    <row r="230" spans="1:317" s="68" customFormat="1" ht="94.5">
      <c r="A230" s="14" t="s">
        <v>247</v>
      </c>
      <c r="B230" s="15" t="s">
        <v>1702</v>
      </c>
      <c r="C230" s="72" t="s">
        <v>1184</v>
      </c>
      <c r="D230" s="4" t="s">
        <v>56</v>
      </c>
      <c r="E230" s="16" t="s">
        <v>428</v>
      </c>
      <c r="F230" s="16" t="s">
        <v>429</v>
      </c>
      <c r="G230" s="16" t="s">
        <v>430</v>
      </c>
      <c r="H230" s="15" t="s">
        <v>431</v>
      </c>
      <c r="I230" s="15" t="s">
        <v>431</v>
      </c>
      <c r="J230" s="16">
        <v>1</v>
      </c>
      <c r="K230" s="16"/>
      <c r="L230" s="16" t="s">
        <v>74</v>
      </c>
      <c r="M230" s="16" t="s">
        <v>432</v>
      </c>
      <c r="N230" s="16" t="s">
        <v>433</v>
      </c>
      <c r="O230" s="46">
        <v>144239</v>
      </c>
      <c r="P230" s="46">
        <v>173086.8</v>
      </c>
      <c r="Q230" s="46">
        <v>56601.599999999999</v>
      </c>
      <c r="R230" s="46">
        <v>57688.800000000003</v>
      </c>
      <c r="S230" s="46">
        <v>58796.4</v>
      </c>
      <c r="T230" s="127"/>
      <c r="U230" s="127"/>
      <c r="V230" s="46"/>
      <c r="W230" s="16" t="s">
        <v>64</v>
      </c>
      <c r="X230" s="4" t="s">
        <v>65</v>
      </c>
      <c r="Y230" s="56" t="s">
        <v>66</v>
      </c>
      <c r="Z230" s="19">
        <v>45170</v>
      </c>
      <c r="AA230" s="19">
        <v>45199</v>
      </c>
      <c r="AB230" s="16"/>
      <c r="AC230" s="16"/>
      <c r="AD230" s="16"/>
      <c r="AE230" s="16"/>
      <c r="AF230" s="16" t="s">
        <v>436</v>
      </c>
      <c r="AG230" s="16" t="s">
        <v>434</v>
      </c>
      <c r="AH230" s="16">
        <v>876</v>
      </c>
      <c r="AI230" s="16" t="s">
        <v>435</v>
      </c>
      <c r="AJ230" s="16">
        <v>1</v>
      </c>
      <c r="AK230" s="103" t="s">
        <v>69</v>
      </c>
      <c r="AL230" s="4" t="s">
        <v>70</v>
      </c>
      <c r="AM230" s="19">
        <v>45219</v>
      </c>
      <c r="AN230" s="19">
        <v>45292</v>
      </c>
      <c r="AO230" s="19">
        <v>46387</v>
      </c>
      <c r="AP230" s="16" t="s">
        <v>437</v>
      </c>
      <c r="AQ230" s="16"/>
      <c r="AR230" s="16"/>
      <c r="AS230" s="16"/>
      <c r="AT230" s="16"/>
      <c r="AU230" s="19"/>
      <c r="AV230" s="28"/>
      <c r="AW230" s="23"/>
      <c r="AX230" s="16"/>
      <c r="AY230" s="16"/>
      <c r="AZ230" s="16"/>
      <c r="BA230" s="16"/>
      <c r="BB230" s="16"/>
    </row>
    <row r="231" spans="1:317" s="68" customFormat="1" ht="94.5">
      <c r="A231" s="14" t="s">
        <v>247</v>
      </c>
      <c r="B231" s="15" t="s">
        <v>1703</v>
      </c>
      <c r="C231" s="72" t="s">
        <v>1184</v>
      </c>
      <c r="D231" s="4" t="s">
        <v>56</v>
      </c>
      <c r="E231" s="16" t="s">
        <v>428</v>
      </c>
      <c r="F231" s="16" t="s">
        <v>429</v>
      </c>
      <c r="G231" s="16" t="s">
        <v>430</v>
      </c>
      <c r="H231" s="15" t="s">
        <v>431</v>
      </c>
      <c r="I231" s="15" t="s">
        <v>431</v>
      </c>
      <c r="J231" s="16">
        <v>1</v>
      </c>
      <c r="K231" s="16"/>
      <c r="L231" s="16" t="s">
        <v>74</v>
      </c>
      <c r="M231" s="16" t="s">
        <v>432</v>
      </c>
      <c r="N231" s="16" t="s">
        <v>433</v>
      </c>
      <c r="O231" s="46">
        <v>13504</v>
      </c>
      <c r="P231" s="46">
        <v>16204.8</v>
      </c>
      <c r="Q231" s="46">
        <v>5284.8</v>
      </c>
      <c r="R231" s="46">
        <v>5400</v>
      </c>
      <c r="S231" s="46">
        <v>5520</v>
      </c>
      <c r="T231" s="127"/>
      <c r="U231" s="127"/>
      <c r="V231" s="46"/>
      <c r="W231" s="16" t="s">
        <v>64</v>
      </c>
      <c r="X231" s="4" t="s">
        <v>65</v>
      </c>
      <c r="Y231" s="56" t="s">
        <v>66</v>
      </c>
      <c r="Z231" s="19">
        <v>45170</v>
      </c>
      <c r="AA231" s="19">
        <v>45199</v>
      </c>
      <c r="AB231" s="16"/>
      <c r="AC231" s="16"/>
      <c r="AD231" s="16"/>
      <c r="AE231" s="16"/>
      <c r="AF231" s="16" t="s">
        <v>436</v>
      </c>
      <c r="AG231" s="16" t="s">
        <v>434</v>
      </c>
      <c r="AH231" s="16">
        <v>876</v>
      </c>
      <c r="AI231" s="16" t="s">
        <v>435</v>
      </c>
      <c r="AJ231" s="16">
        <v>1</v>
      </c>
      <c r="AK231" s="22">
        <v>84000000000</v>
      </c>
      <c r="AL231" s="16" t="s">
        <v>215</v>
      </c>
      <c r="AM231" s="19">
        <v>45219</v>
      </c>
      <c r="AN231" s="19">
        <v>45292</v>
      </c>
      <c r="AO231" s="19">
        <v>46387</v>
      </c>
      <c r="AP231" s="16" t="s">
        <v>437</v>
      </c>
      <c r="AQ231" s="16"/>
      <c r="AR231" s="16"/>
      <c r="AS231" s="16"/>
      <c r="AT231" s="16"/>
      <c r="AU231" s="19"/>
      <c r="AV231" s="28"/>
      <c r="AW231" s="23"/>
      <c r="AX231" s="16"/>
      <c r="AY231" s="16"/>
      <c r="AZ231" s="16"/>
      <c r="BA231" s="16"/>
      <c r="BB231" s="16"/>
    </row>
    <row r="232" spans="1:317" s="68" customFormat="1" ht="94.5">
      <c r="A232" s="14" t="s">
        <v>247</v>
      </c>
      <c r="B232" s="15" t="s">
        <v>1704</v>
      </c>
      <c r="C232" s="72" t="s">
        <v>1184</v>
      </c>
      <c r="D232" s="4" t="s">
        <v>56</v>
      </c>
      <c r="E232" s="16" t="s">
        <v>428</v>
      </c>
      <c r="F232" s="16" t="s">
        <v>429</v>
      </c>
      <c r="G232" s="16" t="s">
        <v>430</v>
      </c>
      <c r="H232" s="15" t="s">
        <v>431</v>
      </c>
      <c r="I232" s="15" t="s">
        <v>431</v>
      </c>
      <c r="J232" s="16">
        <v>1</v>
      </c>
      <c r="K232" s="16"/>
      <c r="L232" s="16" t="s">
        <v>74</v>
      </c>
      <c r="M232" s="16" t="s">
        <v>432</v>
      </c>
      <c r="N232" s="16" t="s">
        <v>433</v>
      </c>
      <c r="O232" s="46">
        <v>144239</v>
      </c>
      <c r="P232" s="46">
        <v>173086.8</v>
      </c>
      <c r="Q232" s="46">
        <v>56601.599999999999</v>
      </c>
      <c r="R232" s="46">
        <v>57688.800000000003</v>
      </c>
      <c r="S232" s="46">
        <v>58796.4</v>
      </c>
      <c r="T232" s="127"/>
      <c r="U232" s="127"/>
      <c r="V232" s="46"/>
      <c r="W232" s="16" t="s">
        <v>64</v>
      </c>
      <c r="X232" s="4" t="s">
        <v>65</v>
      </c>
      <c r="Y232" s="56" t="s">
        <v>66</v>
      </c>
      <c r="Z232" s="19">
        <v>45170</v>
      </c>
      <c r="AA232" s="19">
        <v>45199</v>
      </c>
      <c r="AB232" s="16"/>
      <c r="AC232" s="16"/>
      <c r="AD232" s="16"/>
      <c r="AE232" s="16"/>
      <c r="AF232" s="16" t="s">
        <v>436</v>
      </c>
      <c r="AG232" s="16" t="s">
        <v>434</v>
      </c>
      <c r="AH232" s="16">
        <v>876</v>
      </c>
      <c r="AI232" s="16" t="s">
        <v>435</v>
      </c>
      <c r="AJ232" s="16">
        <v>1</v>
      </c>
      <c r="AK232" s="103" t="s">
        <v>69</v>
      </c>
      <c r="AL232" s="4" t="s">
        <v>70</v>
      </c>
      <c r="AM232" s="19">
        <v>45219</v>
      </c>
      <c r="AN232" s="19">
        <v>45292</v>
      </c>
      <c r="AO232" s="19">
        <v>46387</v>
      </c>
      <c r="AP232" s="16" t="s">
        <v>437</v>
      </c>
      <c r="AQ232" s="16"/>
      <c r="AR232" s="16"/>
      <c r="AS232" s="16"/>
      <c r="AT232" s="16"/>
      <c r="AU232" s="19"/>
      <c r="AV232" s="28"/>
      <c r="AW232" s="23"/>
      <c r="AX232" s="16"/>
      <c r="AY232" s="16"/>
      <c r="AZ232" s="16"/>
      <c r="BA232" s="16"/>
      <c r="BB232" s="16"/>
    </row>
    <row r="233" spans="1:317" s="164" customFormat="1" ht="89.25" customHeight="1">
      <c r="A233" s="14" t="s">
        <v>247</v>
      </c>
      <c r="B233" s="16" t="s">
        <v>1705</v>
      </c>
      <c r="C233" s="72" t="s">
        <v>1184</v>
      </c>
      <c r="D233" s="76" t="s">
        <v>438</v>
      </c>
      <c r="E233" s="33" t="s">
        <v>406</v>
      </c>
      <c r="F233" s="16" t="s">
        <v>460</v>
      </c>
      <c r="G233" s="16" t="s">
        <v>461</v>
      </c>
      <c r="H233" s="15">
        <v>51.1</v>
      </c>
      <c r="I233" s="15" t="s">
        <v>462</v>
      </c>
      <c r="J233" s="16">
        <v>1</v>
      </c>
      <c r="K233" s="16"/>
      <c r="L233" s="16" t="s">
        <v>74</v>
      </c>
      <c r="M233" s="16" t="s">
        <v>463</v>
      </c>
      <c r="N233" s="16" t="s">
        <v>388</v>
      </c>
      <c r="O233" s="46">
        <v>1463</v>
      </c>
      <c r="P233" s="46">
        <f>O233*1.2</f>
        <v>1755.6</v>
      </c>
      <c r="Q233" s="46">
        <f>P233</f>
        <v>1755.6</v>
      </c>
      <c r="R233" s="46"/>
      <c r="S233" s="46"/>
      <c r="T233" s="127"/>
      <c r="U233" s="127"/>
      <c r="V233" s="46"/>
      <c r="W233" s="72" t="s">
        <v>410</v>
      </c>
      <c r="X233" s="76" t="s">
        <v>470</v>
      </c>
      <c r="Y233" s="56" t="s">
        <v>66</v>
      </c>
      <c r="Z233" s="19">
        <v>44945</v>
      </c>
      <c r="AA233" s="19">
        <v>44996</v>
      </c>
      <c r="AB233" s="16"/>
      <c r="AC233" s="16"/>
      <c r="AD233" s="16"/>
      <c r="AE233" s="16"/>
      <c r="AF233" s="16" t="s">
        <v>461</v>
      </c>
      <c r="AG233" s="16" t="s">
        <v>464</v>
      </c>
      <c r="AH233" s="16">
        <v>876</v>
      </c>
      <c r="AI233" s="16" t="s">
        <v>68</v>
      </c>
      <c r="AJ233" s="16">
        <v>1</v>
      </c>
      <c r="AK233" s="22">
        <v>81000000000</v>
      </c>
      <c r="AL233" s="16" t="s">
        <v>440</v>
      </c>
      <c r="AM233" s="19">
        <v>45016</v>
      </c>
      <c r="AN233" s="19">
        <v>45016</v>
      </c>
      <c r="AO233" s="19">
        <v>45291</v>
      </c>
      <c r="AP233" s="16">
        <v>2023</v>
      </c>
      <c r="AQ233" s="16"/>
      <c r="AR233" s="16"/>
      <c r="AS233" s="16"/>
      <c r="AT233" s="16"/>
      <c r="AU233" s="19"/>
      <c r="AV233" s="28"/>
      <c r="AW233" s="23"/>
      <c r="AX233" s="16"/>
      <c r="AY233" s="16"/>
      <c r="AZ233" s="16"/>
      <c r="BC233" s="165"/>
      <c r="BD233" s="165"/>
      <c r="BE233" s="165"/>
      <c r="BF233" s="165"/>
      <c r="BG233" s="165"/>
      <c r="BH233" s="165"/>
      <c r="BI233" s="165"/>
      <c r="BJ233" s="165"/>
      <c r="BK233" s="165"/>
      <c r="BL233" s="165"/>
      <c r="BM233" s="165"/>
      <c r="BN233" s="165"/>
      <c r="BO233" s="165"/>
      <c r="BP233" s="165"/>
      <c r="BQ233" s="165"/>
      <c r="BR233" s="165"/>
      <c r="BS233" s="165"/>
      <c r="BT233" s="165"/>
      <c r="BU233" s="165"/>
      <c r="BV233" s="165"/>
      <c r="BW233" s="165"/>
      <c r="BX233" s="165"/>
      <c r="BY233" s="165"/>
      <c r="BZ233" s="165"/>
      <c r="CA233" s="165"/>
      <c r="CB233" s="165"/>
      <c r="CC233" s="165"/>
      <c r="CD233" s="165"/>
      <c r="CE233" s="165"/>
      <c r="CF233" s="165"/>
      <c r="CG233" s="165"/>
      <c r="CH233" s="165"/>
      <c r="CI233" s="165"/>
      <c r="CJ233" s="165"/>
      <c r="CK233" s="165"/>
      <c r="CL233" s="165"/>
      <c r="CM233" s="165"/>
      <c r="CN233" s="165"/>
      <c r="CO233" s="165"/>
      <c r="CP233" s="165"/>
      <c r="CQ233" s="165"/>
      <c r="CR233" s="165"/>
      <c r="CS233" s="165"/>
      <c r="CT233" s="165"/>
      <c r="CU233" s="165"/>
      <c r="CV233" s="165"/>
      <c r="CW233" s="165"/>
      <c r="CX233" s="165"/>
      <c r="CY233" s="165"/>
      <c r="CZ233" s="165"/>
      <c r="DA233" s="165"/>
      <c r="DB233" s="165"/>
      <c r="DC233" s="165"/>
      <c r="DD233" s="165"/>
      <c r="DE233" s="165"/>
      <c r="DF233" s="165"/>
      <c r="DG233" s="165"/>
      <c r="DH233" s="165"/>
      <c r="DI233" s="165"/>
      <c r="DJ233" s="165"/>
      <c r="DK233" s="165"/>
      <c r="DL233" s="165"/>
      <c r="DM233" s="165"/>
      <c r="DN233" s="165"/>
      <c r="DO233" s="165"/>
      <c r="DP233" s="165"/>
      <c r="DQ233" s="165"/>
      <c r="DR233" s="165"/>
      <c r="DS233" s="165"/>
      <c r="DT233" s="165"/>
      <c r="DU233" s="165"/>
      <c r="DV233" s="165"/>
      <c r="DW233" s="165"/>
      <c r="DX233" s="165"/>
      <c r="DY233" s="165"/>
      <c r="DZ233" s="165"/>
      <c r="EA233" s="165"/>
      <c r="EB233" s="165"/>
      <c r="EC233" s="165"/>
      <c r="ED233" s="165"/>
      <c r="EE233" s="165"/>
      <c r="EF233" s="165"/>
      <c r="EG233" s="165"/>
      <c r="EH233" s="165"/>
      <c r="EI233" s="165"/>
      <c r="EJ233" s="165"/>
      <c r="EK233" s="165"/>
      <c r="EL233" s="165"/>
      <c r="EM233" s="165"/>
      <c r="EN233" s="165"/>
      <c r="EO233" s="165"/>
      <c r="EP233" s="165"/>
      <c r="EQ233" s="165"/>
      <c r="ER233" s="165"/>
      <c r="ES233" s="165"/>
      <c r="ET233" s="165"/>
      <c r="EU233" s="165"/>
      <c r="EV233" s="165"/>
      <c r="EW233" s="165"/>
      <c r="EX233" s="165"/>
      <c r="EY233" s="165"/>
      <c r="EZ233" s="165"/>
      <c r="FA233" s="165"/>
      <c r="FB233" s="165"/>
      <c r="FC233" s="165"/>
      <c r="FD233" s="165"/>
      <c r="FE233" s="165"/>
      <c r="FF233" s="165"/>
      <c r="FG233" s="165"/>
      <c r="FH233" s="165"/>
      <c r="FI233" s="165"/>
      <c r="FJ233" s="165"/>
      <c r="FK233" s="165"/>
      <c r="FL233" s="165"/>
      <c r="FM233" s="165"/>
      <c r="FN233" s="165"/>
      <c r="FO233" s="165"/>
      <c r="FP233" s="165"/>
      <c r="FQ233" s="165"/>
      <c r="FR233" s="165"/>
      <c r="FS233" s="165"/>
      <c r="FT233" s="165"/>
      <c r="FU233" s="165"/>
      <c r="FV233" s="165"/>
      <c r="FW233" s="165"/>
      <c r="FX233" s="165"/>
      <c r="FY233" s="165"/>
      <c r="FZ233" s="165"/>
      <c r="GA233" s="165"/>
      <c r="GB233" s="165"/>
      <c r="GC233" s="165"/>
      <c r="GD233" s="165"/>
      <c r="GE233" s="165"/>
      <c r="GF233" s="165"/>
      <c r="GG233" s="165"/>
      <c r="GH233" s="165"/>
      <c r="GI233" s="165"/>
      <c r="GJ233" s="165"/>
      <c r="GK233" s="165"/>
      <c r="GL233" s="165"/>
      <c r="GM233" s="165"/>
      <c r="GN233" s="165"/>
      <c r="GO233" s="165"/>
      <c r="GP233" s="165"/>
      <c r="GQ233" s="165"/>
      <c r="GR233" s="165"/>
      <c r="GS233" s="165"/>
      <c r="GT233" s="165"/>
      <c r="GU233" s="165"/>
      <c r="GV233" s="165"/>
      <c r="GW233" s="165"/>
      <c r="GX233" s="165"/>
      <c r="GY233" s="165"/>
      <c r="GZ233" s="165"/>
      <c r="HA233" s="165"/>
      <c r="HB233" s="165"/>
      <c r="HC233" s="165"/>
      <c r="HD233" s="165"/>
      <c r="HE233" s="165"/>
      <c r="HF233" s="165"/>
      <c r="HG233" s="165"/>
      <c r="HH233" s="165"/>
      <c r="HI233" s="165"/>
      <c r="HJ233" s="165"/>
      <c r="HK233" s="165"/>
      <c r="HL233" s="165"/>
      <c r="HM233" s="165"/>
      <c r="HN233" s="165"/>
      <c r="HO233" s="165"/>
      <c r="HP233" s="165"/>
      <c r="HQ233" s="165"/>
      <c r="HR233" s="165"/>
      <c r="HS233" s="165"/>
      <c r="HT233" s="165"/>
      <c r="HU233" s="165"/>
      <c r="HV233" s="165"/>
      <c r="HW233" s="165"/>
      <c r="HX233" s="165"/>
      <c r="HY233" s="165"/>
      <c r="HZ233" s="165"/>
      <c r="IA233" s="165"/>
      <c r="IB233" s="165"/>
      <c r="IC233" s="165"/>
      <c r="ID233" s="165"/>
      <c r="IE233" s="165"/>
      <c r="IF233" s="165"/>
      <c r="IG233" s="165"/>
      <c r="IH233" s="165"/>
      <c r="II233" s="165"/>
      <c r="IJ233" s="165"/>
      <c r="IK233" s="165"/>
      <c r="IL233" s="165"/>
      <c r="IM233" s="165"/>
      <c r="IN233" s="165"/>
      <c r="IO233" s="165"/>
      <c r="IP233" s="165"/>
      <c r="IQ233" s="165"/>
      <c r="IR233" s="165"/>
      <c r="IS233" s="165"/>
      <c r="IT233" s="165"/>
      <c r="IU233" s="165"/>
      <c r="IV233" s="165"/>
      <c r="IW233" s="165"/>
      <c r="IX233" s="165"/>
      <c r="IY233" s="165"/>
      <c r="IZ233" s="165"/>
      <c r="JA233" s="165"/>
      <c r="JB233" s="165"/>
      <c r="JC233" s="165"/>
      <c r="JD233" s="165"/>
      <c r="JE233" s="165"/>
      <c r="JF233" s="165"/>
      <c r="JG233" s="165"/>
      <c r="JH233" s="165"/>
      <c r="JI233" s="165"/>
      <c r="JJ233" s="165"/>
      <c r="JK233" s="165"/>
      <c r="JL233" s="165"/>
      <c r="JM233" s="165"/>
      <c r="JN233" s="165"/>
      <c r="JO233" s="165"/>
      <c r="JP233" s="165"/>
      <c r="JQ233" s="165"/>
      <c r="JR233" s="165"/>
      <c r="JS233" s="165"/>
      <c r="JT233" s="165"/>
      <c r="JU233" s="165"/>
      <c r="JV233" s="165"/>
      <c r="JW233" s="165"/>
      <c r="JX233" s="165"/>
      <c r="JY233" s="165"/>
      <c r="JZ233" s="165"/>
      <c r="KA233" s="165"/>
      <c r="KB233" s="165"/>
      <c r="KC233" s="165"/>
      <c r="KD233" s="165"/>
      <c r="KE233" s="165"/>
      <c r="KF233" s="165"/>
      <c r="KG233" s="165"/>
      <c r="KH233" s="165"/>
      <c r="KI233" s="165"/>
      <c r="KJ233" s="165"/>
      <c r="KK233" s="165"/>
      <c r="KL233" s="165"/>
      <c r="KM233" s="165"/>
      <c r="KN233" s="165"/>
      <c r="KO233" s="165"/>
      <c r="KP233" s="165"/>
      <c r="KQ233" s="165"/>
      <c r="KR233" s="165"/>
      <c r="KS233" s="165"/>
      <c r="KT233" s="165"/>
      <c r="KU233" s="165"/>
      <c r="KV233" s="165"/>
      <c r="KW233" s="165"/>
      <c r="KX233" s="165"/>
      <c r="KY233" s="165"/>
      <c r="KZ233" s="165"/>
      <c r="LA233" s="165"/>
      <c r="LB233" s="165"/>
      <c r="LC233" s="165"/>
      <c r="LD233" s="165"/>
      <c r="LE233" s="165"/>
    </row>
    <row r="234" spans="1:317" s="68" customFormat="1" ht="81" customHeight="1">
      <c r="A234" s="14" t="s">
        <v>247</v>
      </c>
      <c r="B234" s="16" t="s">
        <v>1706</v>
      </c>
      <c r="C234" s="72" t="s">
        <v>1184</v>
      </c>
      <c r="D234" s="76" t="s">
        <v>438</v>
      </c>
      <c r="E234" s="16" t="s">
        <v>383</v>
      </c>
      <c r="F234" s="16" t="s">
        <v>466</v>
      </c>
      <c r="G234" s="16" t="s">
        <v>469</v>
      </c>
      <c r="H234" s="155" t="s">
        <v>87</v>
      </c>
      <c r="I234" s="155" t="s">
        <v>1041</v>
      </c>
      <c r="J234" s="155">
        <v>2</v>
      </c>
      <c r="K234" s="155"/>
      <c r="L234" s="16" t="s">
        <v>74</v>
      </c>
      <c r="M234" s="16" t="s">
        <v>463</v>
      </c>
      <c r="N234" s="16" t="s">
        <v>388</v>
      </c>
      <c r="O234" s="46">
        <v>1000</v>
      </c>
      <c r="P234" s="46">
        <f>O234*1.2</f>
        <v>1200</v>
      </c>
      <c r="Q234" s="46">
        <f>P234</f>
        <v>1200</v>
      </c>
      <c r="R234" s="46"/>
      <c r="S234" s="168"/>
      <c r="T234" s="168"/>
      <c r="U234" s="168"/>
      <c r="V234" s="168"/>
      <c r="W234" s="33" t="s">
        <v>64</v>
      </c>
      <c r="X234" s="76" t="s">
        <v>470</v>
      </c>
      <c r="Y234" s="56" t="s">
        <v>66</v>
      </c>
      <c r="Z234" s="19">
        <f>AA234-40</f>
        <v>45014</v>
      </c>
      <c r="AA234" s="19">
        <f>AM234-25</f>
        <v>45054</v>
      </c>
      <c r="AB234" s="16"/>
      <c r="AC234" s="16"/>
      <c r="AD234" s="62"/>
      <c r="AE234" s="62"/>
      <c r="AF234" s="16" t="s">
        <v>469</v>
      </c>
      <c r="AG234" s="16" t="s">
        <v>471</v>
      </c>
      <c r="AH234" s="16">
        <v>876</v>
      </c>
      <c r="AI234" s="16" t="s">
        <v>68</v>
      </c>
      <c r="AJ234" s="16">
        <v>1</v>
      </c>
      <c r="AK234" s="22">
        <v>81000000000</v>
      </c>
      <c r="AL234" s="16" t="s">
        <v>440</v>
      </c>
      <c r="AM234" s="19">
        <f>AN234</f>
        <v>45079</v>
      </c>
      <c r="AN234" s="19">
        <f>AO234-201</f>
        <v>45079</v>
      </c>
      <c r="AO234" s="19">
        <v>45280</v>
      </c>
      <c r="AP234" s="16">
        <v>2023</v>
      </c>
      <c r="AQ234" s="155"/>
      <c r="AR234" s="155"/>
      <c r="AS234" s="16"/>
      <c r="AT234" s="16"/>
      <c r="AU234" s="16"/>
      <c r="AV234" s="16"/>
      <c r="AW234" s="19"/>
      <c r="AX234" s="28"/>
      <c r="AY234" s="23"/>
      <c r="AZ234" s="16"/>
      <c r="BA234" s="16"/>
      <c r="BB234" s="16"/>
    </row>
    <row r="235" spans="1:317" s="68" customFormat="1" ht="75" customHeight="1">
      <c r="A235" s="14" t="s">
        <v>247</v>
      </c>
      <c r="B235" s="16" t="s">
        <v>1707</v>
      </c>
      <c r="C235" s="72" t="s">
        <v>1184</v>
      </c>
      <c r="D235" s="76" t="s">
        <v>438</v>
      </c>
      <c r="E235" s="16" t="s">
        <v>383</v>
      </c>
      <c r="F235" s="16" t="s">
        <v>468</v>
      </c>
      <c r="G235" s="16" t="s">
        <v>472</v>
      </c>
      <c r="H235" s="155" t="s">
        <v>87</v>
      </c>
      <c r="I235" s="155" t="s">
        <v>1041</v>
      </c>
      <c r="J235" s="155">
        <v>2</v>
      </c>
      <c r="K235" s="155"/>
      <c r="L235" s="16" t="s">
        <v>74</v>
      </c>
      <c r="M235" s="16" t="s">
        <v>463</v>
      </c>
      <c r="N235" s="16" t="s">
        <v>388</v>
      </c>
      <c r="O235" s="46">
        <v>700</v>
      </c>
      <c r="P235" s="46">
        <f>O235*1.2</f>
        <v>840</v>
      </c>
      <c r="Q235" s="46">
        <f>P235</f>
        <v>840</v>
      </c>
      <c r="R235" s="46"/>
      <c r="S235" s="168"/>
      <c r="T235" s="168"/>
      <c r="U235" s="168"/>
      <c r="V235" s="168"/>
      <c r="W235" s="33" t="s">
        <v>64</v>
      </c>
      <c r="X235" s="76" t="s">
        <v>470</v>
      </c>
      <c r="Y235" s="56" t="s">
        <v>66</v>
      </c>
      <c r="Z235" s="19">
        <f>AA235-40</f>
        <v>45010</v>
      </c>
      <c r="AA235" s="19">
        <f>AM235-25</f>
        <v>45050</v>
      </c>
      <c r="AB235" s="16"/>
      <c r="AC235" s="16"/>
      <c r="AD235" s="62"/>
      <c r="AE235" s="62"/>
      <c r="AF235" s="16" t="s">
        <v>472</v>
      </c>
      <c r="AG235" s="16" t="s">
        <v>471</v>
      </c>
      <c r="AH235" s="16">
        <v>876</v>
      </c>
      <c r="AI235" s="16" t="s">
        <v>68</v>
      </c>
      <c r="AJ235" s="16">
        <v>1</v>
      </c>
      <c r="AK235" s="22">
        <v>81000000000</v>
      </c>
      <c r="AL235" s="16" t="s">
        <v>440</v>
      </c>
      <c r="AM235" s="19">
        <v>45075</v>
      </c>
      <c r="AN235" s="19">
        <f>AO235-200</f>
        <v>45075</v>
      </c>
      <c r="AO235" s="19">
        <v>45275</v>
      </c>
      <c r="AP235" s="16">
        <v>2023</v>
      </c>
      <c r="AQ235" s="155"/>
      <c r="AR235" s="155"/>
      <c r="AS235" s="16"/>
      <c r="AT235" s="16"/>
      <c r="AU235" s="16"/>
      <c r="AV235" s="16"/>
      <c r="AW235" s="19"/>
      <c r="AX235" s="28"/>
      <c r="AY235" s="23"/>
      <c r="AZ235" s="16"/>
      <c r="BA235" s="16"/>
      <c r="BB235" s="16"/>
    </row>
    <row r="236" spans="1:317" s="68" customFormat="1" ht="100.5" customHeight="1">
      <c r="A236" s="14" t="s">
        <v>247</v>
      </c>
      <c r="B236" s="16" t="s">
        <v>1708</v>
      </c>
      <c r="C236" s="72" t="s">
        <v>1184</v>
      </c>
      <c r="D236" s="76" t="s">
        <v>438</v>
      </c>
      <c r="E236" s="16" t="s">
        <v>383</v>
      </c>
      <c r="F236" s="16" t="s">
        <v>467</v>
      </c>
      <c r="G236" s="16" t="s">
        <v>473</v>
      </c>
      <c r="H236" s="155" t="s">
        <v>87</v>
      </c>
      <c r="I236" s="155" t="s">
        <v>1041</v>
      </c>
      <c r="J236" s="155">
        <v>2</v>
      </c>
      <c r="K236" s="155"/>
      <c r="L236" s="16" t="s">
        <v>74</v>
      </c>
      <c r="M236" s="16" t="s">
        <v>463</v>
      </c>
      <c r="N236" s="16" t="s">
        <v>388</v>
      </c>
      <c r="O236" s="46">
        <v>1200</v>
      </c>
      <c r="P236" s="46">
        <f>O236*1.2</f>
        <v>1440</v>
      </c>
      <c r="Q236" s="46">
        <f>P236</f>
        <v>1440</v>
      </c>
      <c r="R236" s="46"/>
      <c r="S236" s="168"/>
      <c r="T236" s="168"/>
      <c r="U236" s="168"/>
      <c r="V236" s="168"/>
      <c r="W236" s="33" t="s">
        <v>64</v>
      </c>
      <c r="X236" s="76" t="s">
        <v>470</v>
      </c>
      <c r="Y236" s="56" t="s">
        <v>66</v>
      </c>
      <c r="Z236" s="19">
        <f>AA236-40</f>
        <v>45017</v>
      </c>
      <c r="AA236" s="19">
        <f>AM236-25</f>
        <v>45057</v>
      </c>
      <c r="AB236" s="16"/>
      <c r="AC236" s="16"/>
      <c r="AD236" s="62"/>
      <c r="AE236" s="62"/>
      <c r="AF236" s="16" t="s">
        <v>473</v>
      </c>
      <c r="AG236" s="16" t="s">
        <v>471</v>
      </c>
      <c r="AH236" s="16">
        <v>876</v>
      </c>
      <c r="AI236" s="16" t="s">
        <v>68</v>
      </c>
      <c r="AJ236" s="16">
        <v>1</v>
      </c>
      <c r="AK236" s="22">
        <v>81000000000</v>
      </c>
      <c r="AL236" s="16" t="s">
        <v>440</v>
      </c>
      <c r="AM236" s="41">
        <f>AN236</f>
        <v>45082</v>
      </c>
      <c r="AN236" s="41">
        <f>AO236-199</f>
        <v>45082</v>
      </c>
      <c r="AO236" s="19">
        <v>45281</v>
      </c>
      <c r="AP236" s="16">
        <v>2023</v>
      </c>
      <c r="AQ236" s="155"/>
      <c r="AR236" s="155"/>
      <c r="AS236" s="16"/>
      <c r="AT236" s="16"/>
      <c r="AU236" s="16"/>
      <c r="AV236" s="16"/>
      <c r="AW236" s="19"/>
      <c r="AX236" s="28"/>
      <c r="AY236" s="23"/>
      <c r="AZ236" s="16"/>
      <c r="BA236" s="16"/>
      <c r="BB236" s="16"/>
    </row>
    <row r="237" spans="1:317" s="68" customFormat="1" ht="93" customHeight="1">
      <c r="A237" s="14" t="s">
        <v>247</v>
      </c>
      <c r="B237" s="16" t="s">
        <v>1709</v>
      </c>
      <c r="C237" s="72" t="s">
        <v>1184</v>
      </c>
      <c r="D237" s="76" t="s">
        <v>438</v>
      </c>
      <c r="E237" s="16" t="s">
        <v>383</v>
      </c>
      <c r="F237" s="16"/>
      <c r="G237" s="16" t="s">
        <v>475</v>
      </c>
      <c r="H237" s="15" t="s">
        <v>476</v>
      </c>
      <c r="I237" s="15" t="s">
        <v>477</v>
      </c>
      <c r="J237" s="16">
        <v>1</v>
      </c>
      <c r="K237" s="16"/>
      <c r="L237" s="16" t="s">
        <v>74</v>
      </c>
      <c r="M237" s="167" t="s">
        <v>478</v>
      </c>
      <c r="N237" s="16" t="s">
        <v>439</v>
      </c>
      <c r="O237" s="46">
        <f>5333333.33/1000</f>
        <v>5333.3333300000004</v>
      </c>
      <c r="P237" s="46">
        <f>6400000/1000</f>
        <v>6400</v>
      </c>
      <c r="Q237" s="46"/>
      <c r="R237" s="46"/>
      <c r="S237" s="46"/>
      <c r="T237" s="127"/>
      <c r="U237" s="127"/>
      <c r="V237" s="46"/>
      <c r="W237" s="72" t="s">
        <v>410</v>
      </c>
      <c r="X237" s="76" t="s">
        <v>470</v>
      </c>
      <c r="Y237" s="56" t="s">
        <v>66</v>
      </c>
      <c r="Z237" s="19">
        <v>44945</v>
      </c>
      <c r="AA237" s="19">
        <v>44996</v>
      </c>
      <c r="AB237" s="16"/>
      <c r="AC237" s="16"/>
      <c r="AD237" s="16"/>
      <c r="AE237" s="16"/>
      <c r="AF237" s="16" t="s">
        <v>475</v>
      </c>
      <c r="AG237" s="16" t="s">
        <v>434</v>
      </c>
      <c r="AH237" s="16">
        <v>876</v>
      </c>
      <c r="AI237" s="16" t="s">
        <v>479</v>
      </c>
      <c r="AJ237" s="16"/>
      <c r="AK237" s="22">
        <v>81000000000</v>
      </c>
      <c r="AL237" s="16" t="s">
        <v>440</v>
      </c>
      <c r="AM237" s="19">
        <v>45016</v>
      </c>
      <c r="AN237" s="19">
        <v>45016</v>
      </c>
      <c r="AO237" s="19">
        <v>45291</v>
      </c>
      <c r="AP237" s="16">
        <v>2023</v>
      </c>
      <c r="AQ237" s="16"/>
      <c r="AR237" s="16"/>
      <c r="AS237" s="16"/>
      <c r="AT237" s="16"/>
      <c r="AU237" s="19"/>
      <c r="AV237" s="28"/>
      <c r="AW237" s="23"/>
      <c r="AX237" s="16"/>
      <c r="AY237" s="16"/>
      <c r="AZ237" s="16"/>
      <c r="BA237" s="16"/>
      <c r="BB237" s="16" t="s">
        <v>480</v>
      </c>
    </row>
    <row r="238" spans="1:317" s="68" customFormat="1" ht="84.75" customHeight="1">
      <c r="A238" s="14" t="s">
        <v>247</v>
      </c>
      <c r="B238" s="16" t="s">
        <v>1710</v>
      </c>
      <c r="C238" s="72" t="s">
        <v>1184</v>
      </c>
      <c r="D238" s="76" t="s">
        <v>438</v>
      </c>
      <c r="E238" s="16" t="s">
        <v>383</v>
      </c>
      <c r="F238" s="4" t="s">
        <v>415</v>
      </c>
      <c r="G238" s="4" t="s">
        <v>481</v>
      </c>
      <c r="H238" s="4" t="s">
        <v>409</v>
      </c>
      <c r="I238" s="4" t="s">
        <v>409</v>
      </c>
      <c r="J238" s="16">
        <v>1</v>
      </c>
      <c r="K238" s="16"/>
      <c r="L238" s="16" t="s">
        <v>74</v>
      </c>
      <c r="M238" s="16" t="s">
        <v>387</v>
      </c>
      <c r="N238" s="16" t="s">
        <v>439</v>
      </c>
      <c r="O238" s="46">
        <v>1355.27</v>
      </c>
      <c r="P238" s="46">
        <v>1355.27</v>
      </c>
      <c r="Q238" s="46">
        <v>1355.27</v>
      </c>
      <c r="R238" s="168"/>
      <c r="S238" s="168"/>
      <c r="T238" s="142"/>
      <c r="U238" s="142"/>
      <c r="V238" s="168"/>
      <c r="W238" s="72" t="s">
        <v>410</v>
      </c>
      <c r="X238" s="76" t="s">
        <v>470</v>
      </c>
      <c r="Y238" s="56" t="s">
        <v>66</v>
      </c>
      <c r="Z238" s="19">
        <v>44935</v>
      </c>
      <c r="AA238" s="19">
        <v>44998</v>
      </c>
      <c r="AB238" s="155"/>
      <c r="AC238" s="155"/>
      <c r="AD238" s="155"/>
      <c r="AE238" s="155"/>
      <c r="AF238" s="4" t="s">
        <v>481</v>
      </c>
      <c r="AG238" s="16" t="s">
        <v>251</v>
      </c>
      <c r="AH238" s="4">
        <v>798</v>
      </c>
      <c r="AI238" s="4" t="s">
        <v>68</v>
      </c>
      <c r="AJ238" s="4">
        <v>1</v>
      </c>
      <c r="AK238" s="4">
        <v>81000000000</v>
      </c>
      <c r="AL238" s="4" t="s">
        <v>440</v>
      </c>
      <c r="AM238" s="19">
        <v>45016</v>
      </c>
      <c r="AN238" s="19">
        <v>45017</v>
      </c>
      <c r="AO238" s="19">
        <v>45291</v>
      </c>
      <c r="AP238" s="169">
        <v>2023</v>
      </c>
      <c r="AQ238" s="16" t="s">
        <v>482</v>
      </c>
      <c r="AR238" s="155"/>
      <c r="AS238" s="155"/>
      <c r="AT238" s="155"/>
      <c r="AU238" s="155"/>
      <c r="AV238" s="155"/>
      <c r="AW238" s="155"/>
      <c r="AX238" s="155"/>
      <c r="AY238" s="155"/>
      <c r="AZ238" s="155"/>
      <c r="BA238" s="155"/>
      <c r="BB238" s="155"/>
    </row>
    <row r="239" spans="1:317" s="68" customFormat="1" ht="84" customHeight="1">
      <c r="A239" s="14" t="s">
        <v>247</v>
      </c>
      <c r="B239" s="16" t="s">
        <v>1711</v>
      </c>
      <c r="C239" s="72" t="s">
        <v>1184</v>
      </c>
      <c r="D239" s="76" t="s">
        <v>438</v>
      </c>
      <c r="E239" s="16" t="s">
        <v>383</v>
      </c>
      <c r="F239" s="4" t="s">
        <v>415</v>
      </c>
      <c r="G239" s="4" t="s">
        <v>483</v>
      </c>
      <c r="H239" s="4" t="s">
        <v>409</v>
      </c>
      <c r="I239" s="4" t="s">
        <v>409</v>
      </c>
      <c r="J239" s="16">
        <v>1</v>
      </c>
      <c r="K239" s="16"/>
      <c r="L239" s="16" t="s">
        <v>74</v>
      </c>
      <c r="M239" s="16" t="s">
        <v>387</v>
      </c>
      <c r="N239" s="16" t="s">
        <v>439</v>
      </c>
      <c r="O239" s="46">
        <v>1527.904</v>
      </c>
      <c r="P239" s="46">
        <v>1527.904</v>
      </c>
      <c r="Q239" s="46">
        <v>1527.904</v>
      </c>
      <c r="R239" s="168"/>
      <c r="S239" s="168"/>
      <c r="T239" s="142"/>
      <c r="U239" s="142"/>
      <c r="V239" s="168"/>
      <c r="W239" s="72" t="s">
        <v>410</v>
      </c>
      <c r="X239" s="76" t="s">
        <v>470</v>
      </c>
      <c r="Y239" s="56" t="s">
        <v>66</v>
      </c>
      <c r="Z239" s="19">
        <v>45152</v>
      </c>
      <c r="AA239" s="19">
        <v>45215</v>
      </c>
      <c r="AB239" s="155"/>
      <c r="AC239" s="155"/>
      <c r="AD239" s="155"/>
      <c r="AE239" s="155"/>
      <c r="AF239" s="4" t="s">
        <v>483</v>
      </c>
      <c r="AG239" s="16" t="s">
        <v>251</v>
      </c>
      <c r="AH239" s="4">
        <v>798</v>
      </c>
      <c r="AI239" s="4" t="s">
        <v>68</v>
      </c>
      <c r="AJ239" s="4">
        <v>1</v>
      </c>
      <c r="AK239" s="4">
        <v>81000000000</v>
      </c>
      <c r="AL239" s="4" t="s">
        <v>440</v>
      </c>
      <c r="AM239" s="170">
        <v>45236</v>
      </c>
      <c r="AN239" s="170">
        <v>45292</v>
      </c>
      <c r="AO239" s="170">
        <v>45657</v>
      </c>
      <c r="AP239" s="155">
        <v>2024</v>
      </c>
      <c r="AQ239" s="16" t="s">
        <v>482</v>
      </c>
      <c r="AR239" s="155"/>
      <c r="AS239" s="155"/>
      <c r="AT239" s="155"/>
      <c r="AU239" s="155"/>
      <c r="AV239" s="155"/>
      <c r="AW239" s="155"/>
      <c r="AX239" s="155"/>
      <c r="AY239" s="155"/>
      <c r="AZ239" s="155"/>
      <c r="BA239" s="155"/>
      <c r="BB239" s="155"/>
    </row>
    <row r="240" spans="1:317" s="68" customFormat="1" ht="98.25" customHeight="1">
      <c r="A240" s="14" t="s">
        <v>247</v>
      </c>
      <c r="B240" s="16" t="s">
        <v>1712</v>
      </c>
      <c r="C240" s="72" t="s">
        <v>1184</v>
      </c>
      <c r="D240" s="76" t="s">
        <v>438</v>
      </c>
      <c r="E240" s="16" t="s">
        <v>383</v>
      </c>
      <c r="F240" s="4" t="s">
        <v>415</v>
      </c>
      <c r="G240" s="4" t="s">
        <v>481</v>
      </c>
      <c r="H240" s="4" t="s">
        <v>409</v>
      </c>
      <c r="I240" s="4" t="s">
        <v>409</v>
      </c>
      <c r="J240" s="16">
        <v>1</v>
      </c>
      <c r="K240" s="16"/>
      <c r="L240" s="16" t="s">
        <v>74</v>
      </c>
      <c r="M240" s="16" t="s">
        <v>387</v>
      </c>
      <c r="N240" s="16" t="s">
        <v>439</v>
      </c>
      <c r="O240" s="46">
        <v>1783.25</v>
      </c>
      <c r="P240" s="46">
        <v>1783.25</v>
      </c>
      <c r="Q240" s="46">
        <v>1783.25</v>
      </c>
      <c r="R240" s="168"/>
      <c r="S240" s="168"/>
      <c r="T240" s="142"/>
      <c r="U240" s="142"/>
      <c r="V240" s="168"/>
      <c r="W240" s="72" t="s">
        <v>410</v>
      </c>
      <c r="X240" s="76" t="s">
        <v>470</v>
      </c>
      <c r="Y240" s="56" t="s">
        <v>66</v>
      </c>
      <c r="Z240" s="19">
        <v>45152</v>
      </c>
      <c r="AA240" s="19">
        <v>45215</v>
      </c>
      <c r="AB240" s="155"/>
      <c r="AC240" s="155"/>
      <c r="AD240" s="155"/>
      <c r="AE240" s="155"/>
      <c r="AF240" s="4" t="s">
        <v>481</v>
      </c>
      <c r="AG240" s="16" t="s">
        <v>251</v>
      </c>
      <c r="AH240" s="4">
        <v>798</v>
      </c>
      <c r="AI240" s="4" t="s">
        <v>68</v>
      </c>
      <c r="AJ240" s="4">
        <v>1</v>
      </c>
      <c r="AK240" s="4">
        <v>81000000000</v>
      </c>
      <c r="AL240" s="4" t="s">
        <v>440</v>
      </c>
      <c r="AM240" s="170">
        <v>45236</v>
      </c>
      <c r="AN240" s="170">
        <v>45292</v>
      </c>
      <c r="AO240" s="170">
        <v>45657</v>
      </c>
      <c r="AP240" s="155">
        <v>2024</v>
      </c>
      <c r="AQ240" s="16" t="s">
        <v>482</v>
      </c>
      <c r="AR240" s="155"/>
      <c r="AS240" s="155"/>
      <c r="AT240" s="155"/>
      <c r="AU240" s="155"/>
      <c r="AV240" s="155"/>
      <c r="AW240" s="155"/>
      <c r="AX240" s="155"/>
      <c r="AY240" s="155"/>
      <c r="AZ240" s="155"/>
      <c r="BA240" s="155"/>
      <c r="BB240" s="155"/>
    </row>
    <row r="241" spans="1:63" s="68" customFormat="1" ht="88.5" customHeight="1">
      <c r="A241" s="14" t="s">
        <v>247</v>
      </c>
      <c r="B241" s="16" t="s">
        <v>1713</v>
      </c>
      <c r="C241" s="72" t="s">
        <v>1184</v>
      </c>
      <c r="D241" s="76" t="s">
        <v>438</v>
      </c>
      <c r="E241" s="16" t="s">
        <v>383</v>
      </c>
      <c r="F241" s="4" t="s">
        <v>407</v>
      </c>
      <c r="G241" s="4" t="s">
        <v>484</v>
      </c>
      <c r="H241" s="4" t="s">
        <v>409</v>
      </c>
      <c r="I241" s="4" t="s">
        <v>409</v>
      </c>
      <c r="J241" s="16">
        <v>1</v>
      </c>
      <c r="K241" s="16"/>
      <c r="L241" s="16" t="s">
        <v>74</v>
      </c>
      <c r="M241" s="16" t="s">
        <v>387</v>
      </c>
      <c r="N241" s="16" t="s">
        <v>439</v>
      </c>
      <c r="O241" s="46">
        <v>1520</v>
      </c>
      <c r="P241" s="46">
        <v>1520</v>
      </c>
      <c r="Q241" s="46">
        <v>1520</v>
      </c>
      <c r="R241" s="168"/>
      <c r="S241" s="168"/>
      <c r="T241" s="142"/>
      <c r="U241" s="142"/>
      <c r="V241" s="168"/>
      <c r="W241" s="72" t="s">
        <v>410</v>
      </c>
      <c r="X241" s="76" t="s">
        <v>470</v>
      </c>
      <c r="Y241" s="56" t="s">
        <v>66</v>
      </c>
      <c r="Z241" s="170">
        <v>45089</v>
      </c>
      <c r="AA241" s="170">
        <v>45152</v>
      </c>
      <c r="AB241" s="155"/>
      <c r="AC241" s="155"/>
      <c r="AD241" s="155"/>
      <c r="AE241" s="155"/>
      <c r="AF241" s="4" t="s">
        <v>484</v>
      </c>
      <c r="AG241" s="16" t="s">
        <v>251</v>
      </c>
      <c r="AH241" s="4">
        <v>798</v>
      </c>
      <c r="AI241" s="4" t="s">
        <v>68</v>
      </c>
      <c r="AJ241" s="4">
        <v>1</v>
      </c>
      <c r="AK241" s="4">
        <v>81000000000</v>
      </c>
      <c r="AL241" s="4" t="s">
        <v>440</v>
      </c>
      <c r="AM241" s="170">
        <v>45173</v>
      </c>
      <c r="AN241" s="170">
        <v>45173</v>
      </c>
      <c r="AO241" s="170">
        <v>45291</v>
      </c>
      <c r="AP241" s="155">
        <v>2023</v>
      </c>
      <c r="AQ241" s="16" t="s">
        <v>485</v>
      </c>
      <c r="AR241" s="155"/>
      <c r="AS241" s="155"/>
      <c r="AT241" s="155"/>
      <c r="AU241" s="155"/>
      <c r="AV241" s="155"/>
      <c r="AW241" s="155"/>
      <c r="AX241" s="155"/>
      <c r="AY241" s="155"/>
      <c r="AZ241" s="155"/>
      <c r="BA241" s="155"/>
      <c r="BB241" s="155"/>
    </row>
    <row r="242" spans="1:63" s="68" customFormat="1" ht="86.25" customHeight="1">
      <c r="A242" s="14" t="s">
        <v>247</v>
      </c>
      <c r="B242" s="16" t="s">
        <v>1714</v>
      </c>
      <c r="C242" s="72" t="s">
        <v>1184</v>
      </c>
      <c r="D242" s="76" t="s">
        <v>438</v>
      </c>
      <c r="E242" s="16" t="s">
        <v>383</v>
      </c>
      <c r="F242" s="171" t="s">
        <v>412</v>
      </c>
      <c r="G242" s="4" t="s">
        <v>491</v>
      </c>
      <c r="H242" s="155" t="s">
        <v>488</v>
      </c>
      <c r="I242" s="155" t="s">
        <v>414</v>
      </c>
      <c r="J242" s="171">
        <v>2</v>
      </c>
      <c r="K242" s="171"/>
      <c r="L242" s="16" t="s">
        <v>74</v>
      </c>
      <c r="M242" s="4" t="s">
        <v>387</v>
      </c>
      <c r="N242" s="4" t="s">
        <v>439</v>
      </c>
      <c r="O242" s="172">
        <v>971.15700000000004</v>
      </c>
      <c r="P242" s="172">
        <v>1165.3900000000001</v>
      </c>
      <c r="Q242" s="172">
        <f>P242</f>
        <v>1165.3900000000001</v>
      </c>
      <c r="R242" s="172"/>
      <c r="S242" s="172"/>
      <c r="T242" s="146"/>
      <c r="U242" s="146"/>
      <c r="V242" s="172"/>
      <c r="W242" s="4" t="s">
        <v>64</v>
      </c>
      <c r="X242" s="76" t="s">
        <v>470</v>
      </c>
      <c r="Y242" s="56" t="s">
        <v>66</v>
      </c>
      <c r="Z242" s="173">
        <v>45090</v>
      </c>
      <c r="AA242" s="173">
        <v>45150</v>
      </c>
      <c r="AB242" s="171"/>
      <c r="AC242" s="171"/>
      <c r="AD242" s="171"/>
      <c r="AE242" s="171"/>
      <c r="AF242" s="4" t="s">
        <v>491</v>
      </c>
      <c r="AG242" s="16" t="s">
        <v>464</v>
      </c>
      <c r="AH242" s="16">
        <v>876</v>
      </c>
      <c r="AI242" s="16" t="s">
        <v>68</v>
      </c>
      <c r="AJ242" s="16">
        <v>1</v>
      </c>
      <c r="AK242" s="22">
        <v>81000000000</v>
      </c>
      <c r="AL242" s="16" t="s">
        <v>440</v>
      </c>
      <c r="AM242" s="173">
        <v>45170</v>
      </c>
      <c r="AN242" s="173">
        <v>45170</v>
      </c>
      <c r="AO242" s="173">
        <v>45291</v>
      </c>
      <c r="AP242" s="171">
        <v>2023</v>
      </c>
      <c r="AQ242" s="16" t="s">
        <v>492</v>
      </c>
      <c r="AR242" s="171"/>
      <c r="AS242" s="171"/>
      <c r="AT242" s="171"/>
      <c r="AU242" s="171"/>
      <c r="AV242" s="171"/>
      <c r="AW242" s="171"/>
      <c r="AX242" s="171"/>
      <c r="AY242" s="171"/>
      <c r="AZ242" s="171"/>
    </row>
    <row r="243" spans="1:63" s="68" customFormat="1" ht="96" customHeight="1">
      <c r="A243" s="14" t="s">
        <v>247</v>
      </c>
      <c r="B243" s="16" t="s">
        <v>1715</v>
      </c>
      <c r="C243" s="72" t="s">
        <v>1184</v>
      </c>
      <c r="D243" s="76" t="s">
        <v>438</v>
      </c>
      <c r="E243" s="16" t="s">
        <v>493</v>
      </c>
      <c r="F243" s="16" t="s">
        <v>429</v>
      </c>
      <c r="G243" s="16" t="s">
        <v>494</v>
      </c>
      <c r="H243" s="15" t="s">
        <v>431</v>
      </c>
      <c r="I243" s="15" t="s">
        <v>431</v>
      </c>
      <c r="J243" s="16">
        <v>1</v>
      </c>
      <c r="K243" s="16"/>
      <c r="L243" s="16" t="s">
        <v>74</v>
      </c>
      <c r="M243" s="16" t="s">
        <v>432</v>
      </c>
      <c r="N243" s="16" t="s">
        <v>433</v>
      </c>
      <c r="O243" s="46">
        <v>6450</v>
      </c>
      <c r="P243" s="46">
        <v>7740</v>
      </c>
      <c r="Q243" s="46">
        <v>5805</v>
      </c>
      <c r="R243" s="46">
        <v>1935</v>
      </c>
      <c r="S243" s="46"/>
      <c r="T243" s="127"/>
      <c r="U243" s="127"/>
      <c r="V243" s="46"/>
      <c r="W243" s="72" t="s">
        <v>410</v>
      </c>
      <c r="X243" s="76" t="s">
        <v>470</v>
      </c>
      <c r="Y243" s="56" t="s">
        <v>66</v>
      </c>
      <c r="Z243" s="19">
        <v>44937</v>
      </c>
      <c r="AA243" s="19">
        <v>44990</v>
      </c>
      <c r="AB243" s="16"/>
      <c r="AC243" s="16"/>
      <c r="AD243" s="16"/>
      <c r="AE243" s="16"/>
      <c r="AF243" s="16" t="s">
        <v>494</v>
      </c>
      <c r="AG243" s="16" t="s">
        <v>495</v>
      </c>
      <c r="AH243" s="16">
        <v>876</v>
      </c>
      <c r="AI243" s="16" t="s">
        <v>435</v>
      </c>
      <c r="AJ243" s="16">
        <v>1</v>
      </c>
      <c r="AK243" s="22">
        <v>81000000000</v>
      </c>
      <c r="AL243" s="16" t="s">
        <v>440</v>
      </c>
      <c r="AM243" s="19">
        <v>45015</v>
      </c>
      <c r="AN243" s="19">
        <v>45017</v>
      </c>
      <c r="AO243" s="19">
        <v>45382</v>
      </c>
      <c r="AP243" s="16" t="s">
        <v>390</v>
      </c>
      <c r="AQ243" s="16"/>
      <c r="AR243" s="16"/>
      <c r="AS243" s="16"/>
      <c r="AT243" s="124"/>
      <c r="AU243" s="201"/>
      <c r="AV243" s="202"/>
      <c r="AW243" s="200"/>
      <c r="AX243" s="124"/>
      <c r="AY243" s="124"/>
      <c r="AZ243" s="124"/>
      <c r="BA243" s="124"/>
      <c r="BB243" s="124"/>
    </row>
    <row r="244" spans="1:63" s="121" customFormat="1" ht="78.75" customHeight="1">
      <c r="A244" s="14" t="s">
        <v>247</v>
      </c>
      <c r="B244" s="15" t="s">
        <v>1727</v>
      </c>
      <c r="C244" s="72" t="s">
        <v>1184</v>
      </c>
      <c r="D244" s="56" t="s">
        <v>497</v>
      </c>
      <c r="E244" s="16" t="s">
        <v>493</v>
      </c>
      <c r="F244" s="16" t="s">
        <v>457</v>
      </c>
      <c r="G244" s="16" t="s">
        <v>923</v>
      </c>
      <c r="H244" s="15" t="s">
        <v>924</v>
      </c>
      <c r="I244" s="15" t="s">
        <v>924</v>
      </c>
      <c r="J244" s="16">
        <v>1</v>
      </c>
      <c r="K244" s="16"/>
      <c r="L244" s="16" t="s">
        <v>74</v>
      </c>
      <c r="M244" s="16" t="s">
        <v>432</v>
      </c>
      <c r="N244" s="16" t="s">
        <v>439</v>
      </c>
      <c r="O244" s="46">
        <v>2665</v>
      </c>
      <c r="P244" s="46">
        <f>O244*1.2</f>
        <v>3198</v>
      </c>
      <c r="Q244" s="46"/>
      <c r="R244" s="46"/>
      <c r="S244" s="46"/>
      <c r="T244" s="127"/>
      <c r="U244" s="127"/>
      <c r="V244" s="46"/>
      <c r="W244" s="76" t="s">
        <v>925</v>
      </c>
      <c r="X244" s="56" t="s">
        <v>501</v>
      </c>
      <c r="Y244" s="72" t="s">
        <v>89</v>
      </c>
      <c r="Z244" s="19">
        <v>44957</v>
      </c>
      <c r="AA244" s="19">
        <v>44957</v>
      </c>
      <c r="AB244" s="66" t="s">
        <v>1099</v>
      </c>
      <c r="AC244" s="16" t="s">
        <v>926</v>
      </c>
      <c r="AD244" s="16">
        <v>4207007095</v>
      </c>
      <c r="AE244" s="16">
        <v>420501001</v>
      </c>
      <c r="AF244" s="16" t="s">
        <v>923</v>
      </c>
      <c r="AG244" s="16" t="s">
        <v>251</v>
      </c>
      <c r="AH244" s="16">
        <v>876</v>
      </c>
      <c r="AI244" s="16" t="s">
        <v>927</v>
      </c>
      <c r="AJ244" s="16">
        <v>1</v>
      </c>
      <c r="AK244" s="51">
        <v>32000000000</v>
      </c>
      <c r="AL244" s="49" t="s">
        <v>503</v>
      </c>
      <c r="AM244" s="19">
        <v>44957</v>
      </c>
      <c r="AN244" s="19">
        <v>44957</v>
      </c>
      <c r="AO244" s="19">
        <v>45291</v>
      </c>
      <c r="AP244" s="16">
        <v>2023</v>
      </c>
      <c r="AQ244" s="92" t="s">
        <v>928</v>
      </c>
      <c r="AR244" s="16"/>
      <c r="AS244" s="16"/>
      <c r="AT244" s="16"/>
      <c r="AU244" s="19"/>
      <c r="AV244" s="28"/>
      <c r="AW244" s="23"/>
      <c r="AX244" s="16"/>
      <c r="AY244" s="16"/>
      <c r="AZ244" s="16"/>
      <c r="BA244" s="16"/>
      <c r="BB244" s="16"/>
    </row>
    <row r="245" spans="1:63" s="68" customFormat="1" ht="88.5" customHeight="1">
      <c r="A245" s="14" t="s">
        <v>247</v>
      </c>
      <c r="B245" s="15" t="s">
        <v>1728</v>
      </c>
      <c r="C245" s="72" t="s">
        <v>1184</v>
      </c>
      <c r="D245" s="56" t="s">
        <v>497</v>
      </c>
      <c r="E245" s="56" t="s">
        <v>383</v>
      </c>
      <c r="F245" s="4" t="s">
        <v>415</v>
      </c>
      <c r="G245" s="16" t="s">
        <v>931</v>
      </c>
      <c r="H245" s="4" t="s">
        <v>932</v>
      </c>
      <c r="I245" s="4" t="s">
        <v>932</v>
      </c>
      <c r="J245" s="16">
        <v>1</v>
      </c>
      <c r="K245" s="16"/>
      <c r="L245" s="16" t="s">
        <v>61</v>
      </c>
      <c r="M245" s="4" t="s">
        <v>387</v>
      </c>
      <c r="N245" s="16" t="s">
        <v>447</v>
      </c>
      <c r="O245" s="46">
        <v>10043.5</v>
      </c>
      <c r="P245" s="46">
        <v>10043.5</v>
      </c>
      <c r="Q245" s="46">
        <v>3350</v>
      </c>
      <c r="R245" s="46">
        <f>O245-Q245</f>
        <v>6693.5</v>
      </c>
      <c r="S245" s="46"/>
      <c r="T245" s="127"/>
      <c r="U245" s="127"/>
      <c r="V245" s="46"/>
      <c r="W245" s="72" t="s">
        <v>410</v>
      </c>
      <c r="X245" s="56" t="s">
        <v>501</v>
      </c>
      <c r="Y245" s="56" t="s">
        <v>66</v>
      </c>
      <c r="Z245" s="19">
        <v>44985</v>
      </c>
      <c r="AA245" s="19">
        <v>45044</v>
      </c>
      <c r="AB245" s="19"/>
      <c r="AC245" s="16"/>
      <c r="AD245" s="16"/>
      <c r="AE245" s="16"/>
      <c r="AF245" s="16" t="s">
        <v>931</v>
      </c>
      <c r="AG245" s="16" t="s">
        <v>933</v>
      </c>
      <c r="AH245" s="4">
        <v>876</v>
      </c>
      <c r="AI245" s="4" t="s">
        <v>68</v>
      </c>
      <c r="AJ245" s="16">
        <v>1</v>
      </c>
      <c r="AK245" s="51">
        <v>32000000000</v>
      </c>
      <c r="AL245" s="49" t="s">
        <v>503</v>
      </c>
      <c r="AM245" s="19">
        <v>45044</v>
      </c>
      <c r="AN245" s="19">
        <v>45169</v>
      </c>
      <c r="AO245" s="19">
        <v>45535</v>
      </c>
      <c r="AP245" s="16" t="s">
        <v>390</v>
      </c>
      <c r="AQ245" s="16" t="s">
        <v>934</v>
      </c>
      <c r="AR245" s="16"/>
      <c r="AS245" s="16"/>
      <c r="AT245" s="219"/>
      <c r="AU245" s="218"/>
      <c r="AV245" s="208"/>
      <c r="AW245" s="209"/>
      <c r="AX245" s="219"/>
      <c r="AY245" s="219"/>
      <c r="AZ245" s="219"/>
      <c r="BA245" s="219"/>
      <c r="BB245" s="219"/>
    </row>
    <row r="246" spans="1:63" s="68" customFormat="1" ht="88.5" customHeight="1">
      <c r="A246" s="14" t="s">
        <v>247</v>
      </c>
      <c r="B246" s="15" t="s">
        <v>1729</v>
      </c>
      <c r="C246" s="72" t="s">
        <v>1184</v>
      </c>
      <c r="D246" s="56" t="s">
        <v>497</v>
      </c>
      <c r="E246" s="56" t="s">
        <v>383</v>
      </c>
      <c r="F246" s="4" t="s">
        <v>935</v>
      </c>
      <c r="G246" s="4" t="s">
        <v>936</v>
      </c>
      <c r="H246" s="4" t="s">
        <v>409</v>
      </c>
      <c r="I246" s="4" t="s">
        <v>409</v>
      </c>
      <c r="J246" s="4">
        <v>1</v>
      </c>
      <c r="K246" s="16"/>
      <c r="L246" s="16" t="s">
        <v>61</v>
      </c>
      <c r="M246" s="4" t="s">
        <v>387</v>
      </c>
      <c r="N246" s="16" t="s">
        <v>447</v>
      </c>
      <c r="O246" s="46">
        <v>6041.13</v>
      </c>
      <c r="P246" s="46">
        <v>6041.13</v>
      </c>
      <c r="Q246" s="46">
        <v>700</v>
      </c>
      <c r="R246" s="46">
        <v>5341.13</v>
      </c>
      <c r="S246" s="46"/>
      <c r="T246" s="127"/>
      <c r="U246" s="127"/>
      <c r="V246" s="46"/>
      <c r="W246" s="72" t="s">
        <v>410</v>
      </c>
      <c r="X246" s="56" t="s">
        <v>501</v>
      </c>
      <c r="Y246" s="56" t="s">
        <v>66</v>
      </c>
      <c r="Z246" s="19">
        <v>44985</v>
      </c>
      <c r="AA246" s="19">
        <v>45044</v>
      </c>
      <c r="AB246" s="16"/>
      <c r="AC246" s="16"/>
      <c r="AD246" s="16"/>
      <c r="AE246" s="16"/>
      <c r="AF246" s="4" t="s">
        <v>936</v>
      </c>
      <c r="AG246" s="16" t="s">
        <v>933</v>
      </c>
      <c r="AH246" s="4">
        <v>876</v>
      </c>
      <c r="AI246" s="4" t="s">
        <v>68</v>
      </c>
      <c r="AJ246" s="16">
        <v>1</v>
      </c>
      <c r="AK246" s="51">
        <v>32000000000</v>
      </c>
      <c r="AL246" s="49" t="s">
        <v>503</v>
      </c>
      <c r="AM246" s="19">
        <v>45044</v>
      </c>
      <c r="AN246" s="19">
        <v>45169</v>
      </c>
      <c r="AO246" s="19">
        <v>45535</v>
      </c>
      <c r="AP246" s="16" t="s">
        <v>390</v>
      </c>
      <c r="AQ246" s="4" t="s">
        <v>937</v>
      </c>
      <c r="AR246" s="16"/>
      <c r="AS246" s="16"/>
      <c r="AT246" s="16"/>
      <c r="AU246" s="19"/>
      <c r="AV246" s="28"/>
      <c r="AW246" s="23"/>
      <c r="AX246" s="16"/>
      <c r="AY246" s="16"/>
      <c r="AZ246" s="16"/>
      <c r="BA246" s="16"/>
      <c r="BB246" s="16"/>
    </row>
    <row r="247" spans="1:63" s="68" customFormat="1" ht="88.5" customHeight="1">
      <c r="A247" s="14" t="s">
        <v>247</v>
      </c>
      <c r="B247" s="15" t="s">
        <v>1730</v>
      </c>
      <c r="C247" s="72" t="s">
        <v>1184</v>
      </c>
      <c r="D247" s="56" t="s">
        <v>497</v>
      </c>
      <c r="E247" s="56" t="s">
        <v>383</v>
      </c>
      <c r="F247" s="4" t="s">
        <v>935</v>
      </c>
      <c r="G247" s="4" t="s">
        <v>938</v>
      </c>
      <c r="H247" s="4" t="s">
        <v>409</v>
      </c>
      <c r="I247" s="4" t="s">
        <v>409</v>
      </c>
      <c r="J247" s="4">
        <v>1</v>
      </c>
      <c r="K247" s="16"/>
      <c r="L247" s="16" t="s">
        <v>61</v>
      </c>
      <c r="M247" s="4" t="s">
        <v>387</v>
      </c>
      <c r="N247" s="16" t="s">
        <v>447</v>
      </c>
      <c r="O247" s="46">
        <v>1047.5</v>
      </c>
      <c r="P247" s="46">
        <v>1047.5</v>
      </c>
      <c r="Q247" s="46">
        <v>550</v>
      </c>
      <c r="R247" s="46">
        <v>497.5</v>
      </c>
      <c r="S247" s="46"/>
      <c r="T247" s="127"/>
      <c r="U247" s="127"/>
      <c r="V247" s="46"/>
      <c r="W247" s="72" t="s">
        <v>410</v>
      </c>
      <c r="X247" s="56" t="s">
        <v>501</v>
      </c>
      <c r="Y247" s="56" t="s">
        <v>66</v>
      </c>
      <c r="Z247" s="19">
        <v>44985</v>
      </c>
      <c r="AA247" s="19">
        <v>45044</v>
      </c>
      <c r="AB247" s="16"/>
      <c r="AC247" s="16"/>
      <c r="AD247" s="16"/>
      <c r="AE247" s="16"/>
      <c r="AF247" s="4" t="s">
        <v>938</v>
      </c>
      <c r="AG247" s="16" t="s">
        <v>933</v>
      </c>
      <c r="AH247" s="4">
        <v>876</v>
      </c>
      <c r="AI247" s="4" t="s">
        <v>68</v>
      </c>
      <c r="AJ247" s="16">
        <v>1</v>
      </c>
      <c r="AK247" s="51">
        <v>32000000000</v>
      </c>
      <c r="AL247" s="49" t="s">
        <v>503</v>
      </c>
      <c r="AM247" s="19">
        <v>45044</v>
      </c>
      <c r="AN247" s="19">
        <v>45198</v>
      </c>
      <c r="AO247" s="19">
        <v>45564</v>
      </c>
      <c r="AP247" s="16" t="s">
        <v>390</v>
      </c>
      <c r="AQ247" s="4" t="s">
        <v>937</v>
      </c>
      <c r="AR247" s="16"/>
      <c r="AS247" s="16"/>
      <c r="AT247" s="16"/>
      <c r="AU247" s="19"/>
      <c r="AV247" s="28"/>
      <c r="AW247" s="23"/>
      <c r="AX247" s="16"/>
      <c r="AY247" s="16"/>
      <c r="AZ247" s="16"/>
      <c r="BA247" s="16"/>
      <c r="BB247" s="16"/>
    </row>
    <row r="248" spans="1:63" s="68" customFormat="1" ht="88.5" customHeight="1">
      <c r="A248" s="14" t="s">
        <v>247</v>
      </c>
      <c r="B248" s="15" t="s">
        <v>1731</v>
      </c>
      <c r="C248" s="72" t="s">
        <v>1184</v>
      </c>
      <c r="D248" s="56" t="s">
        <v>497</v>
      </c>
      <c r="E248" s="56" t="s">
        <v>383</v>
      </c>
      <c r="F248" s="16" t="s">
        <v>412</v>
      </c>
      <c r="G248" s="4" t="s">
        <v>939</v>
      </c>
      <c r="H248" s="15" t="s">
        <v>413</v>
      </c>
      <c r="I248" s="15" t="s">
        <v>414</v>
      </c>
      <c r="J248" s="16">
        <v>2</v>
      </c>
      <c r="K248" s="16"/>
      <c r="L248" s="16" t="s">
        <v>61</v>
      </c>
      <c r="M248" s="4" t="s">
        <v>387</v>
      </c>
      <c r="N248" s="16" t="s">
        <v>447</v>
      </c>
      <c r="O248" s="46">
        <v>799</v>
      </c>
      <c r="P248" s="46">
        <v>958.8</v>
      </c>
      <c r="Q248" s="46">
        <v>958.8</v>
      </c>
      <c r="R248" s="46"/>
      <c r="S248" s="46"/>
      <c r="T248" s="127"/>
      <c r="U248" s="127"/>
      <c r="V248" s="46"/>
      <c r="W248" s="72" t="s">
        <v>64</v>
      </c>
      <c r="X248" s="56" t="s">
        <v>501</v>
      </c>
      <c r="Y248" s="56" t="s">
        <v>66</v>
      </c>
      <c r="Z248" s="19">
        <v>44957</v>
      </c>
      <c r="AA248" s="19">
        <v>45016</v>
      </c>
      <c r="AB248" s="16"/>
      <c r="AC248" s="16"/>
      <c r="AD248" s="16"/>
      <c r="AE248" s="16"/>
      <c r="AF248" s="4" t="s">
        <v>939</v>
      </c>
      <c r="AG248" s="16" t="s">
        <v>933</v>
      </c>
      <c r="AH248" s="4">
        <v>876</v>
      </c>
      <c r="AI248" s="4" t="s">
        <v>68</v>
      </c>
      <c r="AJ248" s="16">
        <v>1</v>
      </c>
      <c r="AK248" s="51">
        <v>32000000000</v>
      </c>
      <c r="AL248" s="49" t="s">
        <v>503</v>
      </c>
      <c r="AM248" s="19">
        <v>45044</v>
      </c>
      <c r="AN248" s="19">
        <v>45044</v>
      </c>
      <c r="AO248" s="19">
        <v>45291</v>
      </c>
      <c r="AP248" s="16">
        <v>2023</v>
      </c>
      <c r="AQ248" s="4" t="s">
        <v>940</v>
      </c>
      <c r="AR248" s="16"/>
      <c r="AS248" s="16"/>
      <c r="AT248" s="16"/>
      <c r="AU248" s="19"/>
      <c r="AV248" s="28"/>
      <c r="AW248" s="23"/>
      <c r="AX248" s="16"/>
      <c r="AY248" s="16"/>
      <c r="AZ248" s="16"/>
      <c r="BA248" s="16"/>
      <c r="BB248" s="16"/>
    </row>
    <row r="249" spans="1:63" s="68" customFormat="1" ht="88.5" customHeight="1">
      <c r="A249" s="14" t="s">
        <v>247</v>
      </c>
      <c r="B249" s="15" t="s">
        <v>1732</v>
      </c>
      <c r="C249" s="72" t="s">
        <v>1184</v>
      </c>
      <c r="D249" s="56" t="s">
        <v>497</v>
      </c>
      <c r="E249" s="56" t="s">
        <v>383</v>
      </c>
      <c r="F249" s="16" t="s">
        <v>490</v>
      </c>
      <c r="G249" s="4" t="s">
        <v>941</v>
      </c>
      <c r="H249" s="15" t="s">
        <v>413</v>
      </c>
      <c r="I249" s="15" t="s">
        <v>414</v>
      </c>
      <c r="J249" s="16">
        <v>2</v>
      </c>
      <c r="K249" s="16"/>
      <c r="L249" s="16" t="s">
        <v>61</v>
      </c>
      <c r="M249" s="4" t="s">
        <v>387</v>
      </c>
      <c r="N249" s="16" t="s">
        <v>447</v>
      </c>
      <c r="O249" s="46">
        <v>2008.5</v>
      </c>
      <c r="P249" s="46">
        <f>O249*1.2</f>
        <v>2410.1999999999998</v>
      </c>
      <c r="Q249" s="46">
        <v>2410.1999999999998</v>
      </c>
      <c r="R249" s="46"/>
      <c r="S249" s="46"/>
      <c r="T249" s="127"/>
      <c r="U249" s="127"/>
      <c r="V249" s="46"/>
      <c r="W249" s="72" t="s">
        <v>64</v>
      </c>
      <c r="X249" s="56" t="s">
        <v>501</v>
      </c>
      <c r="Y249" s="56" t="s">
        <v>66</v>
      </c>
      <c r="Z249" s="19">
        <v>44957</v>
      </c>
      <c r="AA249" s="19">
        <v>45016</v>
      </c>
      <c r="AB249" s="16"/>
      <c r="AC249" s="16"/>
      <c r="AD249" s="16"/>
      <c r="AE249" s="16"/>
      <c r="AF249" s="4" t="s">
        <v>941</v>
      </c>
      <c r="AG249" s="16" t="s">
        <v>933</v>
      </c>
      <c r="AH249" s="4">
        <v>876</v>
      </c>
      <c r="AI249" s="4" t="s">
        <v>68</v>
      </c>
      <c r="AJ249" s="16">
        <v>1</v>
      </c>
      <c r="AK249" s="51">
        <v>32000000000</v>
      </c>
      <c r="AL249" s="49" t="s">
        <v>503</v>
      </c>
      <c r="AM249" s="19">
        <v>45044</v>
      </c>
      <c r="AN249" s="19">
        <v>45044</v>
      </c>
      <c r="AO249" s="19">
        <v>45291</v>
      </c>
      <c r="AP249" s="16">
        <v>2023</v>
      </c>
      <c r="AQ249" s="4" t="s">
        <v>942</v>
      </c>
      <c r="AR249" s="16"/>
      <c r="AS249" s="16"/>
      <c r="AT249" s="16"/>
      <c r="AU249" s="19"/>
      <c r="AV249" s="28"/>
      <c r="AW249" s="23"/>
      <c r="AX249" s="16"/>
      <c r="AY249" s="16"/>
      <c r="AZ249" s="16"/>
      <c r="BA249" s="16"/>
      <c r="BB249" s="16"/>
    </row>
    <row r="250" spans="1:63" s="68" customFormat="1" ht="88.5" customHeight="1">
      <c r="A250" s="14" t="s">
        <v>247</v>
      </c>
      <c r="B250" s="15" t="s">
        <v>1733</v>
      </c>
      <c r="C250" s="72" t="s">
        <v>1184</v>
      </c>
      <c r="D250" s="56" t="s">
        <v>497</v>
      </c>
      <c r="E250" s="16" t="s">
        <v>383</v>
      </c>
      <c r="F250" s="4" t="s">
        <v>489</v>
      </c>
      <c r="G250" s="16" t="s">
        <v>945</v>
      </c>
      <c r="H250" s="4" t="s">
        <v>943</v>
      </c>
      <c r="I250" s="15" t="s">
        <v>943</v>
      </c>
      <c r="J250" s="56">
        <v>1</v>
      </c>
      <c r="K250" s="16"/>
      <c r="L250" s="16" t="s">
        <v>74</v>
      </c>
      <c r="M250" s="4" t="s">
        <v>387</v>
      </c>
      <c r="N250" s="16" t="s">
        <v>447</v>
      </c>
      <c r="O250" s="46">
        <v>3000</v>
      </c>
      <c r="P250" s="46">
        <v>3000</v>
      </c>
      <c r="Q250" s="46">
        <v>3000</v>
      </c>
      <c r="R250" s="46">
        <v>0</v>
      </c>
      <c r="S250" s="46"/>
      <c r="T250" s="127"/>
      <c r="U250" s="127"/>
      <c r="V250" s="46"/>
      <c r="W250" s="72" t="s">
        <v>410</v>
      </c>
      <c r="X250" s="56" t="s">
        <v>501</v>
      </c>
      <c r="Y250" s="56" t="s">
        <v>66</v>
      </c>
      <c r="Z250" s="19">
        <v>44960</v>
      </c>
      <c r="AA250" s="19">
        <v>45019</v>
      </c>
      <c r="AB250" s="16"/>
      <c r="AC250" s="16"/>
      <c r="AD250" s="16"/>
      <c r="AE250" s="16"/>
      <c r="AF250" s="16" t="s">
        <v>945</v>
      </c>
      <c r="AG250" s="16" t="s">
        <v>933</v>
      </c>
      <c r="AH250" s="4">
        <v>876</v>
      </c>
      <c r="AI250" s="4" t="s">
        <v>68</v>
      </c>
      <c r="AJ250" s="16">
        <v>1</v>
      </c>
      <c r="AK250" s="51">
        <v>32000000000</v>
      </c>
      <c r="AL250" s="49" t="s">
        <v>503</v>
      </c>
      <c r="AM250" s="19">
        <v>45050</v>
      </c>
      <c r="AN250" s="19">
        <v>45050</v>
      </c>
      <c r="AO250" s="19">
        <v>45291</v>
      </c>
      <c r="AP250" s="16">
        <v>2023</v>
      </c>
      <c r="AQ250" s="4" t="s">
        <v>944</v>
      </c>
      <c r="AR250" s="16"/>
      <c r="AS250" s="16"/>
      <c r="AT250" s="124"/>
      <c r="AU250" s="201"/>
      <c r="AV250" s="202"/>
      <c r="AW250" s="200"/>
      <c r="AX250" s="124"/>
      <c r="AY250" s="124"/>
      <c r="AZ250" s="124"/>
      <c r="BA250" s="203"/>
      <c r="BB250" s="124"/>
    </row>
    <row r="251" spans="1:63" s="68" customFormat="1" ht="67.5" customHeight="1">
      <c r="A251" s="14" t="s">
        <v>247</v>
      </c>
      <c r="B251" s="15" t="s">
        <v>1734</v>
      </c>
      <c r="C251" s="72" t="s">
        <v>1184</v>
      </c>
      <c r="D251" s="56" t="s">
        <v>497</v>
      </c>
      <c r="E251" s="62" t="s">
        <v>406</v>
      </c>
      <c r="F251" s="62" t="s">
        <v>429</v>
      </c>
      <c r="G251" s="62" t="s">
        <v>1035</v>
      </c>
      <c r="H251" s="69" t="s">
        <v>431</v>
      </c>
      <c r="I251" s="69" t="s">
        <v>431</v>
      </c>
      <c r="J251" s="62">
        <v>1</v>
      </c>
      <c r="K251" s="62"/>
      <c r="L251" s="62" t="s">
        <v>74</v>
      </c>
      <c r="M251" s="62" t="s">
        <v>387</v>
      </c>
      <c r="N251" s="62" t="s">
        <v>1036</v>
      </c>
      <c r="O251" s="127">
        <v>4440</v>
      </c>
      <c r="P251" s="127">
        <v>4440</v>
      </c>
      <c r="Q251" s="127">
        <v>4440</v>
      </c>
      <c r="R251" s="127"/>
      <c r="S251" s="127"/>
      <c r="T251" s="127"/>
      <c r="U251" s="46"/>
      <c r="V251" s="46"/>
      <c r="W251" s="76" t="s">
        <v>925</v>
      </c>
      <c r="X251" s="56" t="s">
        <v>501</v>
      </c>
      <c r="Y251" s="72" t="s">
        <v>89</v>
      </c>
      <c r="Z251" s="63">
        <v>45231</v>
      </c>
      <c r="AA251" s="63">
        <v>45279</v>
      </c>
      <c r="AB251" s="62" t="s">
        <v>1906</v>
      </c>
      <c r="AC251" s="62" t="s">
        <v>1037</v>
      </c>
      <c r="AD251" s="62">
        <v>4205250464</v>
      </c>
      <c r="AE251" s="62">
        <v>420501001</v>
      </c>
      <c r="AF251" s="62" t="s">
        <v>1038</v>
      </c>
      <c r="AG251" s="62" t="s">
        <v>67</v>
      </c>
      <c r="AH251" s="59">
        <v>876</v>
      </c>
      <c r="AI251" s="59" t="s">
        <v>68</v>
      </c>
      <c r="AJ251" s="62"/>
      <c r="AK251" s="51">
        <v>32000000000</v>
      </c>
      <c r="AL251" s="49" t="s">
        <v>503</v>
      </c>
      <c r="AM251" s="63">
        <v>45289</v>
      </c>
      <c r="AN251" s="63">
        <v>45292</v>
      </c>
      <c r="AO251" s="63">
        <v>45657</v>
      </c>
      <c r="AP251" s="62">
        <v>2024</v>
      </c>
      <c r="AQ251" s="62" t="s">
        <v>1039</v>
      </c>
      <c r="AR251" s="62"/>
      <c r="AS251" s="62"/>
      <c r="AT251" s="16"/>
      <c r="AU251" s="19"/>
      <c r="AV251" s="28"/>
      <c r="AW251" s="23"/>
      <c r="AX251" s="16"/>
      <c r="AY251" s="16"/>
      <c r="AZ251" s="16"/>
      <c r="BA251" s="16"/>
      <c r="BB251" s="16"/>
    </row>
    <row r="252" spans="1:63" s="121" customFormat="1" ht="61.5" customHeight="1">
      <c r="A252" s="14" t="s">
        <v>247</v>
      </c>
      <c r="B252" s="15" t="s">
        <v>1735</v>
      </c>
      <c r="C252" s="72" t="s">
        <v>1184</v>
      </c>
      <c r="D252" s="56" t="s">
        <v>497</v>
      </c>
      <c r="E252" s="4" t="s">
        <v>406</v>
      </c>
      <c r="F252" s="4" t="s">
        <v>1146</v>
      </c>
      <c r="G252" s="4" t="s">
        <v>1505</v>
      </c>
      <c r="H252" s="4" t="s">
        <v>87</v>
      </c>
      <c r="I252" s="4" t="s">
        <v>1915</v>
      </c>
      <c r="J252" s="4">
        <v>1</v>
      </c>
      <c r="K252" s="4"/>
      <c r="L252" s="4" t="s">
        <v>74</v>
      </c>
      <c r="M252" s="4" t="s">
        <v>387</v>
      </c>
      <c r="N252" s="4" t="s">
        <v>388</v>
      </c>
      <c r="O252" s="132">
        <v>2158</v>
      </c>
      <c r="P252" s="132">
        <f>O252*1.2</f>
        <v>2589.6</v>
      </c>
      <c r="Q252" s="132">
        <f>P252</f>
        <v>2589.6</v>
      </c>
      <c r="R252" s="132"/>
      <c r="S252" s="132"/>
      <c r="T252" s="132"/>
      <c r="U252" s="154"/>
      <c r="V252" s="154"/>
      <c r="W252" s="4" t="s">
        <v>410</v>
      </c>
      <c r="X252" s="56" t="s">
        <v>501</v>
      </c>
      <c r="Y252" s="56" t="s">
        <v>66</v>
      </c>
      <c r="Z252" s="102">
        <v>45025</v>
      </c>
      <c r="AA252" s="102">
        <v>45080</v>
      </c>
      <c r="AB252" s="4"/>
      <c r="AC252" s="4"/>
      <c r="AD252" s="4"/>
      <c r="AE252" s="4"/>
      <c r="AF252" s="4" t="s">
        <v>1506</v>
      </c>
      <c r="AG252" s="4" t="s">
        <v>67</v>
      </c>
      <c r="AH252" s="4">
        <v>876</v>
      </c>
      <c r="AI252" s="4" t="s">
        <v>68</v>
      </c>
      <c r="AJ252" s="4">
        <v>1</v>
      </c>
      <c r="AK252" s="51">
        <v>32000000000</v>
      </c>
      <c r="AL252" s="49" t="s">
        <v>503</v>
      </c>
      <c r="AM252" s="102">
        <v>45108</v>
      </c>
      <c r="AN252" s="102">
        <f>AM252</f>
        <v>45108</v>
      </c>
      <c r="AO252" s="102">
        <v>45291</v>
      </c>
      <c r="AP252" s="4">
        <v>2023</v>
      </c>
      <c r="AQ252" s="4"/>
      <c r="AR252" s="4"/>
      <c r="AS252" s="4"/>
      <c r="AT252" s="223"/>
      <c r="AU252" s="223"/>
      <c r="AV252" s="223"/>
      <c r="AW252" s="223"/>
      <c r="AX252" s="223"/>
      <c r="AY252" s="223"/>
      <c r="AZ252" s="223"/>
    </row>
    <row r="253" spans="1:63" s="121" customFormat="1" ht="61.5" customHeight="1">
      <c r="A253" s="14" t="s">
        <v>247</v>
      </c>
      <c r="B253" s="15" t="s">
        <v>1736</v>
      </c>
      <c r="C253" s="72" t="s">
        <v>1184</v>
      </c>
      <c r="D253" s="56" t="s">
        <v>497</v>
      </c>
      <c r="E253" s="4" t="s">
        <v>406</v>
      </c>
      <c r="F253" s="4" t="s">
        <v>1146</v>
      </c>
      <c r="G253" s="4" t="s">
        <v>1505</v>
      </c>
      <c r="H253" s="4" t="s">
        <v>87</v>
      </c>
      <c r="I253" s="4" t="s">
        <v>1915</v>
      </c>
      <c r="J253" s="4">
        <v>1</v>
      </c>
      <c r="K253" s="4"/>
      <c r="L253" s="4" t="s">
        <v>74</v>
      </c>
      <c r="M253" s="4" t="s">
        <v>387</v>
      </c>
      <c r="N253" s="4" t="s">
        <v>388</v>
      </c>
      <c r="O253" s="132">
        <v>1007</v>
      </c>
      <c r="P253" s="132">
        <f>O253*1.2</f>
        <v>1208.3999999999999</v>
      </c>
      <c r="Q253" s="132">
        <f>P253</f>
        <v>1208.3999999999999</v>
      </c>
      <c r="R253" s="132"/>
      <c r="S253" s="132"/>
      <c r="T253" s="132"/>
      <c r="U253" s="154"/>
      <c r="V253" s="154"/>
      <c r="W253" s="4" t="s">
        <v>410</v>
      </c>
      <c r="X253" s="56" t="s">
        <v>501</v>
      </c>
      <c r="Y253" s="56" t="s">
        <v>66</v>
      </c>
      <c r="Z253" s="102">
        <v>44932</v>
      </c>
      <c r="AA253" s="102">
        <v>44987</v>
      </c>
      <c r="AB253" s="4"/>
      <c r="AC253" s="4"/>
      <c r="AD253" s="4"/>
      <c r="AE253" s="4"/>
      <c r="AF253" s="4" t="s">
        <v>1507</v>
      </c>
      <c r="AG253" s="4" t="s">
        <v>67</v>
      </c>
      <c r="AH253" s="4">
        <v>876</v>
      </c>
      <c r="AI253" s="4" t="s">
        <v>68</v>
      </c>
      <c r="AJ253" s="4">
        <v>1</v>
      </c>
      <c r="AK253" s="51">
        <v>32000000000</v>
      </c>
      <c r="AL253" s="49" t="s">
        <v>503</v>
      </c>
      <c r="AM253" s="102">
        <v>45015</v>
      </c>
      <c r="AN253" s="102">
        <f>AM253</f>
        <v>45015</v>
      </c>
      <c r="AO253" s="102">
        <v>45291</v>
      </c>
      <c r="AP253" s="4">
        <v>2023</v>
      </c>
      <c r="AQ253" s="4"/>
      <c r="AR253" s="4"/>
      <c r="AS253" s="4"/>
      <c r="AT253" s="4"/>
      <c r="AU253" s="4"/>
      <c r="AV253" s="4"/>
      <c r="AW253" s="4"/>
      <c r="AX253" s="4"/>
      <c r="AY253" s="4"/>
      <c r="AZ253" s="4"/>
    </row>
    <row r="254" spans="1:63" s="121" customFormat="1" ht="61.5" customHeight="1">
      <c r="A254" s="14" t="s">
        <v>247</v>
      </c>
      <c r="B254" s="15" t="s">
        <v>1737</v>
      </c>
      <c r="C254" s="72" t="s">
        <v>1184</v>
      </c>
      <c r="D254" s="56" t="s">
        <v>497</v>
      </c>
      <c r="E254" s="4" t="s">
        <v>406</v>
      </c>
      <c r="F254" s="4" t="s">
        <v>1146</v>
      </c>
      <c r="G254" s="4" t="s">
        <v>1505</v>
      </c>
      <c r="H254" s="4" t="s">
        <v>87</v>
      </c>
      <c r="I254" s="4" t="s">
        <v>1915</v>
      </c>
      <c r="J254" s="4">
        <v>1</v>
      </c>
      <c r="K254" s="4"/>
      <c r="L254" s="4" t="s">
        <v>74</v>
      </c>
      <c r="M254" s="4" t="s">
        <v>387</v>
      </c>
      <c r="N254" s="4" t="s">
        <v>388</v>
      </c>
      <c r="O254" s="132">
        <v>1007</v>
      </c>
      <c r="P254" s="132">
        <f>O254*1.2</f>
        <v>1208.3999999999999</v>
      </c>
      <c r="Q254" s="132">
        <f>P254</f>
        <v>1208.3999999999999</v>
      </c>
      <c r="R254" s="132"/>
      <c r="S254" s="132"/>
      <c r="T254" s="132"/>
      <c r="U254" s="154"/>
      <c r="V254" s="154"/>
      <c r="W254" s="4" t="s">
        <v>410</v>
      </c>
      <c r="X254" s="56" t="s">
        <v>501</v>
      </c>
      <c r="Y254" s="56" t="s">
        <v>66</v>
      </c>
      <c r="Z254" s="102">
        <v>44937</v>
      </c>
      <c r="AA254" s="102">
        <v>44987</v>
      </c>
      <c r="AB254" s="4"/>
      <c r="AC254" s="4"/>
      <c r="AD254" s="4"/>
      <c r="AE254" s="4"/>
      <c r="AF254" s="4" t="s">
        <v>1508</v>
      </c>
      <c r="AG254" s="4" t="s">
        <v>67</v>
      </c>
      <c r="AH254" s="4">
        <v>876</v>
      </c>
      <c r="AI254" s="4" t="s">
        <v>68</v>
      </c>
      <c r="AJ254" s="4">
        <v>1</v>
      </c>
      <c r="AK254" s="51">
        <v>32000000000</v>
      </c>
      <c r="AL254" s="49" t="s">
        <v>503</v>
      </c>
      <c r="AM254" s="102">
        <v>45015</v>
      </c>
      <c r="AN254" s="102">
        <f>AM254</f>
        <v>45015</v>
      </c>
      <c r="AO254" s="102">
        <v>45291</v>
      </c>
      <c r="AP254" s="4">
        <v>2023</v>
      </c>
      <c r="AQ254" s="4"/>
      <c r="AR254" s="4"/>
      <c r="AS254" s="4"/>
      <c r="AT254" s="4"/>
      <c r="AU254" s="4"/>
      <c r="AV254" s="4"/>
      <c r="AW254" s="4"/>
      <c r="AX254" s="4"/>
      <c r="AY254" s="4"/>
      <c r="AZ254" s="4"/>
    </row>
    <row r="255" spans="1:63" s="121" customFormat="1" ht="61.5" customHeight="1">
      <c r="A255" s="14" t="s">
        <v>247</v>
      </c>
      <c r="B255" s="15" t="s">
        <v>1738</v>
      </c>
      <c r="C255" s="72" t="s">
        <v>1184</v>
      </c>
      <c r="D255" s="56" t="s">
        <v>497</v>
      </c>
      <c r="E255" s="4" t="s">
        <v>406</v>
      </c>
      <c r="F255" s="4" t="s">
        <v>1146</v>
      </c>
      <c r="G255" s="4" t="s">
        <v>1505</v>
      </c>
      <c r="H255" s="4" t="s">
        <v>87</v>
      </c>
      <c r="I255" s="4" t="s">
        <v>1915</v>
      </c>
      <c r="J255" s="4">
        <v>1</v>
      </c>
      <c r="K255" s="4"/>
      <c r="L255" s="4" t="s">
        <v>74</v>
      </c>
      <c r="M255" s="4" t="s">
        <v>387</v>
      </c>
      <c r="N255" s="4" t="s">
        <v>388</v>
      </c>
      <c r="O255" s="132">
        <v>1007</v>
      </c>
      <c r="P255" s="132">
        <f>O255*1.2</f>
        <v>1208.3999999999999</v>
      </c>
      <c r="Q255" s="132">
        <f>P255</f>
        <v>1208.3999999999999</v>
      </c>
      <c r="R255" s="132"/>
      <c r="S255" s="132"/>
      <c r="T255" s="132"/>
      <c r="U255" s="154"/>
      <c r="V255" s="154"/>
      <c r="W255" s="4" t="s">
        <v>410</v>
      </c>
      <c r="X255" s="56" t="s">
        <v>501</v>
      </c>
      <c r="Y255" s="56" t="s">
        <v>66</v>
      </c>
      <c r="Z255" s="102">
        <v>44937</v>
      </c>
      <c r="AA255" s="102">
        <v>44987</v>
      </c>
      <c r="AB255" s="4"/>
      <c r="AC255" s="4"/>
      <c r="AD255" s="4"/>
      <c r="AE255" s="4"/>
      <c r="AF255" s="4" t="s">
        <v>1509</v>
      </c>
      <c r="AG255" s="4" t="s">
        <v>67</v>
      </c>
      <c r="AH255" s="4">
        <v>876</v>
      </c>
      <c r="AI255" s="4" t="s">
        <v>68</v>
      </c>
      <c r="AJ255" s="4">
        <v>1</v>
      </c>
      <c r="AK255" s="51">
        <v>32000000000</v>
      </c>
      <c r="AL255" s="49" t="s">
        <v>503</v>
      </c>
      <c r="AM255" s="102">
        <v>45015</v>
      </c>
      <c r="AN255" s="102">
        <f>AM255</f>
        <v>45015</v>
      </c>
      <c r="AO255" s="102">
        <v>45291</v>
      </c>
      <c r="AP255" s="4">
        <v>2023</v>
      </c>
      <c r="AQ255" s="4"/>
      <c r="AR255" s="4"/>
      <c r="AS255" s="4"/>
      <c r="AT255" s="194"/>
      <c r="AU255" s="194"/>
      <c r="AV255" s="194"/>
      <c r="AW255" s="194"/>
      <c r="AX255" s="194"/>
      <c r="AY255" s="194"/>
      <c r="AZ255" s="194"/>
    </row>
    <row r="256" spans="1:63" s="164" customFormat="1" ht="88.5" customHeight="1">
      <c r="A256" s="14" t="s">
        <v>247</v>
      </c>
      <c r="B256" s="15" t="s">
        <v>1739</v>
      </c>
      <c r="C256" s="16" t="s">
        <v>1184</v>
      </c>
      <c r="D256" s="16" t="s">
        <v>497</v>
      </c>
      <c r="E256" s="16" t="s">
        <v>383</v>
      </c>
      <c r="F256" s="4" t="s">
        <v>384</v>
      </c>
      <c r="G256" s="16" t="s">
        <v>385</v>
      </c>
      <c r="H256" s="15" t="s">
        <v>386</v>
      </c>
      <c r="I256" s="15" t="s">
        <v>386</v>
      </c>
      <c r="J256" s="16">
        <v>1</v>
      </c>
      <c r="K256" s="16">
        <v>3</v>
      </c>
      <c r="L256" s="16" t="s">
        <v>74</v>
      </c>
      <c r="M256" s="4" t="s">
        <v>387</v>
      </c>
      <c r="N256" s="16" t="s">
        <v>388</v>
      </c>
      <c r="O256" s="46">
        <v>1020</v>
      </c>
      <c r="P256" s="46">
        <v>1297</v>
      </c>
      <c r="Q256" s="46"/>
      <c r="R256" s="46"/>
      <c r="S256" s="46"/>
      <c r="T256" s="46"/>
      <c r="U256" s="171"/>
      <c r="V256" s="171"/>
      <c r="W256" s="154" t="s">
        <v>925</v>
      </c>
      <c r="X256" s="4" t="s">
        <v>497</v>
      </c>
      <c r="Y256" s="4" t="s">
        <v>89</v>
      </c>
      <c r="Z256" s="19">
        <v>44927</v>
      </c>
      <c r="AA256" s="19">
        <v>44927</v>
      </c>
      <c r="AB256" s="16" t="s">
        <v>1905</v>
      </c>
      <c r="AC256" s="16" t="s">
        <v>1532</v>
      </c>
      <c r="AD256" s="16">
        <v>7724490000</v>
      </c>
      <c r="AE256" s="16">
        <v>420543001</v>
      </c>
      <c r="AF256" s="16" t="s">
        <v>385</v>
      </c>
      <c r="AG256" s="16" t="s">
        <v>388</v>
      </c>
      <c r="AH256" s="4">
        <v>876</v>
      </c>
      <c r="AI256" s="4" t="s">
        <v>68</v>
      </c>
      <c r="AJ256" s="16">
        <v>1</v>
      </c>
      <c r="AK256" s="51">
        <v>32000000000</v>
      </c>
      <c r="AL256" s="49" t="s">
        <v>503</v>
      </c>
      <c r="AM256" s="19">
        <v>44927</v>
      </c>
      <c r="AN256" s="19">
        <v>44927</v>
      </c>
      <c r="AO256" s="19">
        <v>45289</v>
      </c>
      <c r="AP256" s="16">
        <v>2023</v>
      </c>
      <c r="AQ256" s="16"/>
      <c r="AR256" s="16"/>
      <c r="AS256" s="16"/>
      <c r="AT256" s="16"/>
      <c r="AU256" s="16"/>
      <c r="AV256" s="16"/>
      <c r="AW256" s="16"/>
      <c r="AX256" s="16"/>
      <c r="AY256" s="171"/>
      <c r="AZ256" s="171"/>
      <c r="BA256" s="171"/>
      <c r="BB256" s="171"/>
      <c r="BC256" s="165"/>
      <c r="BD256" s="165"/>
      <c r="BE256" s="165"/>
      <c r="BF256" s="165"/>
      <c r="BG256" s="165"/>
      <c r="BH256" s="165"/>
      <c r="BI256" s="165"/>
      <c r="BJ256" s="165"/>
      <c r="BK256" s="165"/>
    </row>
    <row r="257" spans="1:73" s="68" customFormat="1" ht="69" customHeight="1">
      <c r="A257" s="14" t="s">
        <v>247</v>
      </c>
      <c r="B257" s="69" t="s">
        <v>1716</v>
      </c>
      <c r="C257" s="72" t="s">
        <v>1184</v>
      </c>
      <c r="D257" s="62" t="s">
        <v>1040</v>
      </c>
      <c r="E257" s="62" t="s">
        <v>383</v>
      </c>
      <c r="F257" s="62" t="s">
        <v>468</v>
      </c>
      <c r="G257" s="62" t="s">
        <v>1043</v>
      </c>
      <c r="H257" s="69" t="s">
        <v>87</v>
      </c>
      <c r="I257" s="69" t="s">
        <v>1041</v>
      </c>
      <c r="J257" s="62">
        <v>2</v>
      </c>
      <c r="K257" s="62"/>
      <c r="L257" s="62" t="s">
        <v>74</v>
      </c>
      <c r="M257" s="62" t="s">
        <v>387</v>
      </c>
      <c r="N257" s="62" t="s">
        <v>388</v>
      </c>
      <c r="O257" s="127">
        <v>1532.4</v>
      </c>
      <c r="P257" s="127">
        <f>O257*1.2</f>
        <v>1838.88</v>
      </c>
      <c r="Q257" s="127">
        <f>P257</f>
        <v>1838.88</v>
      </c>
      <c r="R257" s="127"/>
      <c r="S257" s="127"/>
      <c r="T257" s="127"/>
      <c r="U257" s="127"/>
      <c r="V257" s="127"/>
      <c r="W257" s="62" t="s">
        <v>64</v>
      </c>
      <c r="X257" s="62" t="s">
        <v>1054</v>
      </c>
      <c r="Y257" s="56" t="s">
        <v>66</v>
      </c>
      <c r="Z257" s="63">
        <v>45012</v>
      </c>
      <c r="AA257" s="63">
        <f>Z257+65</f>
        <v>45077</v>
      </c>
      <c r="AB257" s="62"/>
      <c r="AC257" s="62"/>
      <c r="AD257" s="62"/>
      <c r="AE257" s="62"/>
      <c r="AF257" s="62" t="s">
        <v>1043</v>
      </c>
      <c r="AG257" s="62" t="s">
        <v>251</v>
      </c>
      <c r="AH257" s="62">
        <v>876</v>
      </c>
      <c r="AI257" s="62" t="s">
        <v>242</v>
      </c>
      <c r="AJ257" s="62">
        <v>1</v>
      </c>
      <c r="AK257" s="70" t="s">
        <v>1042</v>
      </c>
      <c r="AL257" s="62" t="s">
        <v>1095</v>
      </c>
      <c r="AM257" s="63">
        <v>45086</v>
      </c>
      <c r="AN257" s="63">
        <v>45086</v>
      </c>
      <c r="AO257" s="63">
        <v>45266</v>
      </c>
      <c r="AP257" s="62">
        <v>2023</v>
      </c>
      <c r="AQ257" s="62"/>
      <c r="AR257" s="62"/>
      <c r="AS257" s="62"/>
      <c r="AT257" s="219"/>
      <c r="AU257" s="218"/>
      <c r="AV257" s="208"/>
      <c r="AW257" s="209"/>
      <c r="AX257" s="219"/>
      <c r="AY257" s="219"/>
      <c r="AZ257" s="219"/>
      <c r="BA257" s="219"/>
      <c r="BB257" s="219"/>
    </row>
    <row r="258" spans="1:73" s="68" customFormat="1" ht="69" customHeight="1">
      <c r="A258" s="14" t="s">
        <v>247</v>
      </c>
      <c r="B258" s="69" t="s">
        <v>1717</v>
      </c>
      <c r="C258" s="72" t="s">
        <v>1184</v>
      </c>
      <c r="D258" s="62" t="s">
        <v>1040</v>
      </c>
      <c r="E258" s="62" t="s">
        <v>383</v>
      </c>
      <c r="F258" s="62" t="s">
        <v>474</v>
      </c>
      <c r="G258" s="62" t="s">
        <v>1044</v>
      </c>
      <c r="H258" s="69" t="s">
        <v>87</v>
      </c>
      <c r="I258" s="69" t="s">
        <v>1041</v>
      </c>
      <c r="J258" s="62">
        <v>2</v>
      </c>
      <c r="K258" s="62"/>
      <c r="L258" s="62" t="s">
        <v>74</v>
      </c>
      <c r="M258" s="62" t="s">
        <v>387</v>
      </c>
      <c r="N258" s="62" t="s">
        <v>388</v>
      </c>
      <c r="O258" s="127">
        <v>1302.3308</v>
      </c>
      <c r="P258" s="127">
        <f>O258*1.2</f>
        <v>1562.7969599999999</v>
      </c>
      <c r="Q258" s="127">
        <f>P258</f>
        <v>1562.7969599999999</v>
      </c>
      <c r="R258" s="127"/>
      <c r="S258" s="127"/>
      <c r="T258" s="127"/>
      <c r="U258" s="127"/>
      <c r="V258" s="127"/>
      <c r="W258" s="62" t="s">
        <v>64</v>
      </c>
      <c r="X258" s="62" t="s">
        <v>1054</v>
      </c>
      <c r="Y258" s="56" t="s">
        <v>66</v>
      </c>
      <c r="Z258" s="63">
        <v>44963</v>
      </c>
      <c r="AA258" s="63">
        <f>Z258+60</f>
        <v>45023</v>
      </c>
      <c r="AB258" s="62"/>
      <c r="AC258" s="62"/>
      <c r="AD258" s="62"/>
      <c r="AE258" s="62"/>
      <c r="AF258" s="62" t="s">
        <v>1044</v>
      </c>
      <c r="AG258" s="62" t="s">
        <v>251</v>
      </c>
      <c r="AH258" s="62">
        <v>876</v>
      </c>
      <c r="AI258" s="62" t="s">
        <v>242</v>
      </c>
      <c r="AJ258" s="62">
        <v>1</v>
      </c>
      <c r="AK258" s="70" t="s">
        <v>1042</v>
      </c>
      <c r="AL258" s="62" t="s">
        <v>1095</v>
      </c>
      <c r="AM258" s="63">
        <v>45035</v>
      </c>
      <c r="AN258" s="63">
        <v>45035</v>
      </c>
      <c r="AO258" s="63">
        <v>45195</v>
      </c>
      <c r="AP258" s="62">
        <v>2023</v>
      </c>
      <c r="AQ258" s="62"/>
      <c r="AR258" s="62"/>
      <c r="AS258" s="62"/>
      <c r="AT258" s="62"/>
      <c r="AU258" s="63"/>
      <c r="AV258" s="64"/>
      <c r="AW258" s="65"/>
      <c r="AX258" s="62"/>
      <c r="AY258" s="62"/>
      <c r="AZ258" s="62"/>
      <c r="BA258" s="62"/>
      <c r="BB258" s="62"/>
    </row>
    <row r="259" spans="1:73" s="68" customFormat="1" ht="69" customHeight="1">
      <c r="A259" s="14" t="s">
        <v>247</v>
      </c>
      <c r="B259" s="69" t="s">
        <v>1718</v>
      </c>
      <c r="C259" s="72" t="s">
        <v>1184</v>
      </c>
      <c r="D259" s="62" t="s">
        <v>1040</v>
      </c>
      <c r="E259" s="62" t="s">
        <v>383</v>
      </c>
      <c r="F259" s="62" t="s">
        <v>474</v>
      </c>
      <c r="G259" s="62" t="s">
        <v>1045</v>
      </c>
      <c r="H259" s="69" t="s">
        <v>87</v>
      </c>
      <c r="I259" s="69" t="s">
        <v>1041</v>
      </c>
      <c r="J259" s="62">
        <v>2</v>
      </c>
      <c r="K259" s="62"/>
      <c r="L259" s="62" t="s">
        <v>74</v>
      </c>
      <c r="M259" s="62" t="s">
        <v>387</v>
      </c>
      <c r="N259" s="62" t="s">
        <v>388</v>
      </c>
      <c r="O259" s="127">
        <v>1185</v>
      </c>
      <c r="P259" s="127">
        <f>O259*1.2</f>
        <v>1422</v>
      </c>
      <c r="Q259" s="127">
        <f>P259</f>
        <v>1422</v>
      </c>
      <c r="R259" s="127"/>
      <c r="S259" s="127"/>
      <c r="T259" s="127"/>
      <c r="U259" s="127"/>
      <c r="V259" s="127"/>
      <c r="W259" s="62" t="s">
        <v>64</v>
      </c>
      <c r="X259" s="62" t="s">
        <v>1054</v>
      </c>
      <c r="Y259" s="56" t="s">
        <v>66</v>
      </c>
      <c r="Z259" s="63">
        <v>45026</v>
      </c>
      <c r="AA259" s="63">
        <f>Z259+65</f>
        <v>45091</v>
      </c>
      <c r="AB259" s="62"/>
      <c r="AC259" s="62"/>
      <c r="AD259" s="62"/>
      <c r="AE259" s="62"/>
      <c r="AF259" s="62" t="s">
        <v>1045</v>
      </c>
      <c r="AG259" s="62" t="s">
        <v>251</v>
      </c>
      <c r="AH259" s="62">
        <v>876</v>
      </c>
      <c r="AI259" s="62" t="s">
        <v>242</v>
      </c>
      <c r="AJ259" s="62">
        <v>1</v>
      </c>
      <c r="AK259" s="70" t="s">
        <v>1042</v>
      </c>
      <c r="AL259" s="62" t="s">
        <v>1095</v>
      </c>
      <c r="AM259" s="63">
        <v>45105</v>
      </c>
      <c r="AN259" s="63">
        <v>45105</v>
      </c>
      <c r="AO259" s="63">
        <v>45265</v>
      </c>
      <c r="AP259" s="62">
        <v>2023</v>
      </c>
      <c r="AQ259" s="62"/>
      <c r="AR259" s="62"/>
      <c r="AS259" s="62"/>
      <c r="AT259" s="62"/>
      <c r="AU259" s="63"/>
      <c r="AV259" s="64"/>
      <c r="AW259" s="65"/>
      <c r="AX259" s="62"/>
      <c r="AY259" s="62"/>
      <c r="AZ259" s="62"/>
      <c r="BA259" s="62"/>
      <c r="BB259" s="62"/>
    </row>
    <row r="260" spans="1:73" s="121" customFormat="1" ht="69" customHeight="1">
      <c r="A260" s="14" t="s">
        <v>247</v>
      </c>
      <c r="B260" s="69" t="s">
        <v>1719</v>
      </c>
      <c r="C260" s="72" t="s">
        <v>1184</v>
      </c>
      <c r="D260" s="62" t="s">
        <v>1040</v>
      </c>
      <c r="E260" s="57" t="s">
        <v>383</v>
      </c>
      <c r="F260" s="60" t="s">
        <v>398</v>
      </c>
      <c r="G260" s="59" t="s">
        <v>1047</v>
      </c>
      <c r="H260" s="59" t="s">
        <v>399</v>
      </c>
      <c r="I260" s="59" t="s">
        <v>399</v>
      </c>
      <c r="J260" s="61">
        <v>1</v>
      </c>
      <c r="K260" s="62"/>
      <c r="L260" s="62" t="s">
        <v>74</v>
      </c>
      <c r="M260" s="61" t="s">
        <v>387</v>
      </c>
      <c r="N260" s="61" t="s">
        <v>1046</v>
      </c>
      <c r="O260" s="139">
        <v>490</v>
      </c>
      <c r="P260" s="131">
        <f>O260*1.2</f>
        <v>588</v>
      </c>
      <c r="Q260" s="127"/>
      <c r="R260" s="140"/>
      <c r="S260" s="127"/>
      <c r="T260" s="127"/>
      <c r="U260" s="127"/>
      <c r="V260" s="127"/>
      <c r="W260" s="72" t="s">
        <v>410</v>
      </c>
      <c r="X260" s="62" t="s">
        <v>1054</v>
      </c>
      <c r="Y260" s="56" t="s">
        <v>66</v>
      </c>
      <c r="Z260" s="63">
        <v>44941</v>
      </c>
      <c r="AA260" s="63">
        <v>44991</v>
      </c>
      <c r="AB260" s="62"/>
      <c r="AC260" s="62"/>
      <c r="AD260" s="62"/>
      <c r="AE260" s="62"/>
      <c r="AF260" s="59" t="str">
        <f>G260</f>
        <v>Услуги по ТО кондиционера в ПО КЭС</v>
      </c>
      <c r="AG260" s="59" t="s">
        <v>251</v>
      </c>
      <c r="AH260" s="62">
        <v>876</v>
      </c>
      <c r="AI260" s="62" t="s">
        <v>68</v>
      </c>
      <c r="AJ260" s="62">
        <v>1</v>
      </c>
      <c r="AK260" s="70" t="s">
        <v>1042</v>
      </c>
      <c r="AL260" s="62" t="s">
        <v>1095</v>
      </c>
      <c r="AM260" s="63">
        <v>45019</v>
      </c>
      <c r="AN260" s="63">
        <f>AM260</f>
        <v>45019</v>
      </c>
      <c r="AO260" s="63">
        <v>45291</v>
      </c>
      <c r="AP260" s="62">
        <v>2023</v>
      </c>
      <c r="AQ260" s="62"/>
      <c r="AR260" s="62"/>
      <c r="AS260" s="62"/>
      <c r="AT260" s="62"/>
      <c r="AU260" s="63"/>
      <c r="AV260" s="64"/>
      <c r="AW260" s="65"/>
      <c r="AX260" s="62"/>
      <c r="AY260" s="62"/>
      <c r="AZ260" s="62"/>
      <c r="BA260" s="62"/>
      <c r="BB260" s="62"/>
    </row>
    <row r="261" spans="1:73" s="121" customFormat="1" ht="69" customHeight="1">
      <c r="A261" s="14" t="s">
        <v>247</v>
      </c>
      <c r="B261" s="69" t="s">
        <v>1720</v>
      </c>
      <c r="C261" s="72" t="s">
        <v>1184</v>
      </c>
      <c r="D261" s="62" t="s">
        <v>1040</v>
      </c>
      <c r="E261" s="57" t="s">
        <v>383</v>
      </c>
      <c r="F261" s="60" t="s">
        <v>1048</v>
      </c>
      <c r="G261" s="59" t="s">
        <v>1049</v>
      </c>
      <c r="H261" s="59" t="s">
        <v>488</v>
      </c>
      <c r="I261" s="59" t="s">
        <v>1050</v>
      </c>
      <c r="J261" s="61">
        <v>1</v>
      </c>
      <c r="K261" s="62"/>
      <c r="L261" s="62" t="s">
        <v>74</v>
      </c>
      <c r="M261" s="61" t="s">
        <v>387</v>
      </c>
      <c r="N261" s="61" t="s">
        <v>1046</v>
      </c>
      <c r="O261" s="139">
        <v>500</v>
      </c>
      <c r="P261" s="131">
        <f>O261*1.2</f>
        <v>600</v>
      </c>
      <c r="Q261" s="127"/>
      <c r="R261" s="140"/>
      <c r="S261" s="127"/>
      <c r="T261" s="127"/>
      <c r="U261" s="127"/>
      <c r="V261" s="127"/>
      <c r="W261" s="72" t="s">
        <v>410</v>
      </c>
      <c r="X261" s="62" t="s">
        <v>1054</v>
      </c>
      <c r="Y261" s="56" t="s">
        <v>66</v>
      </c>
      <c r="Z261" s="66">
        <v>45032</v>
      </c>
      <c r="AA261" s="66">
        <v>45082</v>
      </c>
      <c r="AB261" s="62"/>
      <c r="AC261" s="62"/>
      <c r="AD261" s="62"/>
      <c r="AE261" s="62"/>
      <c r="AF261" s="59" t="str">
        <f>G261</f>
        <v>Оценка тех.состояния опор 110 кВ ПО КЭС</v>
      </c>
      <c r="AG261" s="59" t="s">
        <v>251</v>
      </c>
      <c r="AH261" s="62">
        <v>876</v>
      </c>
      <c r="AI261" s="62" t="s">
        <v>68</v>
      </c>
      <c r="AJ261" s="62">
        <v>1</v>
      </c>
      <c r="AK261" s="70" t="s">
        <v>1042</v>
      </c>
      <c r="AL261" s="62" t="s">
        <v>1095</v>
      </c>
      <c r="AM261" s="63">
        <v>45110</v>
      </c>
      <c r="AN261" s="63">
        <f>AM261</f>
        <v>45110</v>
      </c>
      <c r="AO261" s="63">
        <v>45291</v>
      </c>
      <c r="AP261" s="62">
        <v>2023</v>
      </c>
      <c r="AQ261" s="62"/>
      <c r="AR261" s="62"/>
      <c r="AS261" s="62"/>
      <c r="AT261" s="62"/>
      <c r="AU261" s="63"/>
      <c r="AV261" s="64"/>
      <c r="AW261" s="65"/>
      <c r="AX261" s="62"/>
      <c r="AY261" s="62"/>
      <c r="AZ261" s="62"/>
      <c r="BA261" s="62"/>
      <c r="BB261" s="62"/>
    </row>
    <row r="262" spans="1:73" s="174" customFormat="1" ht="69" customHeight="1">
      <c r="A262" s="14" t="s">
        <v>247</v>
      </c>
      <c r="B262" s="69" t="s">
        <v>1721</v>
      </c>
      <c r="C262" s="72" t="s">
        <v>1184</v>
      </c>
      <c r="D262" s="62" t="s">
        <v>1040</v>
      </c>
      <c r="E262" s="72" t="s">
        <v>383</v>
      </c>
      <c r="F262" s="72" t="s">
        <v>407</v>
      </c>
      <c r="G262" s="74" t="s">
        <v>1094</v>
      </c>
      <c r="H262" s="72" t="s">
        <v>409</v>
      </c>
      <c r="I262" s="72" t="s">
        <v>409</v>
      </c>
      <c r="J262" s="72">
        <v>1</v>
      </c>
      <c r="K262" s="72"/>
      <c r="L262" s="72" t="s">
        <v>74</v>
      </c>
      <c r="M262" s="72" t="s">
        <v>387</v>
      </c>
      <c r="N262" s="72" t="s">
        <v>388</v>
      </c>
      <c r="O262" s="141">
        <v>6010.9</v>
      </c>
      <c r="P262" s="141">
        <v>6010.9</v>
      </c>
      <c r="Q262" s="130"/>
      <c r="R262" s="130"/>
      <c r="S262" s="130"/>
      <c r="T262" s="130"/>
      <c r="U262" s="130"/>
      <c r="V262" s="130"/>
      <c r="W262" s="72" t="s">
        <v>410</v>
      </c>
      <c r="X262" s="62" t="s">
        <v>1054</v>
      </c>
      <c r="Y262" s="56" t="s">
        <v>66</v>
      </c>
      <c r="Z262" s="77">
        <v>44949</v>
      </c>
      <c r="AA262" s="66">
        <v>45016</v>
      </c>
      <c r="AB262" s="72"/>
      <c r="AC262" s="72"/>
      <c r="AD262" s="72"/>
      <c r="AE262" s="72"/>
      <c r="AF262" s="74" t="s">
        <v>1094</v>
      </c>
      <c r="AG262" s="72" t="s">
        <v>251</v>
      </c>
      <c r="AH262" s="72">
        <v>876</v>
      </c>
      <c r="AI262" s="72" t="s">
        <v>68</v>
      </c>
      <c r="AJ262" s="78"/>
      <c r="AK262" s="70" t="s">
        <v>1042</v>
      </c>
      <c r="AL262" s="62" t="s">
        <v>1095</v>
      </c>
      <c r="AM262" s="66">
        <v>45044</v>
      </c>
      <c r="AN262" s="66">
        <v>45044</v>
      </c>
      <c r="AO262" s="66">
        <v>45291</v>
      </c>
      <c r="AP262" s="72">
        <v>2023</v>
      </c>
      <c r="AS262" s="72"/>
      <c r="AT262" s="72"/>
      <c r="AU262" s="72"/>
      <c r="AV262" s="72"/>
      <c r="AW262" s="72"/>
      <c r="AX262" s="72"/>
      <c r="AY262" s="72"/>
      <c r="AZ262" s="72"/>
      <c r="BA262" s="72"/>
      <c r="BB262" s="72"/>
      <c r="BC262" s="80"/>
      <c r="BD262" s="72"/>
      <c r="BE262" s="175"/>
      <c r="BF262" s="175"/>
      <c r="BG262" s="175"/>
      <c r="BH262" s="175"/>
      <c r="BI262" s="175"/>
      <c r="BJ262" s="175"/>
      <c r="BK262" s="175"/>
      <c r="BL262" s="175"/>
      <c r="BM262" s="175"/>
      <c r="BN262" s="175"/>
      <c r="BO262" s="175"/>
      <c r="BP262" s="175"/>
      <c r="BQ262" s="175"/>
      <c r="BR262" s="175"/>
      <c r="BS262" s="175"/>
      <c r="BT262" s="175"/>
      <c r="BU262" s="175"/>
    </row>
    <row r="263" spans="1:73" s="174" customFormat="1" ht="69" customHeight="1">
      <c r="A263" s="14" t="s">
        <v>247</v>
      </c>
      <c r="B263" s="69" t="s">
        <v>1722</v>
      </c>
      <c r="C263" s="72" t="s">
        <v>1184</v>
      </c>
      <c r="D263" s="62" t="s">
        <v>1040</v>
      </c>
      <c r="E263" s="72" t="s">
        <v>383</v>
      </c>
      <c r="F263" s="59" t="s">
        <v>412</v>
      </c>
      <c r="G263" s="74" t="s">
        <v>1096</v>
      </c>
      <c r="H263" s="72" t="s">
        <v>409</v>
      </c>
      <c r="I263" s="72" t="s">
        <v>409</v>
      </c>
      <c r="J263" s="72">
        <v>1</v>
      </c>
      <c r="K263" s="72"/>
      <c r="L263" s="72" t="s">
        <v>74</v>
      </c>
      <c r="M263" s="72" t="s">
        <v>387</v>
      </c>
      <c r="N263" s="72" t="s">
        <v>388</v>
      </c>
      <c r="O263" s="141">
        <v>890</v>
      </c>
      <c r="P263" s="141">
        <v>907.8</v>
      </c>
      <c r="Q263" s="130"/>
      <c r="R263" s="130"/>
      <c r="S263" s="130"/>
      <c r="T263" s="130"/>
      <c r="U263" s="130"/>
      <c r="V263" s="130"/>
      <c r="W263" s="72" t="s">
        <v>410</v>
      </c>
      <c r="X263" s="62" t="s">
        <v>1054</v>
      </c>
      <c r="Y263" s="56" t="s">
        <v>66</v>
      </c>
      <c r="Z263" s="77">
        <v>44949</v>
      </c>
      <c r="AA263" s="66">
        <v>45016</v>
      </c>
      <c r="AB263" s="72"/>
      <c r="AC263" s="72"/>
      <c r="AD263" s="72"/>
      <c r="AE263" s="72"/>
      <c r="AF263" s="74" t="s">
        <v>1096</v>
      </c>
      <c r="AG263" s="72" t="s">
        <v>251</v>
      </c>
      <c r="AH263" s="72">
        <v>876</v>
      </c>
      <c r="AI263" s="72" t="s">
        <v>68</v>
      </c>
      <c r="AJ263" s="78"/>
      <c r="AK263" s="70" t="s">
        <v>1042</v>
      </c>
      <c r="AL263" s="62" t="s">
        <v>1095</v>
      </c>
      <c r="AM263" s="66">
        <v>45044</v>
      </c>
      <c r="AN263" s="66">
        <v>45044</v>
      </c>
      <c r="AO263" s="66">
        <v>45291</v>
      </c>
      <c r="AP263" s="72">
        <v>2023</v>
      </c>
      <c r="AS263" s="72"/>
      <c r="AT263" s="195"/>
      <c r="AU263" s="195"/>
      <c r="AV263" s="195"/>
      <c r="AW263" s="195"/>
      <c r="AX263" s="195"/>
      <c r="AY263" s="195"/>
      <c r="AZ263" s="195"/>
      <c r="BA263" s="195"/>
      <c r="BB263" s="195"/>
      <c r="BC263" s="80"/>
      <c r="BD263" s="72"/>
      <c r="BE263" s="175"/>
      <c r="BF263" s="175"/>
      <c r="BG263" s="175"/>
      <c r="BH263" s="175"/>
      <c r="BI263" s="175"/>
      <c r="BJ263" s="175"/>
      <c r="BK263" s="175"/>
      <c r="BL263" s="175"/>
      <c r="BM263" s="175"/>
      <c r="BN263" s="175"/>
      <c r="BO263" s="175"/>
      <c r="BP263" s="175"/>
      <c r="BQ263" s="175"/>
      <c r="BR263" s="175"/>
      <c r="BS263" s="175"/>
      <c r="BT263" s="175"/>
      <c r="BU263" s="175"/>
    </row>
    <row r="264" spans="1:73" s="68" customFormat="1" ht="69" customHeight="1">
      <c r="A264" s="14" t="s">
        <v>247</v>
      </c>
      <c r="B264" s="69" t="s">
        <v>1723</v>
      </c>
      <c r="C264" s="72" t="s">
        <v>1184</v>
      </c>
      <c r="D264" s="62" t="s">
        <v>1040</v>
      </c>
      <c r="E264" s="62" t="s">
        <v>383</v>
      </c>
      <c r="F264" s="62" t="s">
        <v>929</v>
      </c>
      <c r="G264" s="62" t="s">
        <v>458</v>
      </c>
      <c r="H264" s="69" t="s">
        <v>488</v>
      </c>
      <c r="I264" s="69" t="s">
        <v>459</v>
      </c>
      <c r="J264" s="62">
        <v>1</v>
      </c>
      <c r="K264" s="62"/>
      <c r="L264" s="62" t="s">
        <v>61</v>
      </c>
      <c r="M264" s="62" t="s">
        <v>387</v>
      </c>
      <c r="N264" s="62" t="s">
        <v>930</v>
      </c>
      <c r="O264" s="127">
        <v>925</v>
      </c>
      <c r="P264" s="127">
        <v>1110</v>
      </c>
      <c r="Q264" s="127">
        <v>1110</v>
      </c>
      <c r="R264" s="127"/>
      <c r="S264" s="127"/>
      <c r="T264" s="127"/>
      <c r="U264" s="127"/>
      <c r="V264" s="127"/>
      <c r="W264" s="76" t="s">
        <v>925</v>
      </c>
      <c r="X264" s="62" t="s">
        <v>1054</v>
      </c>
      <c r="Y264" s="72" t="s">
        <v>89</v>
      </c>
      <c r="Z264" s="63">
        <v>45073</v>
      </c>
      <c r="AA264" s="63">
        <v>45103</v>
      </c>
      <c r="AB264" s="66" t="s">
        <v>1099</v>
      </c>
      <c r="AC264" s="72" t="s">
        <v>1100</v>
      </c>
      <c r="AD264" s="62">
        <v>7725555034</v>
      </c>
      <c r="AE264" s="62">
        <v>772501001</v>
      </c>
      <c r="AF264" s="74" t="s">
        <v>1101</v>
      </c>
      <c r="AG264" s="72" t="s">
        <v>251</v>
      </c>
      <c r="AH264" s="62">
        <v>876</v>
      </c>
      <c r="AI264" s="62" t="s">
        <v>448</v>
      </c>
      <c r="AJ264" s="62">
        <v>1</v>
      </c>
      <c r="AK264" s="70" t="s">
        <v>1042</v>
      </c>
      <c r="AL264" s="62" t="s">
        <v>1095</v>
      </c>
      <c r="AM264" s="63">
        <v>45103</v>
      </c>
      <c r="AN264" s="63">
        <v>45103</v>
      </c>
      <c r="AO264" s="63">
        <v>45291</v>
      </c>
      <c r="AP264" s="62">
        <v>2023</v>
      </c>
      <c r="AQ264" s="62"/>
      <c r="AR264" s="62"/>
      <c r="AS264" s="62"/>
      <c r="AT264" s="16"/>
      <c r="AU264" s="19"/>
      <c r="AV264" s="28"/>
      <c r="AW264" s="23"/>
      <c r="AX264" s="16"/>
      <c r="AY264" s="16"/>
      <c r="AZ264" s="16"/>
      <c r="BA264" s="16"/>
      <c r="BB264" s="16"/>
    </row>
    <row r="265" spans="1:73" s="68" customFormat="1" ht="69" customHeight="1">
      <c r="A265" s="14" t="s">
        <v>247</v>
      </c>
      <c r="B265" s="69" t="s">
        <v>1724</v>
      </c>
      <c r="C265" s="72" t="s">
        <v>1184</v>
      </c>
      <c r="D265" s="62" t="s">
        <v>1040</v>
      </c>
      <c r="E265" s="62" t="s">
        <v>383</v>
      </c>
      <c r="F265" s="62" t="s">
        <v>1103</v>
      </c>
      <c r="G265" s="62" t="s">
        <v>1104</v>
      </c>
      <c r="H265" s="69" t="s">
        <v>87</v>
      </c>
      <c r="I265" s="69" t="s">
        <v>1915</v>
      </c>
      <c r="J265" s="62">
        <v>1</v>
      </c>
      <c r="K265" s="62"/>
      <c r="L265" s="62" t="s">
        <v>61</v>
      </c>
      <c r="M265" s="62" t="s">
        <v>387</v>
      </c>
      <c r="N265" s="62" t="s">
        <v>930</v>
      </c>
      <c r="O265" s="127">
        <v>528.64999</v>
      </c>
      <c r="P265" s="127">
        <v>634.37999000000002</v>
      </c>
      <c r="Q265" s="127">
        <f>P265</f>
        <v>634.37999000000002</v>
      </c>
      <c r="R265" s="127"/>
      <c r="S265" s="127"/>
      <c r="T265" s="127"/>
      <c r="U265" s="127"/>
      <c r="V265" s="127"/>
      <c r="W265" s="76" t="s">
        <v>925</v>
      </c>
      <c r="X265" s="62" t="s">
        <v>1054</v>
      </c>
      <c r="Y265" s="72" t="s">
        <v>89</v>
      </c>
      <c r="Z265" s="63">
        <v>44956</v>
      </c>
      <c r="AA265" s="63">
        <v>44986</v>
      </c>
      <c r="AB265" s="66" t="s">
        <v>1102</v>
      </c>
      <c r="AC265" s="62" t="s">
        <v>1105</v>
      </c>
      <c r="AD265" s="62">
        <v>2464019742</v>
      </c>
      <c r="AE265" s="62">
        <v>246401001</v>
      </c>
      <c r="AF265" s="62" t="s">
        <v>1106</v>
      </c>
      <c r="AG265" s="72" t="s">
        <v>251</v>
      </c>
      <c r="AH265" s="62">
        <v>876</v>
      </c>
      <c r="AI265" s="62" t="s">
        <v>448</v>
      </c>
      <c r="AJ265" s="62">
        <v>1</v>
      </c>
      <c r="AK265" s="70" t="s">
        <v>1042</v>
      </c>
      <c r="AL265" s="62" t="s">
        <v>1095</v>
      </c>
      <c r="AM265" s="63">
        <v>44986</v>
      </c>
      <c r="AN265" s="63">
        <v>44986</v>
      </c>
      <c r="AO265" s="63">
        <v>45291</v>
      </c>
      <c r="AP265" s="62">
        <v>2023</v>
      </c>
      <c r="AQ265" s="62"/>
      <c r="AR265" s="62"/>
      <c r="AS265" s="62"/>
      <c r="AT265" s="16"/>
      <c r="AU265" s="19"/>
      <c r="AV265" s="28"/>
      <c r="AW265" s="23"/>
      <c r="AX265" s="16"/>
      <c r="AY265" s="16"/>
      <c r="AZ265" s="16"/>
      <c r="BA265" s="16"/>
      <c r="BB265" s="16"/>
    </row>
    <row r="266" spans="1:73" s="68" customFormat="1" ht="69" customHeight="1">
      <c r="A266" s="14" t="s">
        <v>247</v>
      </c>
      <c r="B266" s="69" t="s">
        <v>1725</v>
      </c>
      <c r="C266" s="72" t="s">
        <v>1184</v>
      </c>
      <c r="D266" s="62" t="s">
        <v>1040</v>
      </c>
      <c r="E266" s="58" t="s">
        <v>383</v>
      </c>
      <c r="F266" s="62" t="s">
        <v>401</v>
      </c>
      <c r="G266" s="62" t="s">
        <v>1107</v>
      </c>
      <c r="H266" s="84" t="s">
        <v>403</v>
      </c>
      <c r="I266" s="84" t="s">
        <v>403</v>
      </c>
      <c r="J266" s="62">
        <v>2</v>
      </c>
      <c r="K266" s="62"/>
      <c r="L266" s="62" t="s">
        <v>74</v>
      </c>
      <c r="M266" s="62" t="s">
        <v>1051</v>
      </c>
      <c r="N266" s="74" t="s">
        <v>388</v>
      </c>
      <c r="O266" s="127">
        <v>27982</v>
      </c>
      <c r="P266" s="127">
        <f>O266*1.2</f>
        <v>33578.400000000001</v>
      </c>
      <c r="Q266" s="127">
        <v>30780.2</v>
      </c>
      <c r="R266" s="127">
        <v>2798.2</v>
      </c>
      <c r="S266" s="127"/>
      <c r="T266" s="127"/>
      <c r="U266" s="127"/>
      <c r="V266" s="127"/>
      <c r="W266" s="59" t="s">
        <v>64</v>
      </c>
      <c r="X266" s="62" t="s">
        <v>1054</v>
      </c>
      <c r="Y266" s="56" t="s">
        <v>66</v>
      </c>
      <c r="Z266" s="63">
        <v>45200</v>
      </c>
      <c r="AA266" s="63">
        <v>45290</v>
      </c>
      <c r="AB266" s="62"/>
      <c r="AC266" s="62"/>
      <c r="AD266" s="62"/>
      <c r="AE266" s="62"/>
      <c r="AF266" s="62" t="s">
        <v>1107</v>
      </c>
      <c r="AG266" s="59" t="s">
        <v>1108</v>
      </c>
      <c r="AH266" s="85" t="s">
        <v>1109</v>
      </c>
      <c r="AI266" s="61" t="s">
        <v>1110</v>
      </c>
      <c r="AJ266" s="86">
        <v>91578.84</v>
      </c>
      <c r="AK266" s="70" t="s">
        <v>1042</v>
      </c>
      <c r="AL266" s="62" t="s">
        <v>1095</v>
      </c>
      <c r="AM266" s="63">
        <v>45321</v>
      </c>
      <c r="AN266" s="63">
        <v>45323</v>
      </c>
      <c r="AO266" s="63">
        <v>45688</v>
      </c>
      <c r="AP266" s="62">
        <v>2024</v>
      </c>
      <c r="AQ266" s="62"/>
      <c r="AR266" s="62"/>
      <c r="AS266" s="62"/>
      <c r="AT266" s="219"/>
      <c r="AU266" s="218"/>
      <c r="AV266" s="208"/>
      <c r="AW266" s="209"/>
      <c r="AX266" s="219"/>
      <c r="AY266" s="219"/>
      <c r="AZ266" s="219"/>
      <c r="BA266" s="219"/>
      <c r="BB266" s="219"/>
    </row>
    <row r="267" spans="1:73" s="68" customFormat="1" ht="69" customHeight="1">
      <c r="A267" s="14" t="s">
        <v>247</v>
      </c>
      <c r="B267" s="69" t="s">
        <v>1726</v>
      </c>
      <c r="C267" s="72" t="s">
        <v>1184</v>
      </c>
      <c r="D267" s="62" t="s">
        <v>1040</v>
      </c>
      <c r="E267" s="58" t="s">
        <v>383</v>
      </c>
      <c r="F267" s="74" t="s">
        <v>1111</v>
      </c>
      <c r="G267" s="74" t="s">
        <v>1112</v>
      </c>
      <c r="H267" s="84" t="s">
        <v>1113</v>
      </c>
      <c r="I267" s="84" t="s">
        <v>1114</v>
      </c>
      <c r="J267" s="62">
        <v>1</v>
      </c>
      <c r="K267" s="62"/>
      <c r="L267" s="62" t="s">
        <v>74</v>
      </c>
      <c r="M267" s="62" t="s">
        <v>1051</v>
      </c>
      <c r="N267" s="74" t="s">
        <v>388</v>
      </c>
      <c r="O267" s="127">
        <v>1835</v>
      </c>
      <c r="P267" s="127">
        <f>O267*1.2</f>
        <v>2202</v>
      </c>
      <c r="Q267" s="127">
        <f>P267</f>
        <v>2202</v>
      </c>
      <c r="R267" s="127"/>
      <c r="S267" s="127"/>
      <c r="T267" s="127"/>
      <c r="U267" s="127"/>
      <c r="V267" s="127"/>
      <c r="W267" s="72" t="s">
        <v>410</v>
      </c>
      <c r="X267" s="62" t="s">
        <v>1054</v>
      </c>
      <c r="Y267" s="56" t="s">
        <v>66</v>
      </c>
      <c r="Z267" s="63">
        <v>44958</v>
      </c>
      <c r="AA267" s="63">
        <v>45017</v>
      </c>
      <c r="AB267" s="62"/>
      <c r="AC267" s="62"/>
      <c r="AD267" s="62"/>
      <c r="AE267" s="62"/>
      <c r="AF267" s="62" t="s">
        <v>1112</v>
      </c>
      <c r="AG267" s="59" t="s">
        <v>1108</v>
      </c>
      <c r="AH267" s="85" t="s">
        <v>1115</v>
      </c>
      <c r="AI267" s="61" t="s">
        <v>68</v>
      </c>
      <c r="AJ267" s="86">
        <v>1</v>
      </c>
      <c r="AK267" s="70" t="s">
        <v>1042</v>
      </c>
      <c r="AL267" s="62" t="s">
        <v>1095</v>
      </c>
      <c r="AM267" s="63">
        <v>45031</v>
      </c>
      <c r="AN267" s="63">
        <v>45031</v>
      </c>
      <c r="AO267" s="63">
        <v>45031</v>
      </c>
      <c r="AP267" s="62">
        <v>2023</v>
      </c>
      <c r="AQ267" s="62"/>
      <c r="AR267" s="62"/>
      <c r="AS267" s="62"/>
      <c r="AT267" s="62"/>
      <c r="AU267" s="63"/>
      <c r="AV267" s="64"/>
      <c r="AW267" s="65"/>
      <c r="AX267" s="62"/>
      <c r="AY267" s="62"/>
      <c r="AZ267" s="62"/>
      <c r="BA267" s="62"/>
      <c r="BB267" s="62"/>
    </row>
    <row r="268" spans="1:73" s="106" customFormat="1" ht="110.25">
      <c r="A268" s="14" t="s">
        <v>247</v>
      </c>
      <c r="B268" s="59" t="s">
        <v>1740</v>
      </c>
      <c r="C268" s="72" t="s">
        <v>1184</v>
      </c>
      <c r="D268" s="76" t="s">
        <v>1123</v>
      </c>
      <c r="E268" s="72" t="s">
        <v>406</v>
      </c>
      <c r="F268" s="79" t="s">
        <v>415</v>
      </c>
      <c r="G268" s="74" t="s">
        <v>1126</v>
      </c>
      <c r="H268" s="79" t="s">
        <v>409</v>
      </c>
      <c r="I268" s="79" t="s">
        <v>409</v>
      </c>
      <c r="J268" s="89">
        <v>1</v>
      </c>
      <c r="K268" s="79"/>
      <c r="L268" s="72" t="s">
        <v>74</v>
      </c>
      <c r="M268" s="79" t="s">
        <v>387</v>
      </c>
      <c r="N268" s="79" t="s">
        <v>388</v>
      </c>
      <c r="O268" s="131">
        <v>800</v>
      </c>
      <c r="P268" s="131">
        <v>800</v>
      </c>
      <c r="Q268" s="131"/>
      <c r="R268" s="131" t="s">
        <v>1127</v>
      </c>
      <c r="S268" s="131" t="s">
        <v>1128</v>
      </c>
      <c r="T268" s="131"/>
      <c r="U268" s="131"/>
      <c r="V268" s="131"/>
      <c r="W268" s="72" t="s">
        <v>410</v>
      </c>
      <c r="X268" s="76" t="s">
        <v>1297</v>
      </c>
      <c r="Y268" s="56" t="s">
        <v>66</v>
      </c>
      <c r="Z268" s="66">
        <v>45184</v>
      </c>
      <c r="AA268" s="77">
        <v>45250</v>
      </c>
      <c r="AB268" s="74"/>
      <c r="AC268" s="74"/>
      <c r="AD268" s="74"/>
      <c r="AE268" s="105"/>
      <c r="AF268" s="73" t="s">
        <v>1129</v>
      </c>
      <c r="AG268" s="74" t="s">
        <v>67</v>
      </c>
      <c r="AH268" s="74">
        <v>876</v>
      </c>
      <c r="AI268" s="74" t="s">
        <v>68</v>
      </c>
      <c r="AJ268" s="74">
        <v>1</v>
      </c>
      <c r="AK268" s="74">
        <v>52000000000</v>
      </c>
      <c r="AL268" s="74" t="s">
        <v>1122</v>
      </c>
      <c r="AM268" s="77">
        <v>45275</v>
      </c>
      <c r="AN268" s="77">
        <v>45292</v>
      </c>
      <c r="AO268" s="79" t="s">
        <v>1130</v>
      </c>
      <c r="AP268" s="79" t="s">
        <v>229</v>
      </c>
      <c r="AQ268" s="79"/>
      <c r="AR268" s="79"/>
      <c r="AS268" s="79"/>
      <c r="AT268" s="79"/>
      <c r="AU268" s="79"/>
      <c r="AV268" s="79"/>
      <c r="AW268" s="79"/>
      <c r="AX268" s="79"/>
      <c r="AY268" s="79"/>
      <c r="AZ268" s="76"/>
      <c r="BA268" s="74"/>
      <c r="BB268" s="79"/>
    </row>
    <row r="269" spans="1:73" s="106" customFormat="1" ht="110.25">
      <c r="A269" s="14" t="s">
        <v>247</v>
      </c>
      <c r="B269" s="59" t="s">
        <v>1741</v>
      </c>
      <c r="C269" s="72" t="s">
        <v>1184</v>
      </c>
      <c r="D269" s="76" t="s">
        <v>1123</v>
      </c>
      <c r="E269" s="72" t="s">
        <v>406</v>
      </c>
      <c r="F269" s="79" t="s">
        <v>415</v>
      </c>
      <c r="G269" s="74" t="s">
        <v>1126</v>
      </c>
      <c r="H269" s="79" t="s">
        <v>409</v>
      </c>
      <c r="I269" s="79" t="s">
        <v>409</v>
      </c>
      <c r="J269" s="89">
        <v>1</v>
      </c>
      <c r="K269" s="79"/>
      <c r="L269" s="72" t="s">
        <v>74</v>
      </c>
      <c r="M269" s="79" t="s">
        <v>387</v>
      </c>
      <c r="N269" s="79" t="s">
        <v>388</v>
      </c>
      <c r="O269" s="131">
        <v>1400</v>
      </c>
      <c r="P269" s="131">
        <v>1400</v>
      </c>
      <c r="Q269" s="131"/>
      <c r="R269" s="131" t="s">
        <v>1131</v>
      </c>
      <c r="S269" s="131" t="s">
        <v>1132</v>
      </c>
      <c r="T269" s="131"/>
      <c r="U269" s="131"/>
      <c r="V269" s="131"/>
      <c r="W269" s="72" t="s">
        <v>410</v>
      </c>
      <c r="X269" s="76" t="s">
        <v>1297</v>
      </c>
      <c r="Y269" s="56" t="s">
        <v>66</v>
      </c>
      <c r="Z269" s="66">
        <v>45184</v>
      </c>
      <c r="AA269" s="77">
        <v>45250</v>
      </c>
      <c r="AB269" s="74"/>
      <c r="AC269" s="74"/>
      <c r="AD269" s="74"/>
      <c r="AE269" s="105"/>
      <c r="AF269" s="73" t="s">
        <v>1133</v>
      </c>
      <c r="AG269" s="74" t="s">
        <v>67</v>
      </c>
      <c r="AH269" s="74">
        <v>876</v>
      </c>
      <c r="AI269" s="74" t="s">
        <v>68</v>
      </c>
      <c r="AJ269" s="74">
        <v>1</v>
      </c>
      <c r="AK269" s="74">
        <v>52000000000</v>
      </c>
      <c r="AL269" s="74" t="s">
        <v>1122</v>
      </c>
      <c r="AM269" s="77">
        <v>45275</v>
      </c>
      <c r="AN269" s="77">
        <v>45292</v>
      </c>
      <c r="AO269" s="79" t="s">
        <v>1134</v>
      </c>
      <c r="AP269" s="79" t="s">
        <v>229</v>
      </c>
      <c r="AQ269" s="79"/>
      <c r="AR269" s="79"/>
      <c r="AS269" s="79"/>
      <c r="AT269" s="204"/>
      <c r="AU269" s="204"/>
      <c r="AV269" s="204"/>
      <c r="AW269" s="204"/>
      <c r="AX269" s="204"/>
      <c r="AY269" s="204"/>
      <c r="AZ269" s="205"/>
      <c r="BA269" s="206"/>
      <c r="BB269" s="204"/>
    </row>
    <row r="270" spans="1:73" s="68" customFormat="1" ht="117" customHeight="1">
      <c r="A270" s="14" t="s">
        <v>247</v>
      </c>
      <c r="B270" s="59" t="s">
        <v>1742</v>
      </c>
      <c r="C270" s="72" t="s">
        <v>1184</v>
      </c>
      <c r="D270" s="76" t="s">
        <v>1123</v>
      </c>
      <c r="E270" s="72" t="s">
        <v>383</v>
      </c>
      <c r="F270" s="61" t="s">
        <v>1137</v>
      </c>
      <c r="G270" s="62" t="s">
        <v>1138</v>
      </c>
      <c r="H270" s="61" t="s">
        <v>943</v>
      </c>
      <c r="I270" s="61" t="s">
        <v>943</v>
      </c>
      <c r="J270" s="61">
        <v>1</v>
      </c>
      <c r="K270" s="61"/>
      <c r="L270" s="74" t="s">
        <v>74</v>
      </c>
      <c r="M270" s="72" t="s">
        <v>387</v>
      </c>
      <c r="N270" s="72" t="s">
        <v>388</v>
      </c>
      <c r="O270" s="142">
        <v>1123.45</v>
      </c>
      <c r="P270" s="142">
        <v>1348.14</v>
      </c>
      <c r="Q270" s="142">
        <f>P270</f>
        <v>1348.14</v>
      </c>
      <c r="R270" s="142"/>
      <c r="S270" s="142"/>
      <c r="T270" s="142"/>
      <c r="U270" s="142"/>
      <c r="V270" s="142"/>
      <c r="W270" s="76" t="s">
        <v>925</v>
      </c>
      <c r="X270" s="76" t="s">
        <v>1297</v>
      </c>
      <c r="Y270" s="72" t="s">
        <v>89</v>
      </c>
      <c r="Z270" s="176">
        <v>44935</v>
      </c>
      <c r="AA270" s="176">
        <v>44936</v>
      </c>
      <c r="AB270" s="66" t="s">
        <v>1907</v>
      </c>
      <c r="AC270" s="74" t="s">
        <v>1139</v>
      </c>
      <c r="AD270" s="74">
        <v>4714004270</v>
      </c>
      <c r="AE270" s="74">
        <v>660850001</v>
      </c>
      <c r="AF270" s="59" t="s">
        <v>1138</v>
      </c>
      <c r="AG270" s="74" t="s">
        <v>67</v>
      </c>
      <c r="AH270" s="59"/>
      <c r="AI270" s="61" t="s">
        <v>1135</v>
      </c>
      <c r="AJ270" s="177">
        <v>1</v>
      </c>
      <c r="AK270" s="61">
        <v>52000000000</v>
      </c>
      <c r="AL270" s="72" t="s">
        <v>1122</v>
      </c>
      <c r="AM270" s="176">
        <v>44942</v>
      </c>
      <c r="AN270" s="176">
        <v>44986</v>
      </c>
      <c r="AO270" s="176">
        <v>45016</v>
      </c>
      <c r="AP270" s="61">
        <v>2023</v>
      </c>
      <c r="AQ270" s="61"/>
      <c r="AR270" s="61"/>
      <c r="AS270" s="61"/>
      <c r="AT270" s="155"/>
      <c r="AU270" s="155"/>
      <c r="AV270" s="155"/>
      <c r="AW270" s="155"/>
      <c r="AX270" s="155"/>
      <c r="AY270" s="155"/>
      <c r="AZ270" s="155"/>
      <c r="BA270" s="155"/>
      <c r="BB270" s="155"/>
    </row>
    <row r="271" spans="1:73" s="68" customFormat="1" ht="52.5" customHeight="1">
      <c r="A271" s="14" t="s">
        <v>247</v>
      </c>
      <c r="B271" s="59" t="s">
        <v>1743</v>
      </c>
      <c r="C271" s="72" t="s">
        <v>1184</v>
      </c>
      <c r="D271" s="76" t="s">
        <v>1123</v>
      </c>
      <c r="E271" s="62" t="s">
        <v>383</v>
      </c>
      <c r="F271" s="62" t="s">
        <v>1141</v>
      </c>
      <c r="G271" s="62" t="s">
        <v>1142</v>
      </c>
      <c r="H271" s="69" t="s">
        <v>1143</v>
      </c>
      <c r="I271" s="69" t="s">
        <v>1143</v>
      </c>
      <c r="J271" s="62">
        <v>1</v>
      </c>
      <c r="K271" s="62"/>
      <c r="L271" s="62" t="s">
        <v>74</v>
      </c>
      <c r="M271" s="62" t="s">
        <v>387</v>
      </c>
      <c r="N271" s="62" t="s">
        <v>211</v>
      </c>
      <c r="O271" s="127">
        <v>9060</v>
      </c>
      <c r="P271" s="127">
        <f>O271*1.2</f>
        <v>10872</v>
      </c>
      <c r="Q271" s="127"/>
      <c r="R271" s="127"/>
      <c r="S271" s="127"/>
      <c r="T271" s="127"/>
      <c r="U271" s="127"/>
      <c r="V271" s="127"/>
      <c r="W271" s="76" t="s">
        <v>925</v>
      </c>
      <c r="X271" s="76" t="s">
        <v>1297</v>
      </c>
      <c r="Y271" s="72" t="s">
        <v>89</v>
      </c>
      <c r="Z271" s="63">
        <v>44957</v>
      </c>
      <c r="AA271" s="63">
        <v>44957</v>
      </c>
      <c r="AB271" s="66" t="s">
        <v>1099</v>
      </c>
      <c r="AC271" s="72" t="s">
        <v>1144</v>
      </c>
      <c r="AD271" s="72">
        <v>5503249258</v>
      </c>
      <c r="AE271" s="72">
        <v>550301001</v>
      </c>
      <c r="AF271" s="62" t="s">
        <v>1145</v>
      </c>
      <c r="AG271" s="62" t="s">
        <v>1145</v>
      </c>
      <c r="AH271" s="62"/>
      <c r="AI271" s="62" t="s">
        <v>1135</v>
      </c>
      <c r="AJ271" s="62">
        <v>1</v>
      </c>
      <c r="AK271" s="70">
        <v>52000000000</v>
      </c>
      <c r="AL271" s="62" t="s">
        <v>1122</v>
      </c>
      <c r="AM271" s="63">
        <v>44957</v>
      </c>
      <c r="AN271" s="63">
        <v>44957</v>
      </c>
      <c r="AO271" s="63">
        <v>45291</v>
      </c>
      <c r="AP271" s="62">
        <v>2023</v>
      </c>
      <c r="AQ271" s="62"/>
      <c r="AR271" s="62"/>
      <c r="AS271" s="62"/>
      <c r="AT271" s="16"/>
      <c r="AU271" s="19"/>
      <c r="AV271" s="28"/>
      <c r="AW271" s="23"/>
      <c r="AX271" s="16"/>
      <c r="AY271" s="16"/>
      <c r="AZ271" s="16"/>
      <c r="BA271" s="16"/>
      <c r="BB271" s="16"/>
    </row>
    <row r="272" spans="1:73" s="121" customFormat="1" ht="71.25" customHeight="1">
      <c r="A272" s="14" t="s">
        <v>247</v>
      </c>
      <c r="B272" s="59" t="s">
        <v>1744</v>
      </c>
      <c r="C272" s="72" t="s">
        <v>1184</v>
      </c>
      <c r="D272" s="76" t="s">
        <v>1123</v>
      </c>
      <c r="E272" s="61" t="s">
        <v>383</v>
      </c>
      <c r="F272" s="178" t="s">
        <v>401</v>
      </c>
      <c r="G272" s="59" t="s">
        <v>1149</v>
      </c>
      <c r="H272" s="61" t="s">
        <v>403</v>
      </c>
      <c r="I272" s="61" t="s">
        <v>403</v>
      </c>
      <c r="J272" s="49">
        <v>2</v>
      </c>
      <c r="K272" s="178"/>
      <c r="L272" s="178" t="s">
        <v>74</v>
      </c>
      <c r="M272" s="178" t="s">
        <v>387</v>
      </c>
      <c r="N272" s="62" t="s">
        <v>388</v>
      </c>
      <c r="O272" s="179">
        <v>7377</v>
      </c>
      <c r="P272" s="179">
        <f>O272*1.2</f>
        <v>8852.4</v>
      </c>
      <c r="Q272" s="143"/>
      <c r="R272" s="180">
        <v>8114.4</v>
      </c>
      <c r="S272" s="180">
        <v>738</v>
      </c>
      <c r="T272" s="181"/>
      <c r="U272" s="181"/>
      <c r="V272" s="181"/>
      <c r="W272" s="59" t="s">
        <v>64</v>
      </c>
      <c r="X272" s="76" t="s">
        <v>1297</v>
      </c>
      <c r="Y272" s="56" t="s">
        <v>66</v>
      </c>
      <c r="Z272" s="110">
        <v>44942</v>
      </c>
      <c r="AA272" s="110">
        <v>44956</v>
      </c>
      <c r="AB272" s="63"/>
      <c r="AC272" s="63"/>
      <c r="AD272" s="62"/>
      <c r="AE272" s="62"/>
      <c r="AF272" s="178" t="s">
        <v>1150</v>
      </c>
      <c r="AG272" s="59" t="s">
        <v>1151</v>
      </c>
      <c r="AH272" s="109"/>
      <c r="AI272" s="61"/>
      <c r="AJ272" s="178"/>
      <c r="AK272" s="61">
        <v>52000000000</v>
      </c>
      <c r="AL272" s="61" t="s">
        <v>1122</v>
      </c>
      <c r="AM272" s="110">
        <v>44957</v>
      </c>
      <c r="AN272" s="110">
        <v>44958</v>
      </c>
      <c r="AO272" s="110">
        <v>44957</v>
      </c>
      <c r="AP272" s="178" t="s">
        <v>390</v>
      </c>
      <c r="AQ272" s="178"/>
      <c r="AR272" s="178"/>
      <c r="AS272" s="178"/>
      <c r="AT272" s="210"/>
      <c r="AU272" s="210"/>
      <c r="AV272" s="210"/>
      <c r="AW272" s="210"/>
      <c r="AX272" s="210"/>
      <c r="AY272" s="210"/>
      <c r="AZ272" s="210"/>
      <c r="BA272" s="220"/>
      <c r="BB272" s="220"/>
    </row>
    <row r="273" spans="1:54" s="121" customFormat="1" ht="71.25" customHeight="1">
      <c r="A273" s="14" t="s">
        <v>247</v>
      </c>
      <c r="B273" s="59" t="s">
        <v>1745</v>
      </c>
      <c r="C273" s="72" t="s">
        <v>1184</v>
      </c>
      <c r="D273" s="76" t="s">
        <v>1123</v>
      </c>
      <c r="E273" s="61" t="s">
        <v>383</v>
      </c>
      <c r="F273" s="178" t="s">
        <v>384</v>
      </c>
      <c r="G273" s="59" t="s">
        <v>1914</v>
      </c>
      <c r="H273" s="61" t="s">
        <v>386</v>
      </c>
      <c r="I273" s="61" t="s">
        <v>386</v>
      </c>
      <c r="J273" s="16">
        <v>1</v>
      </c>
      <c r="K273" s="178">
        <v>3</v>
      </c>
      <c r="L273" s="178" t="s">
        <v>74</v>
      </c>
      <c r="M273" s="178" t="s">
        <v>387</v>
      </c>
      <c r="N273" s="62" t="s">
        <v>388</v>
      </c>
      <c r="O273" s="182">
        <v>1142</v>
      </c>
      <c r="P273" s="182">
        <f>O273*1.2</f>
        <v>1370.3999999999999</v>
      </c>
      <c r="Q273" s="180"/>
      <c r="R273" s="180">
        <v>1200</v>
      </c>
      <c r="S273" s="180">
        <f>170.4</f>
        <v>170.4</v>
      </c>
      <c r="T273" s="181"/>
      <c r="U273" s="181"/>
      <c r="V273" s="181"/>
      <c r="W273" s="76" t="s">
        <v>925</v>
      </c>
      <c r="X273" s="76" t="s">
        <v>1297</v>
      </c>
      <c r="Y273" s="72" t="s">
        <v>89</v>
      </c>
      <c r="Z273" s="110">
        <v>44942</v>
      </c>
      <c r="AA273" s="110">
        <v>44956</v>
      </c>
      <c r="AB273" s="16" t="s">
        <v>1905</v>
      </c>
      <c r="AC273" s="63" t="s">
        <v>1152</v>
      </c>
      <c r="AD273" s="62"/>
      <c r="AE273" s="62"/>
      <c r="AF273" s="59" t="s">
        <v>1153</v>
      </c>
      <c r="AG273" s="59"/>
      <c r="AH273" s="109"/>
      <c r="AI273" s="61"/>
      <c r="AJ273" s="178"/>
      <c r="AK273" s="61">
        <v>52000000000</v>
      </c>
      <c r="AL273" s="61" t="s">
        <v>1122</v>
      </c>
      <c r="AM273" s="110">
        <v>44958</v>
      </c>
      <c r="AN273" s="110">
        <v>44958</v>
      </c>
      <c r="AO273" s="110">
        <v>45291</v>
      </c>
      <c r="AP273" s="178">
        <v>2023</v>
      </c>
      <c r="AQ273" s="178"/>
      <c r="AR273" s="178"/>
      <c r="AS273" s="178"/>
      <c r="AT273" s="216"/>
      <c r="AU273" s="216"/>
      <c r="AV273" s="216"/>
      <c r="AW273" s="216"/>
      <c r="AX273" s="216"/>
      <c r="AY273" s="216"/>
      <c r="AZ273" s="216"/>
      <c r="BA273" s="16"/>
      <c r="BB273" s="16"/>
    </row>
    <row r="274" spans="1:54" s="121" customFormat="1" ht="71.25" customHeight="1">
      <c r="A274" s="14" t="s">
        <v>247</v>
      </c>
      <c r="B274" s="59" t="s">
        <v>1746</v>
      </c>
      <c r="C274" s="72" t="s">
        <v>1184</v>
      </c>
      <c r="D274" s="76" t="s">
        <v>1123</v>
      </c>
      <c r="E274" s="61" t="s">
        <v>383</v>
      </c>
      <c r="F274" s="178" t="s">
        <v>1125</v>
      </c>
      <c r="G274" s="59" t="s">
        <v>1154</v>
      </c>
      <c r="H274" s="61">
        <v>38</v>
      </c>
      <c r="I274" s="61" t="s">
        <v>1147</v>
      </c>
      <c r="J274" s="16">
        <v>1</v>
      </c>
      <c r="K274" s="178"/>
      <c r="L274" s="178" t="s">
        <v>74</v>
      </c>
      <c r="M274" s="178" t="s">
        <v>387</v>
      </c>
      <c r="N274" s="62" t="s">
        <v>388</v>
      </c>
      <c r="O274" s="182">
        <v>4059.9</v>
      </c>
      <c r="P274" s="182">
        <f>O274*1.2</f>
        <v>4871.88</v>
      </c>
      <c r="Q274" s="180"/>
      <c r="R274" s="180">
        <f>P274/12*11</f>
        <v>4465.8900000000003</v>
      </c>
      <c r="S274" s="180">
        <f>P274/12*1</f>
        <v>405.99</v>
      </c>
      <c r="T274" s="181"/>
      <c r="U274" s="181"/>
      <c r="V274" s="181"/>
      <c r="W274" s="76" t="s">
        <v>925</v>
      </c>
      <c r="X274" s="76" t="s">
        <v>1297</v>
      </c>
      <c r="Y274" s="72" t="s">
        <v>89</v>
      </c>
      <c r="Z274" s="110">
        <v>44942</v>
      </c>
      <c r="AA274" s="110">
        <v>44956</v>
      </c>
      <c r="AB274" s="66" t="s">
        <v>1916</v>
      </c>
      <c r="AC274" s="63" t="s">
        <v>1155</v>
      </c>
      <c r="AD274" s="62">
        <v>5401381810</v>
      </c>
      <c r="AE274" s="62">
        <v>550401001</v>
      </c>
      <c r="AF274" s="59" t="s">
        <v>1156</v>
      </c>
      <c r="AG274" s="59" t="s">
        <v>1151</v>
      </c>
      <c r="AH274" s="109"/>
      <c r="AI274" s="61"/>
      <c r="AJ274" s="178"/>
      <c r="AK274" s="61">
        <v>52000000000</v>
      </c>
      <c r="AL274" s="61" t="s">
        <v>1122</v>
      </c>
      <c r="AM274" s="110">
        <v>44957</v>
      </c>
      <c r="AN274" s="110">
        <v>44958</v>
      </c>
      <c r="AO274" s="110">
        <v>44957</v>
      </c>
      <c r="AP274" s="178" t="s">
        <v>390</v>
      </c>
      <c r="AQ274" s="178"/>
      <c r="AR274" s="178"/>
      <c r="AS274" s="178"/>
      <c r="AT274" s="216"/>
      <c r="AU274" s="216"/>
      <c r="AV274" s="216"/>
      <c r="AW274" s="216"/>
      <c r="AX274" s="216"/>
      <c r="AY274" s="216"/>
      <c r="AZ274" s="216"/>
      <c r="BA274" s="16"/>
      <c r="BB274" s="16"/>
    </row>
    <row r="275" spans="1:54" s="68" customFormat="1" ht="71.25" customHeight="1">
      <c r="A275" s="14" t="s">
        <v>247</v>
      </c>
      <c r="B275" s="59" t="s">
        <v>1747</v>
      </c>
      <c r="C275" s="72" t="s">
        <v>1184</v>
      </c>
      <c r="D275" s="76" t="s">
        <v>1123</v>
      </c>
      <c r="E275" s="62" t="s">
        <v>383</v>
      </c>
      <c r="F275" s="62" t="s">
        <v>1157</v>
      </c>
      <c r="G275" s="62" t="s">
        <v>1158</v>
      </c>
      <c r="H275" s="69" t="s">
        <v>1159</v>
      </c>
      <c r="I275" s="69" t="s">
        <v>1160</v>
      </c>
      <c r="J275" s="16">
        <v>1</v>
      </c>
      <c r="K275" s="62">
        <v>11</v>
      </c>
      <c r="L275" s="62" t="s">
        <v>74</v>
      </c>
      <c r="M275" s="62" t="s">
        <v>432</v>
      </c>
      <c r="N275" s="62" t="s">
        <v>1161</v>
      </c>
      <c r="O275" s="127">
        <v>833.60706000000005</v>
      </c>
      <c r="P275" s="127">
        <v>1000.328472</v>
      </c>
      <c r="Q275" s="127">
        <v>1000.328472</v>
      </c>
      <c r="R275" s="131" t="s">
        <v>465</v>
      </c>
      <c r="S275" s="131" t="s">
        <v>465</v>
      </c>
      <c r="T275" s="131"/>
      <c r="U275" s="131"/>
      <c r="V275" s="131"/>
      <c r="W275" s="76" t="s">
        <v>925</v>
      </c>
      <c r="X275" s="76" t="s">
        <v>1297</v>
      </c>
      <c r="Y275" s="72" t="s">
        <v>89</v>
      </c>
      <c r="Z275" s="63">
        <v>44927</v>
      </c>
      <c r="AA275" s="63">
        <v>44927</v>
      </c>
      <c r="AB275" s="72" t="s">
        <v>1908</v>
      </c>
      <c r="AC275" s="62" t="s">
        <v>1162</v>
      </c>
      <c r="AD275" s="62">
        <v>5503249258</v>
      </c>
      <c r="AE275" s="62">
        <v>550301001</v>
      </c>
      <c r="AF275" s="62" t="s">
        <v>1158</v>
      </c>
      <c r="AG275" s="62" t="s">
        <v>1148</v>
      </c>
      <c r="AH275" s="62" t="s">
        <v>1163</v>
      </c>
      <c r="AI275" s="62" t="s">
        <v>1164</v>
      </c>
      <c r="AJ275" s="62" t="s">
        <v>1165</v>
      </c>
      <c r="AK275" s="70">
        <v>52000000000</v>
      </c>
      <c r="AL275" s="62" t="s">
        <v>1140</v>
      </c>
      <c r="AM275" s="63">
        <v>44957</v>
      </c>
      <c r="AN275" s="63">
        <v>44927</v>
      </c>
      <c r="AO275" s="63">
        <v>45260</v>
      </c>
      <c r="AP275" s="62">
        <v>2023</v>
      </c>
      <c r="AQ275" s="62" t="s">
        <v>1166</v>
      </c>
      <c r="AR275" s="88" t="s">
        <v>465</v>
      </c>
      <c r="AS275" s="88" t="s">
        <v>465</v>
      </c>
      <c r="AT275" s="217" t="s">
        <v>465</v>
      </c>
      <c r="AU275" s="217" t="s">
        <v>465</v>
      </c>
      <c r="AV275" s="217" t="s">
        <v>465</v>
      </c>
      <c r="AW275" s="217" t="s">
        <v>465</v>
      </c>
      <c r="AX275" s="217" t="s">
        <v>465</v>
      </c>
      <c r="AY275" s="217" t="s">
        <v>465</v>
      </c>
      <c r="AZ275" s="217" t="s">
        <v>465</v>
      </c>
      <c r="BA275" s="217" t="s">
        <v>465</v>
      </c>
      <c r="BB275" s="16" t="s">
        <v>1167</v>
      </c>
    </row>
    <row r="276" spans="1:54" s="68" customFormat="1" ht="71.25" customHeight="1">
      <c r="A276" s="14" t="s">
        <v>247</v>
      </c>
      <c r="B276" s="59" t="s">
        <v>1748</v>
      </c>
      <c r="C276" s="72" t="s">
        <v>1184</v>
      </c>
      <c r="D276" s="76" t="s">
        <v>1123</v>
      </c>
      <c r="E276" s="62" t="s">
        <v>383</v>
      </c>
      <c r="F276" s="62" t="s">
        <v>1157</v>
      </c>
      <c r="G276" s="62" t="s">
        <v>1158</v>
      </c>
      <c r="H276" s="69" t="s">
        <v>1159</v>
      </c>
      <c r="I276" s="69" t="s">
        <v>1160</v>
      </c>
      <c r="J276" s="16">
        <v>1</v>
      </c>
      <c r="K276" s="62">
        <v>11</v>
      </c>
      <c r="L276" s="62" t="s">
        <v>74</v>
      </c>
      <c r="M276" s="62" t="s">
        <v>432</v>
      </c>
      <c r="N276" s="62" t="s">
        <v>1161</v>
      </c>
      <c r="O276" s="127">
        <v>850.27921000000003</v>
      </c>
      <c r="P276" s="127">
        <v>1020.335052</v>
      </c>
      <c r="Q276" s="127">
        <v>92.757729999999995</v>
      </c>
      <c r="R276" s="127">
        <v>927.57732199999998</v>
      </c>
      <c r="S276" s="131" t="s">
        <v>465</v>
      </c>
      <c r="T276" s="131"/>
      <c r="U276" s="131"/>
      <c r="V276" s="131"/>
      <c r="W276" s="76" t="s">
        <v>925</v>
      </c>
      <c r="X276" s="76" t="s">
        <v>1297</v>
      </c>
      <c r="Y276" s="72" t="s">
        <v>89</v>
      </c>
      <c r="Z276" s="63">
        <v>45261</v>
      </c>
      <c r="AA276" s="63">
        <v>45261</v>
      </c>
      <c r="AB276" s="72" t="s">
        <v>1908</v>
      </c>
      <c r="AC276" s="62" t="s">
        <v>1162</v>
      </c>
      <c r="AD276" s="62">
        <v>5503249258</v>
      </c>
      <c r="AE276" s="62">
        <v>550301001</v>
      </c>
      <c r="AF276" s="62" t="s">
        <v>1158</v>
      </c>
      <c r="AG276" s="62" t="s">
        <v>1148</v>
      </c>
      <c r="AH276" s="62" t="s">
        <v>1163</v>
      </c>
      <c r="AI276" s="62" t="s">
        <v>1164</v>
      </c>
      <c r="AJ276" s="62" t="s">
        <v>1165</v>
      </c>
      <c r="AK276" s="70">
        <v>52000000000</v>
      </c>
      <c r="AL276" s="62" t="s">
        <v>1140</v>
      </c>
      <c r="AM276" s="63">
        <v>45289</v>
      </c>
      <c r="AN276" s="63">
        <v>45261</v>
      </c>
      <c r="AO276" s="63">
        <v>45595</v>
      </c>
      <c r="AP276" s="62">
        <v>2023</v>
      </c>
      <c r="AQ276" s="62" t="s">
        <v>1168</v>
      </c>
      <c r="AR276" s="88" t="s">
        <v>465</v>
      </c>
      <c r="AS276" s="88" t="s">
        <v>465</v>
      </c>
      <c r="AT276" s="217" t="s">
        <v>465</v>
      </c>
      <c r="AU276" s="217" t="s">
        <v>465</v>
      </c>
      <c r="AV276" s="217" t="s">
        <v>465</v>
      </c>
      <c r="AW276" s="217" t="s">
        <v>465</v>
      </c>
      <c r="AX276" s="217" t="s">
        <v>465</v>
      </c>
      <c r="AY276" s="217" t="s">
        <v>465</v>
      </c>
      <c r="AZ276" s="217" t="s">
        <v>465</v>
      </c>
      <c r="BA276" s="217" t="s">
        <v>465</v>
      </c>
      <c r="BB276" s="16" t="s">
        <v>1167</v>
      </c>
    </row>
    <row r="277" spans="1:54" s="68" customFormat="1" ht="71.25" customHeight="1">
      <c r="A277" s="14" t="s">
        <v>247</v>
      </c>
      <c r="B277" s="59" t="s">
        <v>1749</v>
      </c>
      <c r="C277" s="72" t="s">
        <v>1184</v>
      </c>
      <c r="D277" s="76" t="s">
        <v>1123</v>
      </c>
      <c r="E277" s="62" t="s">
        <v>383</v>
      </c>
      <c r="F277" s="79" t="s">
        <v>1169</v>
      </c>
      <c r="G277" s="74" t="s">
        <v>1170</v>
      </c>
      <c r="H277" s="79" t="s">
        <v>87</v>
      </c>
      <c r="I277" s="79" t="s">
        <v>1041</v>
      </c>
      <c r="J277" s="49">
        <v>2</v>
      </c>
      <c r="K277" s="79"/>
      <c r="L277" s="62" t="s">
        <v>74</v>
      </c>
      <c r="M277" s="79" t="s">
        <v>432</v>
      </c>
      <c r="N277" s="67" t="s">
        <v>388</v>
      </c>
      <c r="O277" s="131">
        <v>1657.703</v>
      </c>
      <c r="P277" s="131">
        <v>1989.24</v>
      </c>
      <c r="Q277" s="127"/>
      <c r="R277" s="127">
        <v>1989.24</v>
      </c>
      <c r="S277" s="131"/>
      <c r="T277" s="131"/>
      <c r="U277" s="131"/>
      <c r="V277" s="131"/>
      <c r="W277" s="59" t="s">
        <v>64</v>
      </c>
      <c r="X277" s="76" t="s">
        <v>1297</v>
      </c>
      <c r="Y277" s="56" t="s">
        <v>66</v>
      </c>
      <c r="Z277" s="66">
        <v>45054</v>
      </c>
      <c r="AA277" s="77">
        <v>45079</v>
      </c>
      <c r="AB277" s="61"/>
      <c r="AC277" s="62"/>
      <c r="AD277" s="62"/>
      <c r="AE277" s="62"/>
      <c r="AF277" s="79" t="s">
        <v>1171</v>
      </c>
      <c r="AG277" s="59" t="s">
        <v>67</v>
      </c>
      <c r="AH277" s="59">
        <v>876</v>
      </c>
      <c r="AI277" s="59" t="s">
        <v>68</v>
      </c>
      <c r="AJ277" s="74">
        <v>1</v>
      </c>
      <c r="AK277" s="74">
        <v>52000000000</v>
      </c>
      <c r="AL277" s="74" t="s">
        <v>1122</v>
      </c>
      <c r="AM277" s="77">
        <v>45107</v>
      </c>
      <c r="AN277" s="77">
        <v>45107</v>
      </c>
      <c r="AO277" s="63">
        <v>45473</v>
      </c>
      <c r="AP277" s="79"/>
      <c r="AQ277" s="79" t="s">
        <v>1172</v>
      </c>
      <c r="AR277" s="88" t="s">
        <v>465</v>
      </c>
      <c r="AS277" s="88" t="s">
        <v>465</v>
      </c>
      <c r="AT277" s="211" t="s">
        <v>465</v>
      </c>
      <c r="AU277" s="211" t="s">
        <v>465</v>
      </c>
      <c r="AV277" s="211" t="s">
        <v>465</v>
      </c>
      <c r="AW277" s="211" t="s">
        <v>465</v>
      </c>
      <c r="AX277" s="211" t="s">
        <v>465</v>
      </c>
      <c r="AY277" s="211" t="s">
        <v>465</v>
      </c>
      <c r="AZ277" s="211" t="s">
        <v>465</v>
      </c>
      <c r="BA277" s="211" t="s">
        <v>465</v>
      </c>
      <c r="BB277" s="212" t="s">
        <v>1172</v>
      </c>
    </row>
    <row r="278" spans="1:54" s="68" customFormat="1" ht="71.25" customHeight="1">
      <c r="A278" s="14" t="s">
        <v>247</v>
      </c>
      <c r="B278" s="59" t="s">
        <v>1750</v>
      </c>
      <c r="C278" s="72" t="s">
        <v>1184</v>
      </c>
      <c r="D278" s="76" t="s">
        <v>1123</v>
      </c>
      <c r="E278" s="62" t="s">
        <v>383</v>
      </c>
      <c r="F278" s="62" t="s">
        <v>1169</v>
      </c>
      <c r="G278" s="62" t="s">
        <v>1173</v>
      </c>
      <c r="H278" s="69" t="s">
        <v>87</v>
      </c>
      <c r="I278" s="69" t="s">
        <v>1041</v>
      </c>
      <c r="J278" s="49">
        <v>2</v>
      </c>
      <c r="K278" s="62"/>
      <c r="L278" s="62" t="s">
        <v>74</v>
      </c>
      <c r="M278" s="62" t="s">
        <v>432</v>
      </c>
      <c r="N278" s="67" t="s">
        <v>388</v>
      </c>
      <c r="O278" s="127">
        <v>1672.48</v>
      </c>
      <c r="P278" s="127">
        <v>2006.9760000000001</v>
      </c>
      <c r="Q278" s="127"/>
      <c r="R278" s="127">
        <v>2006.9760000000001</v>
      </c>
      <c r="S278" s="127"/>
      <c r="T278" s="127"/>
      <c r="U278" s="127"/>
      <c r="V278" s="127"/>
      <c r="W278" s="59" t="s">
        <v>64</v>
      </c>
      <c r="X278" s="76" t="s">
        <v>1297</v>
      </c>
      <c r="Y278" s="56" t="s">
        <v>66</v>
      </c>
      <c r="Z278" s="63">
        <v>45054</v>
      </c>
      <c r="AA278" s="63">
        <v>45079</v>
      </c>
      <c r="AB278" s="61"/>
      <c r="AC278" s="62"/>
      <c r="AD278" s="62"/>
      <c r="AE278" s="62"/>
      <c r="AF278" s="62" t="s">
        <v>1173</v>
      </c>
      <c r="AG278" s="59" t="s">
        <v>67</v>
      </c>
      <c r="AH278" s="59">
        <v>876</v>
      </c>
      <c r="AI278" s="59" t="s">
        <v>68</v>
      </c>
      <c r="AJ278" s="62">
        <v>1</v>
      </c>
      <c r="AK278" s="74">
        <v>52000000000</v>
      </c>
      <c r="AL278" s="74" t="s">
        <v>1122</v>
      </c>
      <c r="AM278" s="63">
        <v>45107</v>
      </c>
      <c r="AN278" s="63">
        <v>45107</v>
      </c>
      <c r="AO278" s="63">
        <v>45473</v>
      </c>
      <c r="AP278" s="62"/>
      <c r="AQ278" s="62" t="s">
        <v>1174</v>
      </c>
      <c r="AR278" s="88" t="s">
        <v>465</v>
      </c>
      <c r="AS278" s="88" t="s">
        <v>465</v>
      </c>
      <c r="AT278" s="88" t="s">
        <v>465</v>
      </c>
      <c r="AU278" s="88" t="s">
        <v>465</v>
      </c>
      <c r="AV278" s="88" t="s">
        <v>465</v>
      </c>
      <c r="AW278" s="88" t="s">
        <v>465</v>
      </c>
      <c r="AX278" s="88" t="s">
        <v>465</v>
      </c>
      <c r="AY278" s="88" t="s">
        <v>465</v>
      </c>
      <c r="AZ278" s="88" t="s">
        <v>465</v>
      </c>
      <c r="BA278" s="88" t="s">
        <v>465</v>
      </c>
      <c r="BB278" s="62" t="s">
        <v>1175</v>
      </c>
    </row>
    <row r="279" spans="1:54" s="121" customFormat="1" ht="97.5" customHeight="1">
      <c r="A279" s="14" t="s">
        <v>247</v>
      </c>
      <c r="B279" s="69" t="s">
        <v>1751</v>
      </c>
      <c r="C279" s="72" t="s">
        <v>1184</v>
      </c>
      <c r="D279" s="76" t="s">
        <v>1187</v>
      </c>
      <c r="E279" s="62" t="s">
        <v>383</v>
      </c>
      <c r="F279" s="62" t="s">
        <v>407</v>
      </c>
      <c r="G279" s="62" t="s">
        <v>1185</v>
      </c>
      <c r="H279" s="58"/>
      <c r="I279" s="58" t="s">
        <v>409</v>
      </c>
      <c r="J279" s="62">
        <v>1</v>
      </c>
      <c r="K279" s="62"/>
      <c r="L279" s="62" t="s">
        <v>1182</v>
      </c>
      <c r="M279" s="62" t="s">
        <v>432</v>
      </c>
      <c r="N279" s="62" t="s">
        <v>433</v>
      </c>
      <c r="O279" s="129">
        <v>2298</v>
      </c>
      <c r="P279" s="129">
        <v>2298</v>
      </c>
      <c r="Q279" s="127"/>
      <c r="R279" s="127"/>
      <c r="S279" s="127"/>
      <c r="T279" s="127"/>
      <c r="U279" s="127"/>
      <c r="V279" s="127"/>
      <c r="W279" s="72" t="s">
        <v>410</v>
      </c>
      <c r="X279" s="76" t="s">
        <v>1189</v>
      </c>
      <c r="Y279" s="56" t="s">
        <v>66</v>
      </c>
      <c r="Z279" s="63">
        <v>44937</v>
      </c>
      <c r="AA279" s="63">
        <v>44998</v>
      </c>
      <c r="AB279" s="62"/>
      <c r="AC279" s="62"/>
      <c r="AD279" s="62"/>
      <c r="AE279" s="62"/>
      <c r="AF279" s="62" t="s">
        <v>1186</v>
      </c>
      <c r="AG279" s="62" t="s">
        <v>1151</v>
      </c>
      <c r="AH279" s="62"/>
      <c r="AI279" s="62"/>
      <c r="AJ279" s="62"/>
      <c r="AK279" s="61">
        <v>95000000000</v>
      </c>
      <c r="AL279" s="59" t="s">
        <v>1183</v>
      </c>
      <c r="AM279" s="63">
        <v>45008</v>
      </c>
      <c r="AN279" s="81">
        <v>45008</v>
      </c>
      <c r="AO279" s="81">
        <v>45291</v>
      </c>
      <c r="AP279" s="62">
        <v>2023</v>
      </c>
      <c r="AQ279" s="62"/>
      <c r="AR279" s="62"/>
      <c r="AS279" s="62"/>
      <c r="AT279" s="62"/>
      <c r="AU279" s="63"/>
      <c r="AV279" s="64"/>
      <c r="AW279" s="65"/>
      <c r="AX279" s="62"/>
      <c r="AY279" s="62"/>
      <c r="AZ279" s="62"/>
    </row>
    <row r="280" spans="1:54" s="68" customFormat="1" ht="65.25" customHeight="1">
      <c r="A280" s="14" t="s">
        <v>247</v>
      </c>
      <c r="B280" s="69" t="s">
        <v>1752</v>
      </c>
      <c r="C280" s="72" t="s">
        <v>1184</v>
      </c>
      <c r="D280" s="76" t="s">
        <v>1187</v>
      </c>
      <c r="E280" s="62" t="s">
        <v>406</v>
      </c>
      <c r="F280" s="62" t="s">
        <v>466</v>
      </c>
      <c r="G280" s="62" t="s">
        <v>1188</v>
      </c>
      <c r="H280" s="69" t="s">
        <v>87</v>
      </c>
      <c r="I280" s="69" t="s">
        <v>1041</v>
      </c>
      <c r="J280" s="62">
        <v>2</v>
      </c>
      <c r="K280" s="62"/>
      <c r="L280" s="62" t="s">
        <v>74</v>
      </c>
      <c r="M280" s="62" t="s">
        <v>387</v>
      </c>
      <c r="N280" s="62" t="s">
        <v>388</v>
      </c>
      <c r="O280" s="127">
        <v>2000</v>
      </c>
      <c r="P280" s="127">
        <v>2400</v>
      </c>
      <c r="Q280" s="127">
        <v>2400</v>
      </c>
      <c r="R280" s="127"/>
      <c r="S280" s="127"/>
      <c r="T280" s="127"/>
      <c r="U280" s="127"/>
      <c r="V280" s="127"/>
      <c r="W280" s="59" t="s">
        <v>64</v>
      </c>
      <c r="X280" s="76" t="s">
        <v>1189</v>
      </c>
      <c r="Y280" s="56" t="s">
        <v>66</v>
      </c>
      <c r="Z280" s="63">
        <v>45000</v>
      </c>
      <c r="AA280" s="63">
        <v>45052</v>
      </c>
      <c r="AB280" s="62"/>
      <c r="AC280" s="62"/>
      <c r="AD280" s="62"/>
      <c r="AE280" s="62"/>
      <c r="AF280" s="62" t="s">
        <v>1190</v>
      </c>
      <c r="AG280" s="62" t="s">
        <v>251</v>
      </c>
      <c r="AH280" s="62">
        <v>876</v>
      </c>
      <c r="AI280" s="62" t="s">
        <v>68</v>
      </c>
      <c r="AJ280" s="62">
        <v>1</v>
      </c>
      <c r="AK280" s="70" t="s">
        <v>1191</v>
      </c>
      <c r="AL280" s="62" t="s">
        <v>1183</v>
      </c>
      <c r="AM280" s="63">
        <v>45052</v>
      </c>
      <c r="AN280" s="63">
        <v>45052</v>
      </c>
      <c r="AO280" s="63">
        <v>45270</v>
      </c>
      <c r="AP280" s="62">
        <v>2023</v>
      </c>
      <c r="AQ280" s="62"/>
      <c r="AR280" s="62"/>
      <c r="AS280" s="62"/>
      <c r="AT280" s="62"/>
      <c r="AU280" s="63"/>
      <c r="AV280" s="64"/>
      <c r="AW280" s="65"/>
      <c r="AX280" s="62"/>
      <c r="AY280" s="62"/>
      <c r="AZ280" s="62"/>
      <c r="BA280" s="62"/>
      <c r="BB280" s="62"/>
    </row>
    <row r="281" spans="1:54" s="68" customFormat="1" ht="65.25" customHeight="1">
      <c r="A281" s="14" t="s">
        <v>247</v>
      </c>
      <c r="B281" s="69" t="s">
        <v>1753</v>
      </c>
      <c r="C281" s="72" t="s">
        <v>1184</v>
      </c>
      <c r="D281" s="76" t="s">
        <v>1187</v>
      </c>
      <c r="E281" s="62" t="s">
        <v>406</v>
      </c>
      <c r="F281" s="62" t="s">
        <v>468</v>
      </c>
      <c r="G281" s="62" t="s">
        <v>1192</v>
      </c>
      <c r="H281" s="69" t="s">
        <v>87</v>
      </c>
      <c r="I281" s="69" t="s">
        <v>1041</v>
      </c>
      <c r="J281" s="62">
        <v>2</v>
      </c>
      <c r="K281" s="62"/>
      <c r="L281" s="62" t="s">
        <v>74</v>
      </c>
      <c r="M281" s="62" t="s">
        <v>387</v>
      </c>
      <c r="N281" s="62" t="s">
        <v>388</v>
      </c>
      <c r="O281" s="127">
        <v>1685.6895999999999</v>
      </c>
      <c r="P281" s="127">
        <v>2022.82752</v>
      </c>
      <c r="Q281" s="127">
        <v>2022.82752</v>
      </c>
      <c r="R281" s="143"/>
      <c r="S281" s="143"/>
      <c r="T281" s="143"/>
      <c r="U281" s="143"/>
      <c r="V281" s="143"/>
      <c r="W281" s="59" t="s">
        <v>64</v>
      </c>
      <c r="X281" s="76" t="s">
        <v>1189</v>
      </c>
      <c r="Y281" s="56" t="s">
        <v>66</v>
      </c>
      <c r="Z281" s="63">
        <v>45000</v>
      </c>
      <c r="AA281" s="63">
        <v>45052</v>
      </c>
      <c r="AB281" s="62"/>
      <c r="AC281" s="62"/>
      <c r="AD281" s="62"/>
      <c r="AE281" s="62"/>
      <c r="AF281" s="62" t="s">
        <v>1190</v>
      </c>
      <c r="AG281" s="59" t="s">
        <v>251</v>
      </c>
      <c r="AH281" s="59">
        <v>876</v>
      </c>
      <c r="AI281" s="59" t="s">
        <v>68</v>
      </c>
      <c r="AJ281" s="62">
        <v>1</v>
      </c>
      <c r="AK281" s="90" t="s">
        <v>1191</v>
      </c>
      <c r="AL281" s="90" t="s">
        <v>1183</v>
      </c>
      <c r="AM281" s="63">
        <v>45052</v>
      </c>
      <c r="AN281" s="63">
        <v>45052</v>
      </c>
      <c r="AO281" s="63">
        <v>45270</v>
      </c>
      <c r="AP281" s="62">
        <v>2023</v>
      </c>
      <c r="AQ281" s="61"/>
      <c r="AR281" s="61"/>
      <c r="AS281" s="61"/>
      <c r="AT281" s="61"/>
      <c r="AU281" s="61"/>
      <c r="AV281" s="61"/>
      <c r="AW281" s="61"/>
      <c r="AX281" s="61"/>
      <c r="AY281" s="61"/>
      <c r="AZ281" s="61"/>
      <c r="BA281" s="61"/>
      <c r="BB281" s="61"/>
    </row>
    <row r="282" spans="1:54" s="121" customFormat="1" ht="62.25" customHeight="1">
      <c r="A282" s="14" t="s">
        <v>247</v>
      </c>
      <c r="B282" s="69" t="s">
        <v>1754</v>
      </c>
      <c r="C282" s="72" t="s">
        <v>1184</v>
      </c>
      <c r="D282" s="76" t="s">
        <v>1187</v>
      </c>
      <c r="E282" s="59" t="s">
        <v>383</v>
      </c>
      <c r="F282" s="59" t="s">
        <v>401</v>
      </c>
      <c r="G282" s="59" t="s">
        <v>1193</v>
      </c>
      <c r="H282" s="59" t="s">
        <v>403</v>
      </c>
      <c r="I282" s="59" t="s">
        <v>403</v>
      </c>
      <c r="J282" s="59">
        <v>2</v>
      </c>
      <c r="K282" s="59"/>
      <c r="L282" s="59" t="s">
        <v>61</v>
      </c>
      <c r="M282" s="59" t="s">
        <v>387</v>
      </c>
      <c r="N282" s="59" t="s">
        <v>447</v>
      </c>
      <c r="O282" s="127">
        <v>6380.3</v>
      </c>
      <c r="P282" s="127">
        <f>O282*1.2</f>
        <v>7656.36</v>
      </c>
      <c r="Q282" s="127">
        <v>4501.5600000000004</v>
      </c>
      <c r="R282" s="127">
        <v>3154.8</v>
      </c>
      <c r="S282" s="127"/>
      <c r="T282" s="127"/>
      <c r="U282" s="127"/>
      <c r="V282" s="127"/>
      <c r="W282" s="59" t="s">
        <v>64</v>
      </c>
      <c r="X282" s="76" t="s">
        <v>1189</v>
      </c>
      <c r="Y282" s="56" t="s">
        <v>66</v>
      </c>
      <c r="Z282" s="81">
        <v>45017</v>
      </c>
      <c r="AA282" s="81">
        <v>45047</v>
      </c>
      <c r="AB282" s="62"/>
      <c r="AC282" s="62"/>
      <c r="AD282" s="62"/>
      <c r="AE282" s="62"/>
      <c r="AF282" s="59" t="s">
        <v>1193</v>
      </c>
      <c r="AG282" s="59" t="s">
        <v>74</v>
      </c>
      <c r="AH282" s="59">
        <v>55</v>
      </c>
      <c r="AI282" s="59" t="s">
        <v>1110</v>
      </c>
      <c r="AJ282" s="119">
        <v>39420</v>
      </c>
      <c r="AK282" s="90" t="s">
        <v>1191</v>
      </c>
      <c r="AL282" s="90" t="s">
        <v>1183</v>
      </c>
      <c r="AM282" s="81">
        <v>45078</v>
      </c>
      <c r="AN282" s="81">
        <v>45085</v>
      </c>
      <c r="AO282" s="81">
        <v>45451</v>
      </c>
      <c r="AP282" s="59" t="s">
        <v>390</v>
      </c>
      <c r="AQ282" s="62"/>
      <c r="AR282" s="62"/>
      <c r="AS282" s="62"/>
      <c r="AT282" s="124"/>
      <c r="AU282" s="201"/>
      <c r="AV282" s="202"/>
      <c r="AW282" s="200"/>
      <c r="AX282" s="124"/>
      <c r="AY282" s="124"/>
      <c r="AZ282" s="124"/>
    </row>
    <row r="283" spans="1:54" s="121" customFormat="1" ht="62.25" customHeight="1">
      <c r="A283" s="14" t="s">
        <v>247</v>
      </c>
      <c r="B283" s="69" t="s">
        <v>1755</v>
      </c>
      <c r="C283" s="72" t="s">
        <v>1184</v>
      </c>
      <c r="D283" s="76" t="s">
        <v>1187</v>
      </c>
      <c r="E283" s="59" t="s">
        <v>383</v>
      </c>
      <c r="F283" s="59" t="s">
        <v>384</v>
      </c>
      <c r="G283" s="59" t="s">
        <v>385</v>
      </c>
      <c r="H283" s="59" t="s">
        <v>386</v>
      </c>
      <c r="I283" s="59" t="s">
        <v>386</v>
      </c>
      <c r="J283" s="59">
        <v>1</v>
      </c>
      <c r="K283" s="59">
        <v>3</v>
      </c>
      <c r="L283" s="59" t="s">
        <v>61</v>
      </c>
      <c r="M283" s="59" t="s">
        <v>387</v>
      </c>
      <c r="N283" s="59" t="s">
        <v>447</v>
      </c>
      <c r="O283" s="129">
        <v>1221.3599999999999</v>
      </c>
      <c r="P283" s="127">
        <f>O283*1.2</f>
        <v>1465.6319999999998</v>
      </c>
      <c r="Q283" s="129"/>
      <c r="R283" s="129"/>
      <c r="S283" s="129"/>
      <c r="T283" s="129"/>
      <c r="U283" s="129"/>
      <c r="V283" s="129"/>
      <c r="W283" s="76" t="s">
        <v>925</v>
      </c>
      <c r="X283" s="76" t="s">
        <v>1189</v>
      </c>
      <c r="Y283" s="72" t="s">
        <v>89</v>
      </c>
      <c r="Z283" s="81">
        <v>45231</v>
      </c>
      <c r="AA283" s="81">
        <v>45261</v>
      </c>
      <c r="AB283" s="16" t="s">
        <v>1905</v>
      </c>
      <c r="AC283" s="59" t="s">
        <v>1194</v>
      </c>
      <c r="AD283" s="59">
        <v>7724490000</v>
      </c>
      <c r="AE283" s="59">
        <v>190143001</v>
      </c>
      <c r="AF283" s="59" t="s">
        <v>385</v>
      </c>
      <c r="AG283" s="59" t="s">
        <v>74</v>
      </c>
      <c r="AH283" s="59">
        <v>876</v>
      </c>
      <c r="AI283" s="59" t="s">
        <v>242</v>
      </c>
      <c r="AJ283" s="59">
        <v>1</v>
      </c>
      <c r="AK283" s="90" t="s">
        <v>1191</v>
      </c>
      <c r="AL283" s="90" t="s">
        <v>1183</v>
      </c>
      <c r="AM283" s="81">
        <v>45261</v>
      </c>
      <c r="AN283" s="81">
        <v>45292</v>
      </c>
      <c r="AO283" s="81">
        <v>45657</v>
      </c>
      <c r="AP283" s="59">
        <v>2024</v>
      </c>
      <c r="AQ283" s="62"/>
      <c r="AR283" s="62"/>
      <c r="AS283" s="62"/>
      <c r="AT283" s="16"/>
      <c r="AU283" s="19"/>
      <c r="AV283" s="28"/>
      <c r="AW283" s="23"/>
      <c r="AX283" s="16"/>
      <c r="AY283" s="16"/>
      <c r="AZ283" s="16"/>
      <c r="BA283" s="16"/>
      <c r="BB283" s="16"/>
    </row>
    <row r="284" spans="1:54" s="68" customFormat="1" ht="47.25">
      <c r="A284" s="14" t="s">
        <v>247</v>
      </c>
      <c r="B284" s="74" t="s">
        <v>1756</v>
      </c>
      <c r="C284" s="72" t="s">
        <v>1184</v>
      </c>
      <c r="D284" s="76" t="s">
        <v>1217</v>
      </c>
      <c r="E284" s="62" t="s">
        <v>383</v>
      </c>
      <c r="F284" s="74" t="s">
        <v>467</v>
      </c>
      <c r="G284" s="62" t="s">
        <v>1206</v>
      </c>
      <c r="H284" s="69" t="s">
        <v>1207</v>
      </c>
      <c r="I284" s="69" t="s">
        <v>1208</v>
      </c>
      <c r="J284" s="62">
        <v>1</v>
      </c>
      <c r="K284" s="62"/>
      <c r="L284" s="62" t="s">
        <v>74</v>
      </c>
      <c r="M284" s="74" t="s">
        <v>387</v>
      </c>
      <c r="N284" s="90" t="s">
        <v>388</v>
      </c>
      <c r="O284" s="127">
        <v>1365</v>
      </c>
      <c r="P284" s="127">
        <v>1638</v>
      </c>
      <c r="Q284" s="127">
        <v>1638</v>
      </c>
      <c r="R284" s="127"/>
      <c r="S284" s="127"/>
      <c r="T284" s="127"/>
      <c r="U284" s="127"/>
      <c r="V284" s="127"/>
      <c r="W284" s="72" t="s">
        <v>410</v>
      </c>
      <c r="X284" s="76" t="s">
        <v>1300</v>
      </c>
      <c r="Y284" s="56" t="s">
        <v>66</v>
      </c>
      <c r="Z284" s="63">
        <v>45061</v>
      </c>
      <c r="AA284" s="63">
        <v>45092</v>
      </c>
      <c r="AB284" s="62"/>
      <c r="AC284" s="62"/>
      <c r="AD284" s="62"/>
      <c r="AE284" s="62"/>
      <c r="AF284" s="62" t="s">
        <v>1206</v>
      </c>
      <c r="AG284" s="239" t="s">
        <v>1180</v>
      </c>
      <c r="AH284" s="62"/>
      <c r="AI284" s="62"/>
      <c r="AJ284" s="62"/>
      <c r="AK284" s="74">
        <v>76000000000</v>
      </c>
      <c r="AL284" s="74" t="s">
        <v>1220</v>
      </c>
      <c r="AM284" s="63">
        <v>45122</v>
      </c>
      <c r="AN284" s="63">
        <v>45122</v>
      </c>
      <c r="AO284" s="63">
        <v>45291</v>
      </c>
      <c r="AP284" s="62">
        <v>2023</v>
      </c>
      <c r="AQ284" s="62"/>
      <c r="AR284" s="62"/>
      <c r="AS284" s="62"/>
      <c r="AT284" s="219"/>
      <c r="AU284" s="218"/>
      <c r="AV284" s="208"/>
      <c r="AW284" s="209"/>
      <c r="AX284" s="219"/>
      <c r="AY284" s="219"/>
      <c r="AZ284" s="219"/>
      <c r="BA284" s="219"/>
      <c r="BB284" s="219"/>
    </row>
    <row r="285" spans="1:54" s="68" customFormat="1" ht="47.25">
      <c r="A285" s="14" t="s">
        <v>247</v>
      </c>
      <c r="B285" s="74" t="s">
        <v>1757</v>
      </c>
      <c r="C285" s="72" t="s">
        <v>1184</v>
      </c>
      <c r="D285" s="76" t="s">
        <v>1217</v>
      </c>
      <c r="E285" s="62" t="s">
        <v>383</v>
      </c>
      <c r="F285" s="59" t="s">
        <v>466</v>
      </c>
      <c r="G285" s="62" t="s">
        <v>1209</v>
      </c>
      <c r="H285" s="69" t="s">
        <v>87</v>
      </c>
      <c r="I285" s="69" t="s">
        <v>1041</v>
      </c>
      <c r="J285" s="62">
        <v>2</v>
      </c>
      <c r="K285" s="62"/>
      <c r="L285" s="62" t="s">
        <v>74</v>
      </c>
      <c r="M285" s="74" t="s">
        <v>387</v>
      </c>
      <c r="N285" s="90" t="s">
        <v>388</v>
      </c>
      <c r="O285" s="127">
        <v>4130</v>
      </c>
      <c r="P285" s="127">
        <v>4956</v>
      </c>
      <c r="Q285" s="127"/>
      <c r="R285" s="127">
        <v>4956</v>
      </c>
      <c r="S285" s="127"/>
      <c r="T285" s="127"/>
      <c r="U285" s="127"/>
      <c r="V285" s="127"/>
      <c r="W285" s="59" t="s">
        <v>64</v>
      </c>
      <c r="X285" s="76" t="s">
        <v>1300</v>
      </c>
      <c r="Y285" s="56" t="s">
        <v>66</v>
      </c>
      <c r="Z285" s="63">
        <v>45231</v>
      </c>
      <c r="AA285" s="63">
        <v>45261</v>
      </c>
      <c r="AB285" s="62"/>
      <c r="AC285" s="62"/>
      <c r="AD285" s="62"/>
      <c r="AE285" s="62"/>
      <c r="AF285" s="62" t="s">
        <v>1209</v>
      </c>
      <c r="AG285" s="239" t="s">
        <v>1180</v>
      </c>
      <c r="AH285" s="62"/>
      <c r="AI285" s="62"/>
      <c r="AJ285" s="62"/>
      <c r="AK285" s="74">
        <v>76000000000</v>
      </c>
      <c r="AL285" s="74" t="s">
        <v>1220</v>
      </c>
      <c r="AM285" s="63">
        <v>45280</v>
      </c>
      <c r="AN285" s="63">
        <v>45292</v>
      </c>
      <c r="AO285" s="63">
        <v>45657</v>
      </c>
      <c r="AP285" s="62">
        <v>2024</v>
      </c>
      <c r="AQ285" s="62"/>
      <c r="AR285" s="62"/>
      <c r="AS285" s="62"/>
      <c r="AT285" s="62"/>
      <c r="AU285" s="63"/>
      <c r="AV285" s="64"/>
      <c r="AW285" s="65"/>
      <c r="AX285" s="62"/>
      <c r="AY285" s="62"/>
      <c r="AZ285" s="62"/>
      <c r="BA285" s="62"/>
      <c r="BB285" s="62"/>
    </row>
    <row r="286" spans="1:54" s="68" customFormat="1" ht="63">
      <c r="A286" s="14" t="s">
        <v>247</v>
      </c>
      <c r="B286" s="74" t="s">
        <v>1758</v>
      </c>
      <c r="C286" s="72" t="s">
        <v>1184</v>
      </c>
      <c r="D286" s="76" t="s">
        <v>1217</v>
      </c>
      <c r="E286" s="72" t="s">
        <v>383</v>
      </c>
      <c r="F286" s="72" t="s">
        <v>1213</v>
      </c>
      <c r="G286" s="74" t="s">
        <v>1214</v>
      </c>
      <c r="H286" s="87" t="s">
        <v>456</v>
      </c>
      <c r="I286" s="87" t="s">
        <v>456</v>
      </c>
      <c r="J286" s="72">
        <v>2</v>
      </c>
      <c r="K286" s="72"/>
      <c r="L286" s="72" t="s">
        <v>74</v>
      </c>
      <c r="M286" s="72" t="s">
        <v>1210</v>
      </c>
      <c r="N286" s="62" t="s">
        <v>388</v>
      </c>
      <c r="O286" s="131">
        <v>4800</v>
      </c>
      <c r="P286" s="131">
        <v>5760</v>
      </c>
      <c r="Q286" s="131">
        <v>5760</v>
      </c>
      <c r="R286" s="131" t="s">
        <v>465</v>
      </c>
      <c r="S286" s="131" t="s">
        <v>465</v>
      </c>
      <c r="T286" s="131"/>
      <c r="U286" s="131"/>
      <c r="V286" s="131"/>
      <c r="W286" s="59" t="s">
        <v>64</v>
      </c>
      <c r="X286" s="76" t="s">
        <v>1300</v>
      </c>
      <c r="Y286" s="56" t="s">
        <v>66</v>
      </c>
      <c r="Z286" s="66">
        <v>44938</v>
      </c>
      <c r="AA286" s="66">
        <v>44968</v>
      </c>
      <c r="AB286" s="61"/>
      <c r="AC286" s="61"/>
      <c r="AD286" s="61"/>
      <c r="AE286" s="61"/>
      <c r="AF286" s="74" t="s">
        <v>1214</v>
      </c>
      <c r="AG286" s="74" t="s">
        <v>1211</v>
      </c>
      <c r="AH286" s="87">
        <v>876</v>
      </c>
      <c r="AI286" s="87" t="s">
        <v>1212</v>
      </c>
      <c r="AJ286" s="87">
        <v>1</v>
      </c>
      <c r="AK286" s="74">
        <v>76000000000</v>
      </c>
      <c r="AL286" s="74" t="s">
        <v>1220</v>
      </c>
      <c r="AM286" s="66">
        <v>44986</v>
      </c>
      <c r="AN286" s="66">
        <v>44986</v>
      </c>
      <c r="AO286" s="120">
        <v>45352</v>
      </c>
      <c r="AP286" s="87">
        <v>2023</v>
      </c>
      <c r="AQ286" s="61"/>
      <c r="AR286" s="61"/>
      <c r="AS286" s="61"/>
      <c r="AT286" s="61"/>
      <c r="AU286" s="61"/>
      <c r="AV286" s="61"/>
      <c r="AW286" s="61"/>
      <c r="AX286" s="61"/>
      <c r="AY286" s="61"/>
      <c r="AZ286" s="61"/>
      <c r="BA286" s="61"/>
      <c r="BB286" s="61"/>
    </row>
    <row r="287" spans="1:54" s="68" customFormat="1" ht="63" customHeight="1">
      <c r="A287" s="14" t="s">
        <v>247</v>
      </c>
      <c r="B287" s="74" t="s">
        <v>1759</v>
      </c>
      <c r="C287" s="72" t="s">
        <v>1184</v>
      </c>
      <c r="D287" s="76" t="s">
        <v>1217</v>
      </c>
      <c r="E287" s="72" t="s">
        <v>383</v>
      </c>
      <c r="F287" s="72" t="s">
        <v>455</v>
      </c>
      <c r="G287" s="74" t="s">
        <v>1215</v>
      </c>
      <c r="H287" s="87" t="s">
        <v>456</v>
      </c>
      <c r="I287" s="87" t="s">
        <v>456</v>
      </c>
      <c r="J287" s="72">
        <v>2</v>
      </c>
      <c r="K287" s="72"/>
      <c r="L287" s="72" t="s">
        <v>74</v>
      </c>
      <c r="M287" s="72" t="s">
        <v>1210</v>
      </c>
      <c r="N287" s="62" t="s">
        <v>388</v>
      </c>
      <c r="O287" s="131">
        <v>1150</v>
      </c>
      <c r="P287" s="131">
        <v>1380</v>
      </c>
      <c r="Q287" s="131">
        <v>1380</v>
      </c>
      <c r="R287" s="131" t="s">
        <v>465</v>
      </c>
      <c r="S287" s="131" t="s">
        <v>465</v>
      </c>
      <c r="T287" s="131"/>
      <c r="U287" s="131"/>
      <c r="V287" s="131"/>
      <c r="W287" s="59" t="s">
        <v>64</v>
      </c>
      <c r="X287" s="76" t="s">
        <v>1300</v>
      </c>
      <c r="Y287" s="56" t="s">
        <v>66</v>
      </c>
      <c r="Z287" s="66">
        <v>45000</v>
      </c>
      <c r="AA287" s="66">
        <v>45050</v>
      </c>
      <c r="AB287" s="61"/>
      <c r="AC287" s="61"/>
      <c r="AD287" s="61"/>
      <c r="AE287" s="61"/>
      <c r="AF287" s="74" t="s">
        <v>1215</v>
      </c>
      <c r="AG287" s="74" t="s">
        <v>1211</v>
      </c>
      <c r="AH287" s="87">
        <v>876</v>
      </c>
      <c r="AI287" s="87" t="s">
        <v>1212</v>
      </c>
      <c r="AJ287" s="87">
        <v>1</v>
      </c>
      <c r="AK287" s="74">
        <v>76000000000</v>
      </c>
      <c r="AL287" s="74" t="s">
        <v>1220</v>
      </c>
      <c r="AM287" s="66">
        <v>45078</v>
      </c>
      <c r="AN287" s="66">
        <v>45092</v>
      </c>
      <c r="AO287" s="120">
        <v>45458</v>
      </c>
      <c r="AP287" s="87">
        <v>2023</v>
      </c>
      <c r="AQ287" s="61"/>
      <c r="AR287" s="61"/>
      <c r="AS287" s="61"/>
      <c r="AT287" s="61"/>
      <c r="AU287" s="61"/>
      <c r="AV287" s="61"/>
      <c r="AW287" s="61"/>
      <c r="AX287" s="61"/>
      <c r="AY287" s="61"/>
      <c r="AZ287" s="61"/>
      <c r="BA287" s="61"/>
      <c r="BB287" s="61"/>
    </row>
    <row r="288" spans="1:54" s="68" customFormat="1" ht="63">
      <c r="A288" s="14" t="s">
        <v>247</v>
      </c>
      <c r="B288" s="74" t="s">
        <v>1760</v>
      </c>
      <c r="C288" s="72" t="s">
        <v>1184</v>
      </c>
      <c r="D288" s="76" t="s">
        <v>1217</v>
      </c>
      <c r="E288" s="72" t="s">
        <v>383</v>
      </c>
      <c r="F288" s="72" t="s">
        <v>454</v>
      </c>
      <c r="G288" s="74" t="s">
        <v>1216</v>
      </c>
      <c r="H288" s="87" t="s">
        <v>452</v>
      </c>
      <c r="I288" s="87" t="s">
        <v>452</v>
      </c>
      <c r="J288" s="72">
        <v>1</v>
      </c>
      <c r="K288" s="72"/>
      <c r="L288" s="72" t="s">
        <v>74</v>
      </c>
      <c r="M288" s="72" t="s">
        <v>1210</v>
      </c>
      <c r="N288" s="62" t="s">
        <v>388</v>
      </c>
      <c r="O288" s="131">
        <v>700</v>
      </c>
      <c r="P288" s="131">
        <v>826</v>
      </c>
      <c r="Q288" s="131">
        <v>826</v>
      </c>
      <c r="R288" s="131" t="s">
        <v>465</v>
      </c>
      <c r="S288" s="131" t="s">
        <v>465</v>
      </c>
      <c r="T288" s="131"/>
      <c r="U288" s="131"/>
      <c r="V288" s="131"/>
      <c r="W288" s="72" t="s">
        <v>410</v>
      </c>
      <c r="X288" s="76" t="s">
        <v>1300</v>
      </c>
      <c r="Y288" s="56" t="s">
        <v>66</v>
      </c>
      <c r="Z288" s="66">
        <v>45000</v>
      </c>
      <c r="AA288" s="66">
        <v>45050</v>
      </c>
      <c r="AB288" s="61"/>
      <c r="AC288" s="61"/>
      <c r="AD288" s="61"/>
      <c r="AE288" s="61"/>
      <c r="AF288" s="74" t="s">
        <v>1216</v>
      </c>
      <c r="AG288" s="74" t="s">
        <v>1211</v>
      </c>
      <c r="AH288" s="87">
        <v>876</v>
      </c>
      <c r="AI288" s="87" t="s">
        <v>1212</v>
      </c>
      <c r="AJ288" s="87">
        <v>1</v>
      </c>
      <c r="AK288" s="74">
        <v>76000000000</v>
      </c>
      <c r="AL288" s="74" t="s">
        <v>1220</v>
      </c>
      <c r="AM288" s="66">
        <v>45078</v>
      </c>
      <c r="AN288" s="66">
        <v>45078</v>
      </c>
      <c r="AO288" s="120">
        <v>45444</v>
      </c>
      <c r="AP288" s="87">
        <v>2023</v>
      </c>
      <c r="AQ288" s="61"/>
      <c r="AR288" s="61"/>
      <c r="AS288" s="61"/>
      <c r="AT288" s="61"/>
      <c r="AU288" s="61"/>
      <c r="AV288" s="61"/>
      <c r="AW288" s="61"/>
      <c r="AX288" s="61"/>
      <c r="AY288" s="61"/>
      <c r="AZ288" s="61"/>
      <c r="BA288" s="61"/>
      <c r="BB288" s="61"/>
    </row>
    <row r="289" spans="1:54" s="121" customFormat="1" ht="132" customHeight="1">
      <c r="A289" s="14" t="s">
        <v>247</v>
      </c>
      <c r="B289" s="74" t="s">
        <v>1761</v>
      </c>
      <c r="C289" s="72" t="s">
        <v>1184</v>
      </c>
      <c r="D289" s="76" t="s">
        <v>1217</v>
      </c>
      <c r="E289" s="59" t="s">
        <v>406</v>
      </c>
      <c r="F289" s="76" t="s">
        <v>401</v>
      </c>
      <c r="G289" s="82" t="s">
        <v>1218</v>
      </c>
      <c r="H289" s="76" t="s">
        <v>403</v>
      </c>
      <c r="I289" s="76" t="s">
        <v>403</v>
      </c>
      <c r="J289" s="62">
        <v>2</v>
      </c>
      <c r="K289" s="62"/>
      <c r="L289" s="62" t="s">
        <v>74</v>
      </c>
      <c r="M289" s="59" t="s">
        <v>387</v>
      </c>
      <c r="N289" s="90" t="s">
        <v>447</v>
      </c>
      <c r="O289" s="126">
        <v>3794.83779</v>
      </c>
      <c r="P289" s="126">
        <v>4553.8053399999999</v>
      </c>
      <c r="Q289" s="126">
        <v>4553.8053399999999</v>
      </c>
      <c r="R289" s="126">
        <v>4553.8053399999999</v>
      </c>
      <c r="S289" s="127"/>
      <c r="T289" s="127"/>
      <c r="U289" s="127"/>
      <c r="V289" s="127"/>
      <c r="W289" s="59" t="s">
        <v>64</v>
      </c>
      <c r="X289" s="76" t="s">
        <v>1300</v>
      </c>
      <c r="Y289" s="56" t="s">
        <v>66</v>
      </c>
      <c r="Z289" s="63">
        <v>45199</v>
      </c>
      <c r="AA289" s="63">
        <v>45260</v>
      </c>
      <c r="AB289" s="62"/>
      <c r="AC289" s="62"/>
      <c r="AD289" s="62"/>
      <c r="AE289" s="62"/>
      <c r="AF289" s="82" t="s">
        <v>1218</v>
      </c>
      <c r="AG289" s="82" t="s">
        <v>1219</v>
      </c>
      <c r="AH289" s="59">
        <v>876</v>
      </c>
      <c r="AI289" s="59" t="s">
        <v>68</v>
      </c>
      <c r="AJ289" s="62">
        <v>1</v>
      </c>
      <c r="AK289" s="74">
        <v>76000000000</v>
      </c>
      <c r="AL289" s="74" t="s">
        <v>1220</v>
      </c>
      <c r="AM289" s="83">
        <v>45291</v>
      </c>
      <c r="AN289" s="83">
        <v>45292</v>
      </c>
      <c r="AO289" s="83">
        <v>45657</v>
      </c>
      <c r="AP289" s="76">
        <v>2024</v>
      </c>
      <c r="AQ289" s="76" t="s">
        <v>1221</v>
      </c>
      <c r="AR289" s="62"/>
      <c r="AS289" s="62"/>
      <c r="AT289" s="62"/>
      <c r="AU289" s="63"/>
      <c r="AV289" s="64"/>
      <c r="AW289" s="65"/>
      <c r="AX289" s="62"/>
      <c r="AY289" s="62"/>
      <c r="AZ289" s="62"/>
    </row>
    <row r="290" spans="1:54" s="68" customFormat="1" ht="133.5" customHeight="1">
      <c r="A290" s="14" t="s">
        <v>247</v>
      </c>
      <c r="B290" s="74" t="s">
        <v>1762</v>
      </c>
      <c r="C290" s="72" t="s">
        <v>1184</v>
      </c>
      <c r="D290" s="76" t="s">
        <v>1217</v>
      </c>
      <c r="E290" s="62" t="s">
        <v>1224</v>
      </c>
      <c r="F290" s="62" t="s">
        <v>429</v>
      </c>
      <c r="G290" s="62" t="s">
        <v>436</v>
      </c>
      <c r="H290" s="67" t="s">
        <v>431</v>
      </c>
      <c r="I290" s="67" t="s">
        <v>431</v>
      </c>
      <c r="J290" s="61">
        <v>1</v>
      </c>
      <c r="K290" s="61"/>
      <c r="L290" s="61" t="s">
        <v>74</v>
      </c>
      <c r="M290" s="61" t="s">
        <v>432</v>
      </c>
      <c r="N290" s="59" t="s">
        <v>1225</v>
      </c>
      <c r="O290" s="127">
        <v>15730.94364</v>
      </c>
      <c r="P290" s="127">
        <f>O290*1.2</f>
        <v>18877.132367999999</v>
      </c>
      <c r="Q290" s="127">
        <f>6554.55985*1.2</f>
        <v>7865.4718199999988</v>
      </c>
      <c r="R290" s="127">
        <f>9176.38379*1.2</f>
        <v>11011.660548</v>
      </c>
      <c r="S290" s="127"/>
      <c r="T290" s="127"/>
      <c r="U290" s="46"/>
      <c r="V290" s="46"/>
      <c r="W290" s="62" t="s">
        <v>64</v>
      </c>
      <c r="X290" s="76" t="s">
        <v>1300</v>
      </c>
      <c r="Y290" s="56" t="s">
        <v>66</v>
      </c>
      <c r="Z290" s="63">
        <v>45046</v>
      </c>
      <c r="AA290" s="63">
        <v>45107</v>
      </c>
      <c r="AB290" s="62"/>
      <c r="AC290" s="62"/>
      <c r="AD290" s="62"/>
      <c r="AE290" s="62"/>
      <c r="AF290" s="62" t="s">
        <v>436</v>
      </c>
      <c r="AG290" s="62" t="s">
        <v>251</v>
      </c>
      <c r="AH290" s="62">
        <v>876</v>
      </c>
      <c r="AI290" s="62" t="s">
        <v>435</v>
      </c>
      <c r="AJ290" s="62">
        <v>1</v>
      </c>
      <c r="AK290" s="74">
        <v>76000000000</v>
      </c>
      <c r="AL290" s="74" t="s">
        <v>1220</v>
      </c>
      <c r="AM290" s="63">
        <v>45127</v>
      </c>
      <c r="AN290" s="63">
        <v>45139</v>
      </c>
      <c r="AO290" s="63">
        <v>45504</v>
      </c>
      <c r="AP290" s="62" t="s">
        <v>390</v>
      </c>
      <c r="AQ290" s="62" t="s">
        <v>1226</v>
      </c>
      <c r="AR290" s="62"/>
      <c r="AS290" s="62"/>
      <c r="AT290" s="62"/>
      <c r="AU290" s="63"/>
      <c r="AV290" s="64"/>
      <c r="AW290" s="65"/>
      <c r="AX290" s="62"/>
      <c r="AY290" s="62"/>
      <c r="AZ290" s="62"/>
      <c r="BA290" s="62"/>
      <c r="BB290" s="62"/>
    </row>
    <row r="291" spans="1:54" s="68" customFormat="1" ht="67.5" customHeight="1">
      <c r="A291" s="14" t="s">
        <v>247</v>
      </c>
      <c r="B291" s="74" t="s">
        <v>1763</v>
      </c>
      <c r="C291" s="33" t="s">
        <v>1613</v>
      </c>
      <c r="D291" s="56" t="s">
        <v>1217</v>
      </c>
      <c r="E291" s="100" t="s">
        <v>383</v>
      </c>
      <c r="F291" s="16" t="s">
        <v>407</v>
      </c>
      <c r="G291" s="16" t="s">
        <v>1514</v>
      </c>
      <c r="H291" s="14" t="s">
        <v>409</v>
      </c>
      <c r="I291" s="14" t="s">
        <v>409</v>
      </c>
      <c r="J291" s="155" t="s">
        <v>449</v>
      </c>
      <c r="K291" s="155"/>
      <c r="L291" s="155" t="s">
        <v>74</v>
      </c>
      <c r="M291" s="155" t="s">
        <v>387</v>
      </c>
      <c r="N291" s="4" t="s">
        <v>388</v>
      </c>
      <c r="O291" s="46">
        <v>700</v>
      </c>
      <c r="P291" s="46">
        <v>700</v>
      </c>
      <c r="Q291" s="46">
        <v>700</v>
      </c>
      <c r="R291" s="46"/>
      <c r="S291" s="46"/>
      <c r="T291" s="46"/>
      <c r="U291" s="168"/>
      <c r="V291" s="168"/>
      <c r="W291" s="156" t="s">
        <v>410</v>
      </c>
      <c r="X291" s="76" t="s">
        <v>1300</v>
      </c>
      <c r="Y291" s="16" t="s">
        <v>66</v>
      </c>
      <c r="Z291" s="56" t="s">
        <v>1515</v>
      </c>
      <c r="AA291" s="56" t="s">
        <v>1516</v>
      </c>
      <c r="AB291" s="19" t="s">
        <v>465</v>
      </c>
      <c r="AC291" s="19" t="s">
        <v>465</v>
      </c>
      <c r="AD291" s="16" t="s">
        <v>465</v>
      </c>
      <c r="AE291" s="16" t="s">
        <v>465</v>
      </c>
      <c r="AF291" s="16" t="s">
        <v>1517</v>
      </c>
      <c r="AG291" s="16" t="s">
        <v>1219</v>
      </c>
      <c r="AH291" s="16" t="s">
        <v>1518</v>
      </c>
      <c r="AI291" s="16" t="s">
        <v>1135</v>
      </c>
      <c r="AJ291" s="16" t="s">
        <v>449</v>
      </c>
      <c r="AK291" s="74">
        <v>76000000000</v>
      </c>
      <c r="AL291" s="74" t="s">
        <v>1220</v>
      </c>
      <c r="AM291" s="157" t="s">
        <v>1519</v>
      </c>
      <c r="AN291" s="4" t="s">
        <v>1520</v>
      </c>
      <c r="AO291" s="19" t="s">
        <v>1521</v>
      </c>
      <c r="AP291" s="19" t="s">
        <v>234</v>
      </c>
      <c r="AQ291" s="16" t="s">
        <v>465</v>
      </c>
      <c r="AR291" s="16" t="s">
        <v>465</v>
      </c>
      <c r="AS291" s="16" t="s">
        <v>465</v>
      </c>
      <c r="AT291" s="16" t="s">
        <v>465</v>
      </c>
      <c r="AU291" s="19" t="s">
        <v>465</v>
      </c>
      <c r="AV291" s="28" t="s">
        <v>465</v>
      </c>
      <c r="AW291" s="23" t="s">
        <v>465</v>
      </c>
      <c r="AX291" s="16" t="s">
        <v>465</v>
      </c>
      <c r="AY291" s="16" t="s">
        <v>465</v>
      </c>
      <c r="AZ291" s="16" t="s">
        <v>465</v>
      </c>
      <c r="BA291" s="16"/>
      <c r="BB291" s="16"/>
    </row>
    <row r="292" spans="1:54" s="68" customFormat="1" ht="67.5" customHeight="1">
      <c r="A292" s="14" t="s">
        <v>247</v>
      </c>
      <c r="B292" s="74" t="s">
        <v>1764</v>
      </c>
      <c r="C292" s="33" t="s">
        <v>1613</v>
      </c>
      <c r="D292" s="56" t="s">
        <v>1217</v>
      </c>
      <c r="E292" s="100" t="s">
        <v>383</v>
      </c>
      <c r="F292" s="16" t="s">
        <v>407</v>
      </c>
      <c r="G292" s="16" t="s">
        <v>1514</v>
      </c>
      <c r="H292" s="14" t="s">
        <v>409</v>
      </c>
      <c r="I292" s="14" t="s">
        <v>409</v>
      </c>
      <c r="J292" s="155" t="s">
        <v>449</v>
      </c>
      <c r="K292" s="155"/>
      <c r="L292" s="155" t="s">
        <v>74</v>
      </c>
      <c r="M292" s="155" t="s">
        <v>387</v>
      </c>
      <c r="N292" s="4" t="s">
        <v>388</v>
      </c>
      <c r="O292" s="46">
        <v>550</v>
      </c>
      <c r="P292" s="46">
        <v>550</v>
      </c>
      <c r="Q292" s="46">
        <v>550</v>
      </c>
      <c r="R292" s="46"/>
      <c r="S292" s="46"/>
      <c r="T292" s="46"/>
      <c r="U292" s="168"/>
      <c r="V292" s="168"/>
      <c r="W292" s="156" t="s">
        <v>410</v>
      </c>
      <c r="X292" s="76" t="s">
        <v>1300</v>
      </c>
      <c r="Y292" s="16" t="s">
        <v>66</v>
      </c>
      <c r="Z292" s="56" t="s">
        <v>1522</v>
      </c>
      <c r="AA292" s="56" t="s">
        <v>1522</v>
      </c>
      <c r="AB292" s="19" t="s">
        <v>465</v>
      </c>
      <c r="AC292" s="19" t="s">
        <v>465</v>
      </c>
      <c r="AD292" s="16" t="s">
        <v>465</v>
      </c>
      <c r="AE292" s="16" t="s">
        <v>465</v>
      </c>
      <c r="AF292" s="16" t="s">
        <v>1523</v>
      </c>
      <c r="AG292" s="16" t="s">
        <v>1219</v>
      </c>
      <c r="AH292" s="16" t="s">
        <v>1518</v>
      </c>
      <c r="AI292" s="16" t="s">
        <v>1135</v>
      </c>
      <c r="AJ292" s="16" t="s">
        <v>449</v>
      </c>
      <c r="AK292" s="74">
        <v>76000000000</v>
      </c>
      <c r="AL292" s="74" t="s">
        <v>1220</v>
      </c>
      <c r="AM292" s="157" t="s">
        <v>1524</v>
      </c>
      <c r="AN292" s="4" t="s">
        <v>1525</v>
      </c>
      <c r="AO292" s="19" t="s">
        <v>1521</v>
      </c>
      <c r="AP292" s="19" t="s">
        <v>234</v>
      </c>
      <c r="AQ292" s="16" t="s">
        <v>465</v>
      </c>
      <c r="AR292" s="16" t="s">
        <v>465</v>
      </c>
      <c r="AS292" s="16" t="s">
        <v>465</v>
      </c>
      <c r="AT292" s="16" t="s">
        <v>465</v>
      </c>
      <c r="AU292" s="19" t="s">
        <v>465</v>
      </c>
      <c r="AV292" s="28" t="s">
        <v>465</v>
      </c>
      <c r="AW292" s="23" t="s">
        <v>465</v>
      </c>
      <c r="AX292" s="16" t="s">
        <v>465</v>
      </c>
      <c r="AY292" s="16" t="s">
        <v>465</v>
      </c>
      <c r="AZ292" s="16" t="s">
        <v>465</v>
      </c>
      <c r="BA292" s="16"/>
      <c r="BB292" s="16"/>
    </row>
    <row r="293" spans="1:54" s="68" customFormat="1" ht="67.5" customHeight="1">
      <c r="A293" s="14" t="s">
        <v>247</v>
      </c>
      <c r="B293" s="74" t="s">
        <v>1765</v>
      </c>
      <c r="C293" s="33" t="s">
        <v>1613</v>
      </c>
      <c r="D293" s="56" t="s">
        <v>1217</v>
      </c>
      <c r="E293" s="100" t="s">
        <v>383</v>
      </c>
      <c r="F293" s="16" t="s">
        <v>407</v>
      </c>
      <c r="G293" s="16" t="s">
        <v>1514</v>
      </c>
      <c r="H293" s="14" t="s">
        <v>409</v>
      </c>
      <c r="I293" s="14" t="s">
        <v>409</v>
      </c>
      <c r="J293" s="155" t="s">
        <v>449</v>
      </c>
      <c r="K293" s="155"/>
      <c r="L293" s="155" t="s">
        <v>74</v>
      </c>
      <c r="M293" s="155" t="s">
        <v>387</v>
      </c>
      <c r="N293" s="4" t="s">
        <v>388</v>
      </c>
      <c r="O293" s="46">
        <v>2300</v>
      </c>
      <c r="P293" s="46">
        <v>2300</v>
      </c>
      <c r="Q293" s="46">
        <v>2300</v>
      </c>
      <c r="R293" s="46"/>
      <c r="S293" s="46"/>
      <c r="T293" s="46"/>
      <c r="U293" s="168"/>
      <c r="V293" s="168"/>
      <c r="W293" s="156" t="s">
        <v>410</v>
      </c>
      <c r="X293" s="76" t="s">
        <v>1300</v>
      </c>
      <c r="Y293" s="16" t="s">
        <v>66</v>
      </c>
      <c r="Z293" s="56" t="s">
        <v>1526</v>
      </c>
      <c r="AA293" s="56" t="s">
        <v>1527</v>
      </c>
      <c r="AB293" s="19" t="s">
        <v>465</v>
      </c>
      <c r="AC293" s="19" t="s">
        <v>465</v>
      </c>
      <c r="AD293" s="16" t="s">
        <v>465</v>
      </c>
      <c r="AE293" s="16" t="s">
        <v>465</v>
      </c>
      <c r="AF293" s="16" t="s">
        <v>1528</v>
      </c>
      <c r="AG293" s="16" t="s">
        <v>1219</v>
      </c>
      <c r="AH293" s="16" t="s">
        <v>1518</v>
      </c>
      <c r="AI293" s="16" t="s">
        <v>1135</v>
      </c>
      <c r="AJ293" s="16" t="s">
        <v>449</v>
      </c>
      <c r="AK293" s="74">
        <v>76000000000</v>
      </c>
      <c r="AL293" s="74" t="s">
        <v>1220</v>
      </c>
      <c r="AM293" s="157" t="s">
        <v>1529</v>
      </c>
      <c r="AN293" s="4" t="s">
        <v>1530</v>
      </c>
      <c r="AO293" s="19" t="s">
        <v>1521</v>
      </c>
      <c r="AP293" s="19" t="s">
        <v>234</v>
      </c>
      <c r="AQ293" s="16" t="s">
        <v>465</v>
      </c>
      <c r="AR293" s="16" t="s">
        <v>465</v>
      </c>
      <c r="AS293" s="16" t="s">
        <v>465</v>
      </c>
      <c r="AT293" s="16" t="s">
        <v>465</v>
      </c>
      <c r="AU293" s="19" t="s">
        <v>465</v>
      </c>
      <c r="AV293" s="28" t="s">
        <v>465</v>
      </c>
      <c r="AW293" s="23" t="s">
        <v>465</v>
      </c>
      <c r="AX293" s="16" t="s">
        <v>465</v>
      </c>
      <c r="AY293" s="16" t="s">
        <v>465</v>
      </c>
      <c r="AZ293" s="16" t="s">
        <v>465</v>
      </c>
      <c r="BA293" s="16"/>
      <c r="BB293" s="16"/>
    </row>
    <row r="294" spans="1:54" s="68" customFormat="1" ht="54" customHeight="1">
      <c r="A294" s="14" t="s">
        <v>247</v>
      </c>
      <c r="B294" s="69" t="s">
        <v>1766</v>
      </c>
      <c r="C294" s="72" t="s">
        <v>1184</v>
      </c>
      <c r="D294" s="59" t="s">
        <v>404</v>
      </c>
      <c r="E294" s="100" t="s">
        <v>406</v>
      </c>
      <c r="F294" s="62" t="s">
        <v>1227</v>
      </c>
      <c r="G294" s="62" t="s">
        <v>1228</v>
      </c>
      <c r="H294" s="69" t="s">
        <v>1229</v>
      </c>
      <c r="I294" s="69" t="s">
        <v>1229</v>
      </c>
      <c r="J294" s="62">
        <v>1</v>
      </c>
      <c r="K294" s="62"/>
      <c r="L294" s="62" t="s">
        <v>61</v>
      </c>
      <c r="M294" s="62" t="s">
        <v>387</v>
      </c>
      <c r="N294" s="62" t="s">
        <v>388</v>
      </c>
      <c r="O294" s="127">
        <v>720</v>
      </c>
      <c r="P294" s="127">
        <v>720</v>
      </c>
      <c r="Q294" s="127"/>
      <c r="R294" s="127"/>
      <c r="S294" s="127"/>
      <c r="T294" s="127"/>
      <c r="U294" s="46"/>
      <c r="V294" s="46"/>
      <c r="W294" s="72" t="s">
        <v>410</v>
      </c>
      <c r="X294" s="72" t="s">
        <v>1240</v>
      </c>
      <c r="Y294" s="56" t="s">
        <v>66</v>
      </c>
      <c r="Z294" s="63">
        <v>44938</v>
      </c>
      <c r="AA294" s="63">
        <v>44956</v>
      </c>
      <c r="AB294" s="62" t="s">
        <v>1053</v>
      </c>
      <c r="AC294" s="62" t="s">
        <v>1053</v>
      </c>
      <c r="AD294" s="62" t="s">
        <v>1053</v>
      </c>
      <c r="AE294" s="62" t="s">
        <v>1053</v>
      </c>
      <c r="AF294" s="62" t="s">
        <v>1230</v>
      </c>
      <c r="AG294" s="62" t="s">
        <v>251</v>
      </c>
      <c r="AH294" s="62">
        <v>796</v>
      </c>
      <c r="AI294" s="62" t="s">
        <v>1124</v>
      </c>
      <c r="AJ294" s="62">
        <v>1</v>
      </c>
      <c r="AK294" s="70" t="s">
        <v>1042</v>
      </c>
      <c r="AL294" s="62" t="s">
        <v>1095</v>
      </c>
      <c r="AM294" s="63">
        <v>44985</v>
      </c>
      <c r="AN294" s="63">
        <v>44986</v>
      </c>
      <c r="AO294" s="63">
        <v>45350</v>
      </c>
      <c r="AP294" s="62">
        <v>2023</v>
      </c>
      <c r="AQ294" s="62" t="s">
        <v>1053</v>
      </c>
      <c r="AR294" s="62" t="s">
        <v>1053</v>
      </c>
      <c r="AS294" s="62" t="s">
        <v>1053</v>
      </c>
      <c r="AT294" s="62" t="s">
        <v>1053</v>
      </c>
      <c r="AU294" s="62" t="s">
        <v>1053</v>
      </c>
      <c r="AV294" s="62" t="s">
        <v>1053</v>
      </c>
      <c r="AW294" s="62" t="s">
        <v>1053</v>
      </c>
      <c r="AX294" s="62" t="s">
        <v>1053</v>
      </c>
      <c r="AY294" s="62" t="s">
        <v>1053</v>
      </c>
      <c r="AZ294" s="62" t="s">
        <v>1053</v>
      </c>
      <c r="BA294" s="62"/>
      <c r="BB294" s="62" t="s">
        <v>1053</v>
      </c>
    </row>
    <row r="295" spans="1:54" s="68" customFormat="1" ht="54" customHeight="1">
      <c r="A295" s="14" t="s">
        <v>247</v>
      </c>
      <c r="B295" s="69" t="s">
        <v>1767</v>
      </c>
      <c r="C295" s="72" t="s">
        <v>1184</v>
      </c>
      <c r="D295" s="59" t="s">
        <v>404</v>
      </c>
      <c r="E295" s="100" t="s">
        <v>406</v>
      </c>
      <c r="F295" s="62" t="s">
        <v>1227</v>
      </c>
      <c r="G295" s="62" t="s">
        <v>1228</v>
      </c>
      <c r="H295" s="69" t="s">
        <v>1229</v>
      </c>
      <c r="I295" s="69" t="s">
        <v>1229</v>
      </c>
      <c r="J295" s="62">
        <v>1</v>
      </c>
      <c r="K295" s="62"/>
      <c r="L295" s="62" t="s">
        <v>61</v>
      </c>
      <c r="M295" s="62" t="s">
        <v>387</v>
      </c>
      <c r="N295" s="62" t="s">
        <v>388</v>
      </c>
      <c r="O295" s="127">
        <v>720</v>
      </c>
      <c r="P295" s="127">
        <v>720</v>
      </c>
      <c r="Q295" s="127"/>
      <c r="R295" s="127"/>
      <c r="S295" s="127"/>
      <c r="T295" s="127"/>
      <c r="U295" s="46"/>
      <c r="V295" s="46"/>
      <c r="W295" s="72" t="s">
        <v>410</v>
      </c>
      <c r="X295" s="72" t="s">
        <v>1240</v>
      </c>
      <c r="Y295" s="56" t="s">
        <v>66</v>
      </c>
      <c r="Z295" s="63">
        <v>44938</v>
      </c>
      <c r="AA295" s="63">
        <v>44956</v>
      </c>
      <c r="AB295" s="62" t="s">
        <v>1053</v>
      </c>
      <c r="AC295" s="62" t="s">
        <v>1053</v>
      </c>
      <c r="AD295" s="62" t="s">
        <v>1053</v>
      </c>
      <c r="AE295" s="62" t="s">
        <v>1053</v>
      </c>
      <c r="AF295" s="62" t="s">
        <v>1230</v>
      </c>
      <c r="AG295" s="62" t="s">
        <v>251</v>
      </c>
      <c r="AH295" s="62">
        <v>796</v>
      </c>
      <c r="AI295" s="62" t="s">
        <v>1124</v>
      </c>
      <c r="AJ295" s="62">
        <v>1</v>
      </c>
      <c r="AK295" s="70" t="s">
        <v>1042</v>
      </c>
      <c r="AL295" s="62" t="s">
        <v>1095</v>
      </c>
      <c r="AM295" s="63">
        <v>44985</v>
      </c>
      <c r="AN295" s="63">
        <v>44986</v>
      </c>
      <c r="AO295" s="63">
        <v>45350</v>
      </c>
      <c r="AP295" s="62">
        <v>2023</v>
      </c>
      <c r="AQ295" s="62" t="s">
        <v>1053</v>
      </c>
      <c r="AR295" s="62" t="s">
        <v>1053</v>
      </c>
      <c r="AS295" s="62" t="s">
        <v>1053</v>
      </c>
      <c r="AT295" s="124" t="s">
        <v>1053</v>
      </c>
      <c r="AU295" s="124" t="s">
        <v>1053</v>
      </c>
      <c r="AV295" s="124" t="s">
        <v>1053</v>
      </c>
      <c r="AW295" s="124" t="s">
        <v>1053</v>
      </c>
      <c r="AX295" s="124" t="s">
        <v>1053</v>
      </c>
      <c r="AY295" s="124" t="s">
        <v>1053</v>
      </c>
      <c r="AZ295" s="124" t="s">
        <v>1053</v>
      </c>
      <c r="BA295" s="124"/>
      <c r="BB295" s="124" t="s">
        <v>1053</v>
      </c>
    </row>
    <row r="296" spans="1:54" s="68" customFormat="1" ht="54" customHeight="1">
      <c r="A296" s="14" t="s">
        <v>247</v>
      </c>
      <c r="B296" s="69" t="s">
        <v>1768</v>
      </c>
      <c r="C296" s="72" t="s">
        <v>1184</v>
      </c>
      <c r="D296" s="59" t="s">
        <v>404</v>
      </c>
      <c r="E296" s="100" t="s">
        <v>406</v>
      </c>
      <c r="F296" s="62" t="s">
        <v>1231</v>
      </c>
      <c r="G296" s="62" t="s">
        <v>1232</v>
      </c>
      <c r="H296" s="69" t="s">
        <v>1233</v>
      </c>
      <c r="I296" s="69" t="s">
        <v>1234</v>
      </c>
      <c r="J296" s="62">
        <v>1</v>
      </c>
      <c r="K296" s="62"/>
      <c r="L296" s="62" t="s">
        <v>61</v>
      </c>
      <c r="M296" s="62" t="s">
        <v>387</v>
      </c>
      <c r="N296" s="62" t="s">
        <v>388</v>
      </c>
      <c r="O296" s="127">
        <v>1505.9</v>
      </c>
      <c r="P296" s="127">
        <v>1706</v>
      </c>
      <c r="Q296" s="127"/>
      <c r="R296" s="127"/>
      <c r="S296" s="127"/>
      <c r="T296" s="127"/>
      <c r="U296" s="127"/>
      <c r="V296" s="127"/>
      <c r="W296" s="76" t="s">
        <v>925</v>
      </c>
      <c r="X296" s="72" t="s">
        <v>1240</v>
      </c>
      <c r="Y296" s="72" t="s">
        <v>89</v>
      </c>
      <c r="Z296" s="63">
        <v>45026</v>
      </c>
      <c r="AA296" s="63">
        <v>45037</v>
      </c>
      <c r="AB296" s="66" t="s">
        <v>1099</v>
      </c>
      <c r="AC296" s="62" t="s">
        <v>1235</v>
      </c>
      <c r="AD296" s="62">
        <v>7707179242</v>
      </c>
      <c r="AE296" s="62">
        <v>770901001</v>
      </c>
      <c r="AF296" s="62" t="s">
        <v>1232</v>
      </c>
      <c r="AG296" s="62" t="s">
        <v>1236</v>
      </c>
      <c r="AH296" s="62">
        <v>796</v>
      </c>
      <c r="AI296" s="62" t="s">
        <v>1124</v>
      </c>
      <c r="AJ296" s="62">
        <v>1</v>
      </c>
      <c r="AK296" s="70" t="s">
        <v>1042</v>
      </c>
      <c r="AL296" s="62" t="s">
        <v>1095</v>
      </c>
      <c r="AM296" s="63">
        <v>45058</v>
      </c>
      <c r="AN296" s="63">
        <v>45068</v>
      </c>
      <c r="AO296" s="63">
        <v>45096</v>
      </c>
      <c r="AP296" s="62">
        <v>2023</v>
      </c>
      <c r="AQ296" s="62" t="s">
        <v>1053</v>
      </c>
      <c r="AR296" s="62" t="s">
        <v>1053</v>
      </c>
      <c r="AS296" s="62" t="s">
        <v>1053</v>
      </c>
      <c r="AT296" s="16" t="s">
        <v>1053</v>
      </c>
      <c r="AU296" s="16" t="s">
        <v>1053</v>
      </c>
      <c r="AV296" s="16" t="s">
        <v>1053</v>
      </c>
      <c r="AW296" s="16" t="s">
        <v>1053</v>
      </c>
      <c r="AX296" s="16" t="s">
        <v>1053</v>
      </c>
      <c r="AY296" s="16" t="s">
        <v>1053</v>
      </c>
      <c r="AZ296" s="16" t="s">
        <v>1053</v>
      </c>
      <c r="BA296" s="16"/>
      <c r="BB296" s="16" t="s">
        <v>1053</v>
      </c>
    </row>
    <row r="297" spans="1:54" s="68" customFormat="1" ht="54" customHeight="1">
      <c r="A297" s="14" t="s">
        <v>247</v>
      </c>
      <c r="B297" s="69" t="s">
        <v>1769</v>
      </c>
      <c r="C297" s="72" t="s">
        <v>1184</v>
      </c>
      <c r="D297" s="59" t="s">
        <v>404</v>
      </c>
      <c r="E297" s="100" t="s">
        <v>406</v>
      </c>
      <c r="F297" s="62" t="s">
        <v>1231</v>
      </c>
      <c r="G297" s="62" t="s">
        <v>1237</v>
      </c>
      <c r="H297" s="69" t="s">
        <v>1233</v>
      </c>
      <c r="I297" s="69" t="s">
        <v>1234</v>
      </c>
      <c r="J297" s="62">
        <v>1</v>
      </c>
      <c r="K297" s="62"/>
      <c r="L297" s="62" t="s">
        <v>61</v>
      </c>
      <c r="M297" s="62" t="s">
        <v>387</v>
      </c>
      <c r="N297" s="62" t="s">
        <v>388</v>
      </c>
      <c r="O297" s="127">
        <v>1979.17</v>
      </c>
      <c r="P297" s="127">
        <v>2210.5</v>
      </c>
      <c r="Q297" s="127">
        <f>P297-R297-S297-T297</f>
        <v>1870.5</v>
      </c>
      <c r="R297" s="127">
        <f>34*4</f>
        <v>136</v>
      </c>
      <c r="S297" s="127">
        <f>34*4</f>
        <v>136</v>
      </c>
      <c r="T297" s="127">
        <f>34*2</f>
        <v>68</v>
      </c>
      <c r="U297" s="127"/>
      <c r="V297" s="142"/>
      <c r="W297" s="76" t="s">
        <v>925</v>
      </c>
      <c r="X297" s="72" t="s">
        <v>1240</v>
      </c>
      <c r="Y297" s="72" t="s">
        <v>89</v>
      </c>
      <c r="Z297" s="63">
        <v>45056</v>
      </c>
      <c r="AA297" s="63">
        <v>45068</v>
      </c>
      <c r="AB297" s="66" t="s">
        <v>1099</v>
      </c>
      <c r="AC297" s="62" t="s">
        <v>1235</v>
      </c>
      <c r="AD297" s="62">
        <v>7707179242</v>
      </c>
      <c r="AE297" s="62">
        <v>770901001</v>
      </c>
      <c r="AF297" s="62" t="s">
        <v>1237</v>
      </c>
      <c r="AG297" s="62" t="s">
        <v>251</v>
      </c>
      <c r="AH297" s="62">
        <v>796</v>
      </c>
      <c r="AI297" s="62" t="s">
        <v>1124</v>
      </c>
      <c r="AJ297" s="62">
        <v>1</v>
      </c>
      <c r="AK297" s="70" t="s">
        <v>1042</v>
      </c>
      <c r="AL297" s="62" t="s">
        <v>1095</v>
      </c>
      <c r="AM297" s="63">
        <v>45089</v>
      </c>
      <c r="AN297" s="63">
        <v>45096</v>
      </c>
      <c r="AO297" s="63">
        <v>46192</v>
      </c>
      <c r="AP297" s="62">
        <v>2023</v>
      </c>
      <c r="AQ297" s="62" t="s">
        <v>1053</v>
      </c>
      <c r="AR297" s="62" t="s">
        <v>1053</v>
      </c>
      <c r="AS297" s="62" t="s">
        <v>1053</v>
      </c>
      <c r="AT297" s="16" t="s">
        <v>1053</v>
      </c>
      <c r="AU297" s="16" t="s">
        <v>1053</v>
      </c>
      <c r="AV297" s="16" t="s">
        <v>1053</v>
      </c>
      <c r="AW297" s="16" t="s">
        <v>1053</v>
      </c>
      <c r="AX297" s="16" t="s">
        <v>1053</v>
      </c>
      <c r="AY297" s="16" t="s">
        <v>1053</v>
      </c>
      <c r="AZ297" s="16" t="s">
        <v>1053</v>
      </c>
      <c r="BA297" s="16"/>
      <c r="BB297" s="16" t="s">
        <v>1053</v>
      </c>
    </row>
    <row r="298" spans="1:54" s="68" customFormat="1" ht="94.5">
      <c r="A298" s="14" t="s">
        <v>247</v>
      </c>
      <c r="B298" s="69" t="s">
        <v>1770</v>
      </c>
      <c r="C298" s="72" t="s">
        <v>1184</v>
      </c>
      <c r="D298" s="59" t="s">
        <v>404</v>
      </c>
      <c r="E298" s="62" t="s">
        <v>383</v>
      </c>
      <c r="F298" s="62" t="s">
        <v>1238</v>
      </c>
      <c r="G298" s="62" t="s">
        <v>1239</v>
      </c>
      <c r="H298" s="73" t="s">
        <v>459</v>
      </c>
      <c r="I298" s="73" t="s">
        <v>459</v>
      </c>
      <c r="J298" s="62">
        <v>1</v>
      </c>
      <c r="K298" s="62"/>
      <c r="L298" s="62" t="s">
        <v>74</v>
      </c>
      <c r="M298" s="62" t="s">
        <v>432</v>
      </c>
      <c r="N298" s="62" t="s">
        <v>433</v>
      </c>
      <c r="O298" s="127">
        <v>1837.82</v>
      </c>
      <c r="P298" s="127">
        <v>2205.384</v>
      </c>
      <c r="Q298" s="127"/>
      <c r="R298" s="127"/>
      <c r="S298" s="127"/>
      <c r="T298" s="127"/>
      <c r="U298" s="127"/>
      <c r="V298" s="127"/>
      <c r="W298" s="76" t="s">
        <v>925</v>
      </c>
      <c r="X298" s="72" t="s">
        <v>1240</v>
      </c>
      <c r="Y298" s="72" t="s">
        <v>89</v>
      </c>
      <c r="Z298" s="63">
        <v>45122</v>
      </c>
      <c r="AA298" s="63">
        <v>45122</v>
      </c>
      <c r="AB298" s="66" t="s">
        <v>1099</v>
      </c>
      <c r="AC298" s="62" t="s">
        <v>1241</v>
      </c>
      <c r="AD298" s="62">
        <v>7825457880</v>
      </c>
      <c r="AE298" s="62">
        <v>784101001</v>
      </c>
      <c r="AF298" s="62" t="s">
        <v>1239</v>
      </c>
      <c r="AG298" s="62" t="s">
        <v>495</v>
      </c>
      <c r="AH298" s="62">
        <v>642</v>
      </c>
      <c r="AI298" s="62" t="s">
        <v>1242</v>
      </c>
      <c r="AJ298" s="62">
        <v>1</v>
      </c>
      <c r="AK298" s="70" t="s">
        <v>1042</v>
      </c>
      <c r="AL298" s="62" t="s">
        <v>1095</v>
      </c>
      <c r="AM298" s="63">
        <v>45122</v>
      </c>
      <c r="AN298" s="63">
        <v>45139</v>
      </c>
      <c r="AO298" s="63">
        <v>45199</v>
      </c>
      <c r="AP298" s="62">
        <v>2023</v>
      </c>
      <c r="AQ298" s="62"/>
      <c r="AR298" s="62"/>
      <c r="AS298" s="62"/>
      <c r="AT298" s="16"/>
      <c r="AU298" s="19"/>
      <c r="AV298" s="28"/>
      <c r="AW298" s="23"/>
      <c r="AX298" s="16"/>
      <c r="AY298" s="16"/>
      <c r="AZ298" s="16"/>
      <c r="BA298" s="16"/>
      <c r="BB298" s="16"/>
    </row>
    <row r="299" spans="1:54" s="68" customFormat="1" ht="94.5">
      <c r="A299" s="14" t="s">
        <v>247</v>
      </c>
      <c r="B299" s="69" t="s">
        <v>1771</v>
      </c>
      <c r="C299" s="72" t="s">
        <v>1184</v>
      </c>
      <c r="D299" s="59" t="s">
        <v>404</v>
      </c>
      <c r="E299" s="100" t="s">
        <v>383</v>
      </c>
      <c r="F299" s="62" t="s">
        <v>405</v>
      </c>
      <c r="G299" s="62" t="s">
        <v>1243</v>
      </c>
      <c r="H299" s="69" t="s">
        <v>1244</v>
      </c>
      <c r="I299" s="69" t="s">
        <v>1244</v>
      </c>
      <c r="J299" s="62">
        <v>1</v>
      </c>
      <c r="K299" s="62"/>
      <c r="L299" s="62" t="s">
        <v>465</v>
      </c>
      <c r="M299" s="62" t="s">
        <v>387</v>
      </c>
      <c r="N299" s="62" t="s">
        <v>447</v>
      </c>
      <c r="O299" s="127">
        <v>758.39800000000002</v>
      </c>
      <c r="P299" s="127">
        <v>910.077</v>
      </c>
      <c r="Q299" s="127" t="s">
        <v>465</v>
      </c>
      <c r="R299" s="127" t="s">
        <v>465</v>
      </c>
      <c r="S299" s="127" t="s">
        <v>465</v>
      </c>
      <c r="T299" s="127"/>
      <c r="U299" s="127"/>
      <c r="V299" s="127"/>
      <c r="W299" s="76" t="s">
        <v>925</v>
      </c>
      <c r="X299" s="72" t="s">
        <v>1240</v>
      </c>
      <c r="Y299" s="72" t="s">
        <v>89</v>
      </c>
      <c r="Z299" s="63">
        <v>44957</v>
      </c>
      <c r="AA299" s="63">
        <v>44985</v>
      </c>
      <c r="AB299" s="66" t="s">
        <v>1099</v>
      </c>
      <c r="AC299" s="62" t="s">
        <v>1245</v>
      </c>
      <c r="AD299" s="62">
        <v>7701017140</v>
      </c>
      <c r="AE299" s="62">
        <v>770101001</v>
      </c>
      <c r="AF299" s="62" t="s">
        <v>1246</v>
      </c>
      <c r="AG299" s="62" t="s">
        <v>251</v>
      </c>
      <c r="AH299" s="62" t="s">
        <v>1247</v>
      </c>
      <c r="AI299" s="62" t="s">
        <v>1248</v>
      </c>
      <c r="AJ299" s="62">
        <v>280</v>
      </c>
      <c r="AK299" s="70" t="s">
        <v>1042</v>
      </c>
      <c r="AL299" s="62" t="s">
        <v>1095</v>
      </c>
      <c r="AM299" s="63">
        <v>44985</v>
      </c>
      <c r="AN299" s="63">
        <v>44985</v>
      </c>
      <c r="AO299" s="63">
        <v>45291</v>
      </c>
      <c r="AP299" s="62">
        <v>2023</v>
      </c>
      <c r="AQ299" s="62" t="s">
        <v>465</v>
      </c>
      <c r="AR299" s="62" t="s">
        <v>465</v>
      </c>
      <c r="AS299" s="62" t="s">
        <v>465</v>
      </c>
      <c r="AT299" s="16" t="s">
        <v>465</v>
      </c>
      <c r="AU299" s="19" t="s">
        <v>465</v>
      </c>
      <c r="AV299" s="28" t="s">
        <v>465</v>
      </c>
      <c r="AW299" s="23" t="s">
        <v>465</v>
      </c>
      <c r="AX299" s="16" t="s">
        <v>465</v>
      </c>
      <c r="AY299" s="16" t="s">
        <v>465</v>
      </c>
      <c r="AZ299" s="16" t="s">
        <v>465</v>
      </c>
      <c r="BA299" s="16" t="s">
        <v>465</v>
      </c>
      <c r="BB299" s="16" t="s">
        <v>465</v>
      </c>
    </row>
    <row r="300" spans="1:54" s="121" customFormat="1" ht="31.5">
      <c r="A300" s="14" t="s">
        <v>247</v>
      </c>
      <c r="B300" s="69" t="s">
        <v>1772</v>
      </c>
      <c r="C300" s="72" t="s">
        <v>1184</v>
      </c>
      <c r="D300" s="59" t="s">
        <v>404</v>
      </c>
      <c r="E300" s="100" t="s">
        <v>383</v>
      </c>
      <c r="F300" s="62"/>
      <c r="G300" s="62" t="s">
        <v>1249</v>
      </c>
      <c r="H300" s="69" t="s">
        <v>1250</v>
      </c>
      <c r="I300" s="69" t="s">
        <v>1250</v>
      </c>
      <c r="J300" s="62">
        <v>2</v>
      </c>
      <c r="K300" s="62"/>
      <c r="L300" s="62" t="s">
        <v>74</v>
      </c>
      <c r="M300" s="62" t="s">
        <v>432</v>
      </c>
      <c r="N300" s="62" t="s">
        <v>1251</v>
      </c>
      <c r="O300" s="127">
        <v>650</v>
      </c>
      <c r="P300" s="127">
        <v>780</v>
      </c>
      <c r="Q300" s="127"/>
      <c r="R300" s="127"/>
      <c r="S300" s="127"/>
      <c r="T300" s="127"/>
      <c r="U300" s="127"/>
      <c r="V300" s="127"/>
      <c r="W300" s="72" t="s">
        <v>64</v>
      </c>
      <c r="X300" s="72" t="s">
        <v>1240</v>
      </c>
      <c r="Y300" s="56" t="s">
        <v>66</v>
      </c>
      <c r="Z300" s="63">
        <v>45189</v>
      </c>
      <c r="AA300" s="63">
        <v>45250</v>
      </c>
      <c r="AB300" s="62"/>
      <c r="AC300" s="62"/>
      <c r="AD300" s="62"/>
      <c r="AE300" s="62"/>
      <c r="AF300" s="62" t="s">
        <v>1252</v>
      </c>
      <c r="AG300" s="62" t="s">
        <v>74</v>
      </c>
      <c r="AH300" s="62">
        <v>876</v>
      </c>
      <c r="AI300" s="62" t="s">
        <v>68</v>
      </c>
      <c r="AJ300" s="62">
        <v>1</v>
      </c>
      <c r="AK300" s="70" t="s">
        <v>1042</v>
      </c>
      <c r="AL300" s="62" t="s">
        <v>1095</v>
      </c>
      <c r="AM300" s="63">
        <v>45260</v>
      </c>
      <c r="AN300" s="63">
        <v>45283</v>
      </c>
      <c r="AO300" s="63">
        <v>45649</v>
      </c>
      <c r="AP300" s="62" t="s">
        <v>390</v>
      </c>
      <c r="AQ300" s="62" t="s">
        <v>74</v>
      </c>
      <c r="AR300" s="62"/>
      <c r="AS300" s="62"/>
      <c r="AT300" s="220"/>
      <c r="AU300" s="221"/>
      <c r="AV300" s="213"/>
      <c r="AW300" s="214"/>
      <c r="AX300" s="220"/>
      <c r="AY300" s="220"/>
      <c r="AZ300" s="220"/>
    </row>
    <row r="301" spans="1:54" s="121" customFormat="1" ht="47.25">
      <c r="A301" s="14" t="s">
        <v>247</v>
      </c>
      <c r="B301" s="69" t="s">
        <v>1773</v>
      </c>
      <c r="C301" s="72" t="s">
        <v>1184</v>
      </c>
      <c r="D301" s="59" t="s">
        <v>404</v>
      </c>
      <c r="E301" s="100" t="s">
        <v>383</v>
      </c>
      <c r="F301" s="62"/>
      <c r="G301" s="62" t="s">
        <v>385</v>
      </c>
      <c r="H301" s="69" t="s">
        <v>386</v>
      </c>
      <c r="I301" s="69" t="s">
        <v>386</v>
      </c>
      <c r="J301" s="62">
        <v>1</v>
      </c>
      <c r="K301" s="62">
        <v>3</v>
      </c>
      <c r="L301" s="62" t="s">
        <v>74</v>
      </c>
      <c r="M301" s="62" t="s">
        <v>432</v>
      </c>
      <c r="N301" s="62" t="s">
        <v>1251</v>
      </c>
      <c r="O301" s="127">
        <v>470</v>
      </c>
      <c r="P301" s="127">
        <v>564</v>
      </c>
      <c r="Q301" s="127"/>
      <c r="R301" s="127"/>
      <c r="S301" s="127"/>
      <c r="T301" s="127"/>
      <c r="U301" s="127"/>
      <c r="V301" s="127"/>
      <c r="W301" s="76" t="s">
        <v>925</v>
      </c>
      <c r="X301" s="72" t="s">
        <v>1240</v>
      </c>
      <c r="Y301" s="72" t="s">
        <v>89</v>
      </c>
      <c r="Z301" s="63">
        <v>45250</v>
      </c>
      <c r="AA301" s="63">
        <v>45280</v>
      </c>
      <c r="AB301" s="16" t="s">
        <v>1905</v>
      </c>
      <c r="AC301" s="62" t="s">
        <v>1152</v>
      </c>
      <c r="AD301" s="62">
        <v>7724261610</v>
      </c>
      <c r="AE301" s="62">
        <v>246602001</v>
      </c>
      <c r="AF301" s="62" t="s">
        <v>385</v>
      </c>
      <c r="AG301" s="62" t="s">
        <v>74</v>
      </c>
      <c r="AH301" s="62">
        <v>876</v>
      </c>
      <c r="AI301" s="62" t="s">
        <v>68</v>
      </c>
      <c r="AJ301" s="62">
        <v>1</v>
      </c>
      <c r="AK301" s="70" t="s">
        <v>1042</v>
      </c>
      <c r="AL301" s="62" t="s">
        <v>1095</v>
      </c>
      <c r="AM301" s="63">
        <v>45290</v>
      </c>
      <c r="AN301" s="63">
        <v>45292</v>
      </c>
      <c r="AO301" s="63">
        <v>45657</v>
      </c>
      <c r="AP301" s="62">
        <v>2024</v>
      </c>
      <c r="AQ301" s="62" t="s">
        <v>74</v>
      </c>
      <c r="AR301" s="62"/>
      <c r="AS301" s="62"/>
      <c r="AT301" s="16"/>
      <c r="AU301" s="19"/>
      <c r="AV301" s="28"/>
      <c r="AW301" s="23"/>
      <c r="AX301" s="16"/>
      <c r="AY301" s="16"/>
      <c r="AZ301" s="16"/>
      <c r="BA301" s="16"/>
      <c r="BB301" s="16"/>
    </row>
    <row r="302" spans="1:54" s="68" customFormat="1" ht="113.25" customHeight="1">
      <c r="A302" s="14" t="s">
        <v>247</v>
      </c>
      <c r="B302" s="69" t="s">
        <v>1774</v>
      </c>
      <c r="C302" s="72" t="s">
        <v>1184</v>
      </c>
      <c r="D302" s="59" t="s">
        <v>404</v>
      </c>
      <c r="E302" s="100" t="s">
        <v>383</v>
      </c>
      <c r="F302" s="62" t="s">
        <v>1253</v>
      </c>
      <c r="G302" s="62" t="s">
        <v>1254</v>
      </c>
      <c r="H302" s="69" t="s">
        <v>1255</v>
      </c>
      <c r="I302" s="69" t="s">
        <v>1256</v>
      </c>
      <c r="J302" s="62">
        <v>1</v>
      </c>
      <c r="K302" s="62">
        <v>25</v>
      </c>
      <c r="L302" s="62" t="s">
        <v>61</v>
      </c>
      <c r="M302" s="62" t="s">
        <v>387</v>
      </c>
      <c r="N302" s="62" t="s">
        <v>388</v>
      </c>
      <c r="O302" s="127">
        <v>7166.67</v>
      </c>
      <c r="P302" s="127">
        <v>8600</v>
      </c>
      <c r="Q302" s="127">
        <v>3870</v>
      </c>
      <c r="R302" s="127">
        <v>4730</v>
      </c>
      <c r="S302" s="127"/>
      <c r="T302" s="127"/>
      <c r="U302" s="127"/>
      <c r="V302" s="127"/>
      <c r="W302" s="62" t="s">
        <v>64</v>
      </c>
      <c r="X302" s="72" t="s">
        <v>1531</v>
      </c>
      <c r="Y302" s="56" t="s">
        <v>66</v>
      </c>
      <c r="Z302" s="63">
        <v>44957</v>
      </c>
      <c r="AA302" s="63">
        <v>45016</v>
      </c>
      <c r="AB302" s="62"/>
      <c r="AC302" s="62"/>
      <c r="AD302" s="62"/>
      <c r="AE302" s="62"/>
      <c r="AF302" s="62" t="str">
        <f>G302</f>
        <v>Право заключения договора на оказание услуг по проведению обязательного ежегодного аудита отчетности РСБУ и аудита отчетности МСФО за 2023 год.</v>
      </c>
      <c r="AG302" s="62" t="s">
        <v>251</v>
      </c>
      <c r="AH302" s="62">
        <v>876</v>
      </c>
      <c r="AI302" s="62" t="s">
        <v>242</v>
      </c>
      <c r="AJ302" s="62">
        <v>1</v>
      </c>
      <c r="AK302" s="70" t="s">
        <v>1042</v>
      </c>
      <c r="AL302" s="62" t="s">
        <v>1095</v>
      </c>
      <c r="AM302" s="63">
        <v>45036</v>
      </c>
      <c r="AN302" s="63">
        <v>45135</v>
      </c>
      <c r="AO302" s="63">
        <v>45380</v>
      </c>
      <c r="AP302" s="62">
        <v>2023</v>
      </c>
      <c r="AQ302" s="62" t="s">
        <v>1257</v>
      </c>
      <c r="AR302" s="62"/>
      <c r="AS302" s="62"/>
      <c r="AT302" s="219"/>
      <c r="AU302" s="218"/>
      <c r="AV302" s="208"/>
      <c r="AW302" s="209"/>
      <c r="AX302" s="219"/>
      <c r="AY302" s="219"/>
      <c r="AZ302" s="219"/>
      <c r="BA302" s="219"/>
      <c r="BB302" s="219"/>
    </row>
    <row r="303" spans="1:54" s="68" customFormat="1" ht="113.25" customHeight="1">
      <c r="A303" s="14" t="s">
        <v>247</v>
      </c>
      <c r="B303" s="69" t="s">
        <v>1775</v>
      </c>
      <c r="C303" s="72" t="s">
        <v>1184</v>
      </c>
      <c r="D303" s="59" t="s">
        <v>404</v>
      </c>
      <c r="E303" s="100" t="s">
        <v>383</v>
      </c>
      <c r="F303" s="62" t="s">
        <v>1258</v>
      </c>
      <c r="G303" s="62" t="s">
        <v>1259</v>
      </c>
      <c r="H303" s="69" t="s">
        <v>1255</v>
      </c>
      <c r="I303" s="69" t="s">
        <v>1244</v>
      </c>
      <c r="J303" s="62">
        <v>1</v>
      </c>
      <c r="K303" s="62"/>
      <c r="L303" s="62" t="s">
        <v>61</v>
      </c>
      <c r="M303" s="62" t="s">
        <v>387</v>
      </c>
      <c r="N303" s="62" t="s">
        <v>388</v>
      </c>
      <c r="O303" s="127">
        <v>881.58333000000005</v>
      </c>
      <c r="P303" s="127">
        <v>1057.9000000000001</v>
      </c>
      <c r="Q303" s="166"/>
      <c r="R303" s="127">
        <v>292.3</v>
      </c>
      <c r="S303" s="127">
        <v>526.5</v>
      </c>
      <c r="T303" s="127">
        <v>239.1</v>
      </c>
      <c r="U303" s="127"/>
      <c r="V303" s="142"/>
      <c r="W303" s="62" t="s">
        <v>64</v>
      </c>
      <c r="X303" s="72" t="s">
        <v>1531</v>
      </c>
      <c r="Y303" s="56" t="s">
        <v>66</v>
      </c>
      <c r="Z303" s="63">
        <v>45290</v>
      </c>
      <c r="AA303" s="63">
        <v>45351</v>
      </c>
      <c r="AB303" s="62"/>
      <c r="AC303" s="62"/>
      <c r="AD303" s="62"/>
      <c r="AE303" s="62"/>
      <c r="AF303" s="62" t="str">
        <f>G303</f>
        <v>Право заключения договоров на оказание услуг по проведению актуарной оценки пенсионных и социальных обязательств для целей формирования консолидированной финансовой отчетности, подготовленной по международным стандартам финансовой отчетности, за 2024-2025 годы.</v>
      </c>
      <c r="AG303" s="62" t="s">
        <v>251</v>
      </c>
      <c r="AH303" s="62">
        <v>876</v>
      </c>
      <c r="AI303" s="62" t="s">
        <v>242</v>
      </c>
      <c r="AJ303" s="62">
        <v>1</v>
      </c>
      <c r="AK303" s="70" t="s">
        <v>1042</v>
      </c>
      <c r="AL303" s="62" t="s">
        <v>1095</v>
      </c>
      <c r="AM303" s="63">
        <v>45371</v>
      </c>
      <c r="AN303" s="63">
        <v>45387</v>
      </c>
      <c r="AO303" s="63">
        <v>46080</v>
      </c>
      <c r="AP303" s="62" t="s">
        <v>1260</v>
      </c>
      <c r="AQ303" s="62" t="s">
        <v>1261</v>
      </c>
      <c r="AR303" s="62"/>
      <c r="AS303" s="62"/>
      <c r="AT303" s="62"/>
      <c r="AU303" s="63"/>
      <c r="AV303" s="64"/>
      <c r="AW303" s="65"/>
      <c r="AX303" s="62"/>
      <c r="AY303" s="62"/>
      <c r="AZ303" s="62"/>
      <c r="BA303" s="62"/>
      <c r="BB303" s="62"/>
    </row>
    <row r="304" spans="1:54" s="121" customFormat="1" ht="132" customHeight="1">
      <c r="A304" s="67" t="s">
        <v>247</v>
      </c>
      <c r="B304" s="183" t="s">
        <v>1816</v>
      </c>
      <c r="C304" s="72" t="s">
        <v>1184</v>
      </c>
      <c r="D304" s="101" t="s">
        <v>1305</v>
      </c>
      <c r="E304" s="62" t="s">
        <v>493</v>
      </c>
      <c r="F304" s="62"/>
      <c r="G304" s="59" t="s">
        <v>1262</v>
      </c>
      <c r="H304" s="61" t="s">
        <v>488</v>
      </c>
      <c r="I304" s="61" t="s">
        <v>1050</v>
      </c>
      <c r="J304" s="16">
        <v>1</v>
      </c>
      <c r="K304" s="62"/>
      <c r="L304" s="62" t="s">
        <v>74</v>
      </c>
      <c r="M304" s="62" t="s">
        <v>432</v>
      </c>
      <c r="N304" s="61" t="s">
        <v>1263</v>
      </c>
      <c r="O304" s="127">
        <v>25000</v>
      </c>
      <c r="P304" s="127">
        <f>O304*1.2</f>
        <v>30000</v>
      </c>
      <c r="Q304" s="127">
        <f>P304</f>
        <v>30000</v>
      </c>
      <c r="R304" s="127"/>
      <c r="S304" s="127"/>
      <c r="T304" s="127"/>
      <c r="U304" s="127"/>
      <c r="V304" s="127"/>
      <c r="W304" s="59" t="s">
        <v>64</v>
      </c>
      <c r="X304" s="72" t="s">
        <v>1240</v>
      </c>
      <c r="Y304" s="56" t="s">
        <v>66</v>
      </c>
      <c r="Z304" s="63">
        <v>45026</v>
      </c>
      <c r="AA304" s="63">
        <v>45077</v>
      </c>
      <c r="AB304" s="62"/>
      <c r="AC304" s="62"/>
      <c r="AD304" s="62"/>
      <c r="AE304" s="62"/>
      <c r="AF304" s="59" t="s">
        <v>1264</v>
      </c>
      <c r="AG304" s="59" t="s">
        <v>1265</v>
      </c>
      <c r="AH304" s="61">
        <v>796</v>
      </c>
      <c r="AI304" s="58" t="s">
        <v>1266</v>
      </c>
      <c r="AJ304" s="58" t="s">
        <v>449</v>
      </c>
      <c r="AK304" s="70" t="s">
        <v>1042</v>
      </c>
      <c r="AL304" s="62" t="s">
        <v>1095</v>
      </c>
      <c r="AM304" s="81">
        <v>45108</v>
      </c>
      <c r="AN304" s="81">
        <v>45108</v>
      </c>
      <c r="AO304" s="63">
        <v>45199</v>
      </c>
      <c r="AP304" s="62">
        <v>2023</v>
      </c>
      <c r="AQ304" s="62"/>
      <c r="AR304" s="62"/>
      <c r="AS304" s="62"/>
      <c r="AT304" s="62"/>
      <c r="AU304" s="63"/>
      <c r="AV304" s="64"/>
      <c r="AW304" s="65"/>
      <c r="AX304" s="62"/>
      <c r="AY304" s="62"/>
      <c r="AZ304" s="62"/>
    </row>
    <row r="305" spans="1:54" s="121" customFormat="1" ht="132" customHeight="1">
      <c r="A305" s="67" t="s">
        <v>247</v>
      </c>
      <c r="B305" s="183" t="s">
        <v>1817</v>
      </c>
      <c r="C305" s="72" t="s">
        <v>1184</v>
      </c>
      <c r="D305" s="101" t="s">
        <v>1305</v>
      </c>
      <c r="E305" s="62" t="s">
        <v>493</v>
      </c>
      <c r="F305" s="62"/>
      <c r="G305" s="59" t="s">
        <v>1267</v>
      </c>
      <c r="H305" s="61" t="s">
        <v>487</v>
      </c>
      <c r="I305" s="61" t="s">
        <v>487</v>
      </c>
      <c r="J305" s="16">
        <v>1</v>
      </c>
      <c r="K305" s="62"/>
      <c r="L305" s="62" t="s">
        <v>74</v>
      </c>
      <c r="M305" s="62" t="s">
        <v>432</v>
      </c>
      <c r="N305" s="59" t="s">
        <v>1268</v>
      </c>
      <c r="O305" s="127">
        <v>85000</v>
      </c>
      <c r="P305" s="127">
        <f>O305*1.2</f>
        <v>102000</v>
      </c>
      <c r="Q305" s="127">
        <v>11000</v>
      </c>
      <c r="R305" s="127">
        <v>34000</v>
      </c>
      <c r="S305" s="127">
        <v>34000</v>
      </c>
      <c r="T305" s="127">
        <f>P305-Q305-R305-S305</f>
        <v>23000</v>
      </c>
      <c r="U305" s="127"/>
      <c r="V305" s="143"/>
      <c r="W305" s="59" t="s">
        <v>64</v>
      </c>
      <c r="X305" s="72" t="s">
        <v>1240</v>
      </c>
      <c r="Y305" s="56" t="s">
        <v>66</v>
      </c>
      <c r="Z305" s="63">
        <v>44986</v>
      </c>
      <c r="AA305" s="63">
        <v>45033</v>
      </c>
      <c r="AB305" s="62"/>
      <c r="AC305" s="62"/>
      <c r="AD305" s="62"/>
      <c r="AE305" s="62"/>
      <c r="AF305" s="59" t="s">
        <v>1269</v>
      </c>
      <c r="AG305" s="59" t="s">
        <v>1270</v>
      </c>
      <c r="AH305" s="61">
        <v>796</v>
      </c>
      <c r="AI305" s="58" t="s">
        <v>1266</v>
      </c>
      <c r="AJ305" s="58" t="s">
        <v>449</v>
      </c>
      <c r="AK305" s="70" t="s">
        <v>1042</v>
      </c>
      <c r="AL305" s="62" t="s">
        <v>1095</v>
      </c>
      <c r="AM305" s="81">
        <v>45068</v>
      </c>
      <c r="AN305" s="81">
        <v>45078</v>
      </c>
      <c r="AO305" s="63">
        <v>46173</v>
      </c>
      <c r="AP305" s="62" t="s">
        <v>1271</v>
      </c>
      <c r="AQ305" s="62"/>
      <c r="AR305" s="62"/>
      <c r="AS305" s="62"/>
      <c r="AT305" s="124"/>
      <c r="AU305" s="201"/>
      <c r="AV305" s="202"/>
      <c r="AW305" s="200"/>
      <c r="AX305" s="124"/>
      <c r="AY305" s="124"/>
      <c r="AZ305" s="124"/>
    </row>
    <row r="306" spans="1:54" s="121" customFormat="1" ht="91.5" customHeight="1">
      <c r="A306" s="14" t="s">
        <v>247</v>
      </c>
      <c r="B306" s="69" t="s">
        <v>1776</v>
      </c>
      <c r="C306" s="72" t="s">
        <v>1184</v>
      </c>
      <c r="D306" s="59" t="s">
        <v>404</v>
      </c>
      <c r="E306" s="100" t="s">
        <v>1272</v>
      </c>
      <c r="F306" s="62" t="s">
        <v>1274</v>
      </c>
      <c r="G306" s="62" t="s">
        <v>1275</v>
      </c>
      <c r="H306" s="69" t="s">
        <v>1098</v>
      </c>
      <c r="I306" s="69" t="s">
        <v>1276</v>
      </c>
      <c r="J306" s="16">
        <v>1</v>
      </c>
      <c r="K306" s="62"/>
      <c r="L306" s="62" t="s">
        <v>74</v>
      </c>
      <c r="M306" s="62" t="s">
        <v>1097</v>
      </c>
      <c r="N306" s="62" t="s">
        <v>1263</v>
      </c>
      <c r="O306" s="127">
        <v>1019</v>
      </c>
      <c r="P306" s="127">
        <f>O306*1.2</f>
        <v>1222.8</v>
      </c>
      <c r="Q306" s="127"/>
      <c r="R306" s="127"/>
      <c r="S306" s="127"/>
      <c r="T306" s="127"/>
      <c r="U306" s="127"/>
      <c r="V306" s="127"/>
      <c r="W306" s="76" t="s">
        <v>925</v>
      </c>
      <c r="X306" s="72" t="s">
        <v>1240</v>
      </c>
      <c r="Y306" s="72" t="s">
        <v>89</v>
      </c>
      <c r="Z306" s="63">
        <v>45076</v>
      </c>
      <c r="AA306" s="63">
        <v>45076</v>
      </c>
      <c r="AB306" s="62" t="s">
        <v>1909</v>
      </c>
      <c r="AC306" s="62"/>
      <c r="AD306" s="62"/>
      <c r="AE306" s="62"/>
      <c r="AF306" s="62" t="s">
        <v>1277</v>
      </c>
      <c r="AG306" s="62"/>
      <c r="AH306" s="62">
        <v>876</v>
      </c>
      <c r="AI306" s="62" t="s">
        <v>68</v>
      </c>
      <c r="AJ306" s="62">
        <v>1</v>
      </c>
      <c r="AK306" s="70" t="s">
        <v>1042</v>
      </c>
      <c r="AL306" s="62" t="s">
        <v>1095</v>
      </c>
      <c r="AM306" s="63">
        <v>45076</v>
      </c>
      <c r="AN306" s="63">
        <v>45145</v>
      </c>
      <c r="AO306" s="63">
        <v>45150</v>
      </c>
      <c r="AP306" s="62">
        <v>2023</v>
      </c>
      <c r="AQ306" s="62"/>
      <c r="AR306" s="62"/>
      <c r="AS306" s="62"/>
      <c r="AT306" s="16"/>
      <c r="AU306" s="19"/>
      <c r="AV306" s="28"/>
      <c r="AW306" s="23"/>
      <c r="AX306" s="16"/>
      <c r="AY306" s="16"/>
      <c r="AZ306" s="16"/>
      <c r="BA306" s="16"/>
      <c r="BB306" s="16"/>
    </row>
    <row r="307" spans="1:54" s="121" customFormat="1" ht="91.5" customHeight="1">
      <c r="A307" s="14" t="s">
        <v>247</v>
      </c>
      <c r="B307" s="69" t="s">
        <v>1777</v>
      </c>
      <c r="C307" s="72" t="s">
        <v>1184</v>
      </c>
      <c r="D307" s="59" t="s">
        <v>404</v>
      </c>
      <c r="E307" s="100" t="s">
        <v>1272</v>
      </c>
      <c r="F307" s="62" t="s">
        <v>1274</v>
      </c>
      <c r="G307" s="62" t="s">
        <v>1278</v>
      </c>
      <c r="H307" s="69" t="s">
        <v>1098</v>
      </c>
      <c r="I307" s="69" t="s">
        <v>1276</v>
      </c>
      <c r="J307" s="16">
        <v>1</v>
      </c>
      <c r="K307" s="62"/>
      <c r="L307" s="62" t="s">
        <v>74</v>
      </c>
      <c r="M307" s="62" t="s">
        <v>1097</v>
      </c>
      <c r="N307" s="62" t="s">
        <v>1263</v>
      </c>
      <c r="O307" s="127">
        <v>1144</v>
      </c>
      <c r="P307" s="127">
        <f>O307*1.2</f>
        <v>1372.8</v>
      </c>
      <c r="Q307" s="127"/>
      <c r="R307" s="127"/>
      <c r="S307" s="127"/>
      <c r="T307" s="127"/>
      <c r="U307" s="127"/>
      <c r="V307" s="127"/>
      <c r="W307" s="76" t="s">
        <v>925</v>
      </c>
      <c r="X307" s="72" t="s">
        <v>1240</v>
      </c>
      <c r="Y307" s="72" t="s">
        <v>89</v>
      </c>
      <c r="Z307" s="63">
        <v>45076</v>
      </c>
      <c r="AA307" s="63">
        <v>45076</v>
      </c>
      <c r="AB307" s="62" t="s">
        <v>1909</v>
      </c>
      <c r="AC307" s="62"/>
      <c r="AD307" s="62"/>
      <c r="AE307" s="62"/>
      <c r="AF307" s="62" t="s">
        <v>1279</v>
      </c>
      <c r="AG307" s="62"/>
      <c r="AH307" s="62">
        <v>876</v>
      </c>
      <c r="AI307" s="62" t="s">
        <v>68</v>
      </c>
      <c r="AJ307" s="62">
        <v>1</v>
      </c>
      <c r="AK307" s="70" t="s">
        <v>1042</v>
      </c>
      <c r="AL307" s="62" t="s">
        <v>1095</v>
      </c>
      <c r="AM307" s="63">
        <v>45076</v>
      </c>
      <c r="AN307" s="63">
        <v>45145</v>
      </c>
      <c r="AO307" s="63">
        <v>45150</v>
      </c>
      <c r="AP307" s="62">
        <v>2023</v>
      </c>
      <c r="AQ307" s="62"/>
      <c r="AR307" s="62"/>
      <c r="AS307" s="62"/>
      <c r="AT307" s="16"/>
      <c r="AU307" s="19"/>
      <c r="AV307" s="28"/>
      <c r="AW307" s="23"/>
      <c r="AX307" s="16"/>
      <c r="AY307" s="16"/>
      <c r="AZ307" s="16"/>
      <c r="BA307" s="16"/>
      <c r="BB307" s="16"/>
    </row>
    <row r="308" spans="1:54" s="121" customFormat="1" ht="91.5" customHeight="1">
      <c r="A308" s="14" t="s">
        <v>247</v>
      </c>
      <c r="B308" s="69" t="s">
        <v>1778</v>
      </c>
      <c r="C308" s="72" t="s">
        <v>1184</v>
      </c>
      <c r="D308" s="59" t="s">
        <v>404</v>
      </c>
      <c r="E308" s="100" t="s">
        <v>1272</v>
      </c>
      <c r="F308" s="62" t="s">
        <v>1274</v>
      </c>
      <c r="G308" s="62" t="s">
        <v>1280</v>
      </c>
      <c r="H308" s="69" t="s">
        <v>1098</v>
      </c>
      <c r="I308" s="69" t="s">
        <v>1276</v>
      </c>
      <c r="J308" s="16">
        <v>1</v>
      </c>
      <c r="K308" s="62"/>
      <c r="L308" s="62" t="s">
        <v>74</v>
      </c>
      <c r="M308" s="62" t="s">
        <v>1097</v>
      </c>
      <c r="N308" s="62" t="s">
        <v>1263</v>
      </c>
      <c r="O308" s="127">
        <v>1573</v>
      </c>
      <c r="P308" s="127">
        <f>O308*1.2</f>
        <v>1887.6</v>
      </c>
      <c r="Q308" s="127"/>
      <c r="R308" s="127"/>
      <c r="S308" s="127"/>
      <c r="T308" s="127"/>
      <c r="U308" s="127"/>
      <c r="V308" s="127"/>
      <c r="W308" s="76" t="s">
        <v>925</v>
      </c>
      <c r="X308" s="72" t="s">
        <v>1240</v>
      </c>
      <c r="Y308" s="72" t="s">
        <v>89</v>
      </c>
      <c r="Z308" s="63">
        <v>45076</v>
      </c>
      <c r="AA308" s="63">
        <v>45076</v>
      </c>
      <c r="AB308" s="62" t="s">
        <v>1909</v>
      </c>
      <c r="AC308" s="62"/>
      <c r="AD308" s="62"/>
      <c r="AE308" s="62"/>
      <c r="AF308" s="62" t="s">
        <v>1281</v>
      </c>
      <c r="AG308" s="62"/>
      <c r="AH308" s="62">
        <v>876</v>
      </c>
      <c r="AI308" s="62" t="s">
        <v>68</v>
      </c>
      <c r="AJ308" s="62">
        <v>1</v>
      </c>
      <c r="AK308" s="70" t="s">
        <v>1042</v>
      </c>
      <c r="AL308" s="62" t="s">
        <v>1095</v>
      </c>
      <c r="AM308" s="63">
        <v>45076</v>
      </c>
      <c r="AN308" s="63">
        <v>45187</v>
      </c>
      <c r="AO308" s="63">
        <v>45191</v>
      </c>
      <c r="AP308" s="62">
        <v>2023</v>
      </c>
      <c r="AQ308" s="62"/>
      <c r="AR308" s="62"/>
      <c r="AS308" s="62"/>
      <c r="AT308" s="16"/>
      <c r="AU308" s="19"/>
      <c r="AV308" s="28"/>
      <c r="AW308" s="23"/>
      <c r="AX308" s="16"/>
      <c r="AY308" s="16"/>
      <c r="AZ308" s="16"/>
      <c r="BA308" s="16"/>
      <c r="BB308" s="16"/>
    </row>
    <row r="309" spans="1:54" s="164" customFormat="1" ht="47.25">
      <c r="A309" s="14" t="s">
        <v>247</v>
      </c>
      <c r="B309" s="69" t="s">
        <v>1779</v>
      </c>
      <c r="C309" s="72" t="s">
        <v>1184</v>
      </c>
      <c r="D309" s="59" t="s">
        <v>404</v>
      </c>
      <c r="E309" s="107" t="s">
        <v>406</v>
      </c>
      <c r="F309" s="108" t="s">
        <v>1282</v>
      </c>
      <c r="G309" s="69" t="s">
        <v>1283</v>
      </c>
      <c r="H309" s="69" t="s">
        <v>1284</v>
      </c>
      <c r="I309" s="69" t="s">
        <v>1285</v>
      </c>
      <c r="J309" s="69">
        <v>1</v>
      </c>
      <c r="K309" s="109"/>
      <c r="L309" s="69" t="s">
        <v>74</v>
      </c>
      <c r="M309" s="69" t="s">
        <v>1176</v>
      </c>
      <c r="N309" s="69" t="s">
        <v>388</v>
      </c>
      <c r="O309" s="146">
        <v>1000</v>
      </c>
      <c r="P309" s="146">
        <v>1200</v>
      </c>
      <c r="Q309" s="146">
        <v>1200</v>
      </c>
      <c r="R309" s="146"/>
      <c r="S309" s="146"/>
      <c r="T309" s="146"/>
      <c r="U309" s="146"/>
      <c r="V309" s="146"/>
      <c r="W309" s="72" t="s">
        <v>410</v>
      </c>
      <c r="X309" s="72" t="s">
        <v>1240</v>
      </c>
      <c r="Y309" s="56" t="s">
        <v>66</v>
      </c>
      <c r="Z309" s="110">
        <v>45017</v>
      </c>
      <c r="AA309" s="110">
        <v>45078</v>
      </c>
      <c r="AB309" s="109"/>
      <c r="AC309" s="109"/>
      <c r="AD309" s="109"/>
      <c r="AE309" s="109"/>
      <c r="AF309" s="109"/>
      <c r="AG309" s="109"/>
      <c r="AH309" s="69">
        <v>642</v>
      </c>
      <c r="AI309" s="69" t="s">
        <v>1286</v>
      </c>
      <c r="AJ309" s="69">
        <v>1</v>
      </c>
      <c r="AK309" s="70" t="s">
        <v>1042</v>
      </c>
      <c r="AL309" s="62" t="s">
        <v>1095</v>
      </c>
      <c r="AM309" s="110">
        <v>45087</v>
      </c>
      <c r="AN309" s="110">
        <v>45088</v>
      </c>
      <c r="AO309" s="110">
        <v>45098</v>
      </c>
      <c r="AP309" s="109">
        <v>2023</v>
      </c>
      <c r="AQ309" s="109"/>
      <c r="AR309" s="109"/>
      <c r="AS309" s="109"/>
      <c r="AT309" s="215"/>
      <c r="AU309" s="215"/>
      <c r="AV309" s="215"/>
      <c r="AW309" s="215"/>
      <c r="AX309" s="215"/>
      <c r="AY309" s="215"/>
      <c r="AZ309" s="215"/>
    </row>
    <row r="310" spans="1:54" s="164" customFormat="1" ht="47.25">
      <c r="A310" s="14" t="s">
        <v>247</v>
      </c>
      <c r="B310" s="69" t="s">
        <v>1780</v>
      </c>
      <c r="C310" s="72" t="s">
        <v>1184</v>
      </c>
      <c r="D310" s="59" t="s">
        <v>404</v>
      </c>
      <c r="E310" s="107" t="s">
        <v>406</v>
      </c>
      <c r="F310" s="108" t="s">
        <v>1282</v>
      </c>
      <c r="G310" s="69" t="s">
        <v>1283</v>
      </c>
      <c r="H310" s="69" t="s">
        <v>1284</v>
      </c>
      <c r="I310" s="69" t="s">
        <v>1285</v>
      </c>
      <c r="J310" s="69">
        <v>1</v>
      </c>
      <c r="K310" s="109"/>
      <c r="L310" s="69" t="s">
        <v>74</v>
      </c>
      <c r="M310" s="69" t="s">
        <v>1176</v>
      </c>
      <c r="N310" s="69" t="s">
        <v>388</v>
      </c>
      <c r="O310" s="146">
        <v>1500</v>
      </c>
      <c r="P310" s="146">
        <v>1800</v>
      </c>
      <c r="Q310" s="146">
        <v>1800</v>
      </c>
      <c r="R310" s="146"/>
      <c r="S310" s="146"/>
      <c r="T310" s="146"/>
      <c r="U310" s="146"/>
      <c r="V310" s="146"/>
      <c r="W310" s="72" t="s">
        <v>410</v>
      </c>
      <c r="X310" s="72" t="s">
        <v>1240</v>
      </c>
      <c r="Y310" s="56" t="s">
        <v>66</v>
      </c>
      <c r="Z310" s="110">
        <v>45017</v>
      </c>
      <c r="AA310" s="110">
        <v>45078</v>
      </c>
      <c r="AB310" s="109"/>
      <c r="AC310" s="109"/>
      <c r="AD310" s="109"/>
      <c r="AE310" s="109"/>
      <c r="AF310" s="109"/>
      <c r="AG310" s="109"/>
      <c r="AH310" s="69">
        <v>642</v>
      </c>
      <c r="AI310" s="69" t="s">
        <v>1286</v>
      </c>
      <c r="AJ310" s="69">
        <v>1</v>
      </c>
      <c r="AK310" s="70" t="s">
        <v>1042</v>
      </c>
      <c r="AL310" s="62" t="s">
        <v>1095</v>
      </c>
      <c r="AM310" s="110">
        <v>45087</v>
      </c>
      <c r="AN310" s="110">
        <v>45088</v>
      </c>
      <c r="AO310" s="110">
        <v>45098</v>
      </c>
      <c r="AP310" s="109">
        <v>2023</v>
      </c>
      <c r="AQ310" s="109"/>
      <c r="AR310" s="109"/>
      <c r="AS310" s="109"/>
      <c r="AT310" s="109"/>
      <c r="AU310" s="109"/>
      <c r="AV310" s="109"/>
      <c r="AW310" s="109"/>
      <c r="AX310" s="109"/>
      <c r="AY310" s="109"/>
      <c r="AZ310" s="109"/>
    </row>
    <row r="311" spans="1:54" s="164" customFormat="1" ht="47.25">
      <c r="A311" s="14" t="s">
        <v>247</v>
      </c>
      <c r="B311" s="69" t="s">
        <v>1781</v>
      </c>
      <c r="C311" s="72" t="s">
        <v>1184</v>
      </c>
      <c r="D311" s="59" t="s">
        <v>404</v>
      </c>
      <c r="E311" s="107" t="s">
        <v>406</v>
      </c>
      <c r="F311" s="108" t="s">
        <v>1282</v>
      </c>
      <c r="G311" s="69" t="s">
        <v>1283</v>
      </c>
      <c r="H311" s="69" t="s">
        <v>1284</v>
      </c>
      <c r="I311" s="69" t="s">
        <v>1285</v>
      </c>
      <c r="J311" s="69">
        <v>1</v>
      </c>
      <c r="K311" s="109"/>
      <c r="L311" s="69" t="s">
        <v>74</v>
      </c>
      <c r="M311" s="69" t="s">
        <v>1176</v>
      </c>
      <c r="N311" s="69" t="s">
        <v>388</v>
      </c>
      <c r="O311" s="146">
        <v>3000</v>
      </c>
      <c r="P311" s="146">
        <v>3600</v>
      </c>
      <c r="Q311" s="146">
        <v>3600</v>
      </c>
      <c r="R311" s="146"/>
      <c r="S311" s="146"/>
      <c r="T311" s="146"/>
      <c r="U311" s="146"/>
      <c r="V311" s="146"/>
      <c r="W311" s="72" t="s">
        <v>410</v>
      </c>
      <c r="X311" s="72" t="s">
        <v>1240</v>
      </c>
      <c r="Y311" s="56" t="s">
        <v>66</v>
      </c>
      <c r="Z311" s="110">
        <v>45026</v>
      </c>
      <c r="AA311" s="110">
        <v>45087</v>
      </c>
      <c r="AB311" s="109"/>
      <c r="AC311" s="109"/>
      <c r="AD311" s="109"/>
      <c r="AE311" s="109"/>
      <c r="AF311" s="109"/>
      <c r="AG311" s="109"/>
      <c r="AH311" s="69">
        <v>642</v>
      </c>
      <c r="AI311" s="69" t="s">
        <v>1286</v>
      </c>
      <c r="AJ311" s="69">
        <v>1</v>
      </c>
      <c r="AK311" s="70" t="s">
        <v>1042</v>
      </c>
      <c r="AL311" s="62" t="s">
        <v>1095</v>
      </c>
      <c r="AM311" s="110">
        <v>45092</v>
      </c>
      <c r="AN311" s="110">
        <v>45093</v>
      </c>
      <c r="AO311" s="110">
        <v>45103</v>
      </c>
      <c r="AP311" s="109">
        <v>2023</v>
      </c>
      <c r="AQ311" s="109"/>
      <c r="AR311" s="109"/>
      <c r="AS311" s="109"/>
      <c r="AT311" s="109"/>
      <c r="AU311" s="109"/>
      <c r="AV311" s="109"/>
      <c r="AW311" s="109"/>
      <c r="AX311" s="109"/>
      <c r="AY311" s="109"/>
      <c r="AZ311" s="109"/>
    </row>
    <row r="312" spans="1:54" s="92" customFormat="1" ht="48" customHeight="1">
      <c r="A312" s="14" t="s">
        <v>247</v>
      </c>
      <c r="B312" s="183" t="s">
        <v>1818</v>
      </c>
      <c r="C312" s="72" t="s">
        <v>1184</v>
      </c>
      <c r="D312" s="184" t="s">
        <v>1382</v>
      </c>
      <c r="E312" s="183" t="s">
        <v>383</v>
      </c>
      <c r="F312" s="183" t="s">
        <v>1346</v>
      </c>
      <c r="G312" s="183" t="s">
        <v>1347</v>
      </c>
      <c r="H312" s="183" t="s">
        <v>1098</v>
      </c>
      <c r="I312" s="183" t="s">
        <v>1098</v>
      </c>
      <c r="J312" s="56">
        <v>1</v>
      </c>
      <c r="K312" s="56"/>
      <c r="L312" s="56" t="s">
        <v>74</v>
      </c>
      <c r="M312" s="56" t="s">
        <v>1348</v>
      </c>
      <c r="N312" s="56" t="s">
        <v>388</v>
      </c>
      <c r="O312" s="144">
        <v>8334</v>
      </c>
      <c r="P312" s="125">
        <f>O312*1.2</f>
        <v>10000.799999999999</v>
      </c>
      <c r="Q312" s="144">
        <f>P312</f>
        <v>10000.799999999999</v>
      </c>
      <c r="R312" s="144"/>
      <c r="S312" s="125"/>
      <c r="T312" s="148"/>
      <c r="U312" s="148"/>
      <c r="V312" s="125"/>
      <c r="W312" s="72" t="s">
        <v>410</v>
      </c>
      <c r="X312" s="72" t="s">
        <v>1240</v>
      </c>
      <c r="Y312" s="56" t="s">
        <v>66</v>
      </c>
      <c r="Z312" s="122">
        <v>44940</v>
      </c>
      <c r="AA312" s="45">
        <f>Z312+60</f>
        <v>45000</v>
      </c>
      <c r="AB312" s="122"/>
      <c r="AC312" s="122"/>
      <c r="AD312" s="122"/>
      <c r="AE312" s="122"/>
      <c r="AF312" s="56" t="str">
        <f t="shared" ref="AF312:AF323" si="16">G312</f>
        <v>Рекламные услуги</v>
      </c>
      <c r="AG312" s="56" t="s">
        <v>251</v>
      </c>
      <c r="AH312" s="123">
        <v>876</v>
      </c>
      <c r="AI312" s="122" t="s">
        <v>435</v>
      </c>
      <c r="AJ312" s="123">
        <v>1</v>
      </c>
      <c r="AK312" s="70" t="s">
        <v>1042</v>
      </c>
      <c r="AL312" s="62" t="s">
        <v>1095</v>
      </c>
      <c r="AM312" s="45">
        <f>AA312+10</f>
        <v>45010</v>
      </c>
      <c r="AN312" s="45">
        <f>AM312</f>
        <v>45010</v>
      </c>
      <c r="AO312" s="122">
        <v>45376</v>
      </c>
      <c r="AP312" s="123">
        <v>2023</v>
      </c>
      <c r="AQ312" s="56"/>
      <c r="AR312" s="56"/>
      <c r="AS312" s="56"/>
      <c r="AT312" s="56"/>
      <c r="AU312" s="56"/>
      <c r="AV312" s="56"/>
      <c r="AW312" s="56"/>
      <c r="AX312" s="56"/>
      <c r="AY312" s="56"/>
      <c r="AZ312" s="56"/>
      <c r="BA312" s="56"/>
      <c r="BB312" s="56"/>
    </row>
    <row r="313" spans="1:54" s="92" customFormat="1" ht="48" customHeight="1">
      <c r="A313" s="14" t="s">
        <v>247</v>
      </c>
      <c r="B313" s="69" t="s">
        <v>1782</v>
      </c>
      <c r="C313" s="72" t="s">
        <v>1184</v>
      </c>
      <c r="D313" s="59" t="s">
        <v>404</v>
      </c>
      <c r="E313" s="185" t="s">
        <v>383</v>
      </c>
      <c r="F313" s="183" t="s">
        <v>1346</v>
      </c>
      <c r="G313" s="183" t="s">
        <v>1349</v>
      </c>
      <c r="H313" s="183" t="s">
        <v>1350</v>
      </c>
      <c r="I313" s="183" t="s">
        <v>1350</v>
      </c>
      <c r="J313" s="56">
        <v>1</v>
      </c>
      <c r="K313" s="56"/>
      <c r="L313" s="56" t="s">
        <v>74</v>
      </c>
      <c r="M313" s="56" t="s">
        <v>1348</v>
      </c>
      <c r="N313" s="56" t="s">
        <v>388</v>
      </c>
      <c r="O313" s="144">
        <v>9719</v>
      </c>
      <c r="P313" s="125">
        <f t="shared" ref="P313:P323" si="17">O313*1.2</f>
        <v>11662.8</v>
      </c>
      <c r="Q313" s="144">
        <f>P313</f>
        <v>11662.8</v>
      </c>
      <c r="R313" s="144"/>
      <c r="S313" s="125"/>
      <c r="T313" s="148"/>
      <c r="U313" s="148"/>
      <c r="V313" s="125"/>
      <c r="W313" s="72" t="s">
        <v>410</v>
      </c>
      <c r="X313" s="72" t="s">
        <v>1240</v>
      </c>
      <c r="Y313" s="56" t="s">
        <v>66</v>
      </c>
      <c r="Z313" s="122">
        <v>44952</v>
      </c>
      <c r="AA313" s="45">
        <f>Z313+60</f>
        <v>45012</v>
      </c>
      <c r="AB313" s="122"/>
      <c r="AC313" s="122"/>
      <c r="AD313" s="122"/>
      <c r="AE313" s="122"/>
      <c r="AF313" s="56" t="str">
        <f t="shared" si="16"/>
        <v>Организационно-техническое сопровождение проектов и брендирование поверхностей</v>
      </c>
      <c r="AG313" s="56" t="s">
        <v>251</v>
      </c>
      <c r="AH313" s="123">
        <v>876</v>
      </c>
      <c r="AI313" s="122" t="s">
        <v>435</v>
      </c>
      <c r="AJ313" s="123">
        <v>1</v>
      </c>
      <c r="AK313" s="70" t="s">
        <v>1042</v>
      </c>
      <c r="AL313" s="62" t="s">
        <v>1095</v>
      </c>
      <c r="AM313" s="45">
        <f>AA313+10</f>
        <v>45022</v>
      </c>
      <c r="AN313" s="45">
        <f>AM313</f>
        <v>45022</v>
      </c>
      <c r="AO313" s="45">
        <v>45322</v>
      </c>
      <c r="AP313" s="123">
        <v>2023</v>
      </c>
      <c r="AQ313" s="56"/>
      <c r="AR313" s="56"/>
      <c r="AS313" s="56"/>
      <c r="AT313" s="56"/>
      <c r="AU313" s="56"/>
      <c r="AV313" s="56"/>
      <c r="AW313" s="56"/>
      <c r="AX313" s="56"/>
      <c r="AY313" s="56"/>
      <c r="AZ313" s="56"/>
      <c r="BA313" s="56"/>
      <c r="BB313" s="56"/>
    </row>
    <row r="314" spans="1:54" s="92" customFormat="1" ht="48" customHeight="1">
      <c r="A314" s="14" t="s">
        <v>247</v>
      </c>
      <c r="B314" s="69" t="s">
        <v>1783</v>
      </c>
      <c r="C314" s="72" t="s">
        <v>1184</v>
      </c>
      <c r="D314" s="59" t="s">
        <v>404</v>
      </c>
      <c r="E314" s="185" t="s">
        <v>383</v>
      </c>
      <c r="F314" s="183" t="s">
        <v>1346</v>
      </c>
      <c r="G314" s="183" t="s">
        <v>1351</v>
      </c>
      <c r="H314" s="183">
        <v>59</v>
      </c>
      <c r="I314" s="183" t="s">
        <v>1352</v>
      </c>
      <c r="J314" s="56">
        <v>1</v>
      </c>
      <c r="K314" s="56"/>
      <c r="L314" s="56" t="s">
        <v>74</v>
      </c>
      <c r="M314" s="56" t="s">
        <v>1348</v>
      </c>
      <c r="N314" s="56" t="s">
        <v>388</v>
      </c>
      <c r="O314" s="144">
        <v>2000</v>
      </c>
      <c r="P314" s="125">
        <f t="shared" si="17"/>
        <v>2400</v>
      </c>
      <c r="Q314" s="144">
        <f>P314</f>
        <v>2400</v>
      </c>
      <c r="R314" s="144"/>
      <c r="S314" s="125"/>
      <c r="T314" s="148"/>
      <c r="U314" s="148"/>
      <c r="V314" s="145"/>
      <c r="W314" s="72" t="s">
        <v>410</v>
      </c>
      <c r="X314" s="72" t="s">
        <v>1240</v>
      </c>
      <c r="Y314" s="56" t="s">
        <v>66</v>
      </c>
      <c r="Z314" s="122">
        <v>44958</v>
      </c>
      <c r="AA314" s="45">
        <f>Z314+60</f>
        <v>45018</v>
      </c>
      <c r="AB314" s="122"/>
      <c r="AC314" s="122"/>
      <c r="AD314" s="122"/>
      <c r="AE314" s="122"/>
      <c r="AF314" s="56" t="str">
        <f t="shared" si="16"/>
        <v>Изготовление годового отчета</v>
      </c>
      <c r="AG314" s="56" t="s">
        <v>251</v>
      </c>
      <c r="AH314" s="123">
        <v>876</v>
      </c>
      <c r="AI314" s="122" t="s">
        <v>435</v>
      </c>
      <c r="AJ314" s="123">
        <v>1</v>
      </c>
      <c r="AK314" s="70" t="s">
        <v>1042</v>
      </c>
      <c r="AL314" s="62" t="s">
        <v>1095</v>
      </c>
      <c r="AM314" s="45">
        <f>AA314+10</f>
        <v>45028</v>
      </c>
      <c r="AN314" s="45">
        <f>AM314</f>
        <v>45028</v>
      </c>
      <c r="AO314" s="45">
        <v>45138</v>
      </c>
      <c r="AP314" s="123">
        <v>2023</v>
      </c>
      <c r="AQ314" s="56"/>
      <c r="AR314" s="56"/>
      <c r="AS314" s="56"/>
      <c r="AT314" s="205"/>
      <c r="AU314" s="205"/>
      <c r="AV314" s="205"/>
      <c r="AW314" s="205"/>
      <c r="AX314" s="205"/>
      <c r="AY314" s="205"/>
      <c r="AZ314" s="205"/>
      <c r="BA314" s="205"/>
      <c r="BB314" s="205"/>
    </row>
    <row r="315" spans="1:54" s="92" customFormat="1" ht="48" customHeight="1">
      <c r="A315" s="14" t="s">
        <v>247</v>
      </c>
      <c r="B315" s="69" t="s">
        <v>1784</v>
      </c>
      <c r="C315" s="72" t="s">
        <v>1184</v>
      </c>
      <c r="D315" s="59" t="s">
        <v>404</v>
      </c>
      <c r="E315" s="185" t="s">
        <v>383</v>
      </c>
      <c r="F315" s="183" t="s">
        <v>1346</v>
      </c>
      <c r="G315" s="183" t="s">
        <v>1353</v>
      </c>
      <c r="H315" s="183" t="s">
        <v>1354</v>
      </c>
      <c r="I315" s="183" t="s">
        <v>1354</v>
      </c>
      <c r="J315" s="56">
        <v>1</v>
      </c>
      <c r="K315" s="56"/>
      <c r="L315" s="56" t="s">
        <v>74</v>
      </c>
      <c r="M315" s="56" t="s">
        <v>1348</v>
      </c>
      <c r="N315" s="56" t="s">
        <v>211</v>
      </c>
      <c r="O315" s="144">
        <v>1000</v>
      </c>
      <c r="P315" s="125">
        <f t="shared" si="17"/>
        <v>1200</v>
      </c>
      <c r="Q315" s="144">
        <f>P315</f>
        <v>1200</v>
      </c>
      <c r="R315" s="144"/>
      <c r="S315" s="125"/>
      <c r="T315" s="125"/>
      <c r="U315" s="125"/>
      <c r="V315" s="125"/>
      <c r="W315" s="76" t="s">
        <v>925</v>
      </c>
      <c r="X315" s="72" t="s">
        <v>1240</v>
      </c>
      <c r="Y315" s="72" t="s">
        <v>89</v>
      </c>
      <c r="Z315" s="122">
        <v>44958</v>
      </c>
      <c r="AA315" s="45">
        <v>44986</v>
      </c>
      <c r="AB315" s="66" t="s">
        <v>1099</v>
      </c>
      <c r="AC315" s="122" t="s">
        <v>1355</v>
      </c>
      <c r="AD315" s="186">
        <v>5406749167</v>
      </c>
      <c r="AE315" s="186">
        <v>540601001</v>
      </c>
      <c r="AF315" s="56" t="str">
        <f t="shared" si="16"/>
        <v>Услуги по размещению информации (Сибирский ОИЦ)</v>
      </c>
      <c r="AG315" s="56" t="s">
        <v>251</v>
      </c>
      <c r="AH315" s="123">
        <v>876</v>
      </c>
      <c r="AI315" s="122" t="s">
        <v>435</v>
      </c>
      <c r="AJ315" s="123">
        <v>1</v>
      </c>
      <c r="AK315" s="70" t="s">
        <v>1042</v>
      </c>
      <c r="AL315" s="62" t="s">
        <v>1095</v>
      </c>
      <c r="AM315" s="45">
        <f>AA315</f>
        <v>44986</v>
      </c>
      <c r="AN315" s="45">
        <f>AM315</f>
        <v>44986</v>
      </c>
      <c r="AO315" s="45">
        <v>45230</v>
      </c>
      <c r="AP315" s="123">
        <v>2023</v>
      </c>
      <c r="AQ315" s="56"/>
      <c r="AR315" s="56"/>
      <c r="AS315" s="56"/>
      <c r="AT315" s="56"/>
      <c r="AU315" s="56"/>
      <c r="AV315" s="56"/>
      <c r="AW315" s="56"/>
      <c r="AX315" s="56"/>
      <c r="AY315" s="56"/>
      <c r="AZ315" s="56"/>
      <c r="BA315" s="56"/>
      <c r="BB315" s="56"/>
    </row>
    <row r="316" spans="1:54" s="92" customFormat="1" ht="48" customHeight="1">
      <c r="A316" s="14" t="s">
        <v>247</v>
      </c>
      <c r="B316" s="69" t="s">
        <v>1785</v>
      </c>
      <c r="C316" s="72" t="s">
        <v>1184</v>
      </c>
      <c r="D316" s="59" t="s">
        <v>404</v>
      </c>
      <c r="E316" s="185" t="s">
        <v>383</v>
      </c>
      <c r="F316" s="183" t="s">
        <v>1346</v>
      </c>
      <c r="G316" s="183" t="s">
        <v>1356</v>
      </c>
      <c r="H316" s="183" t="s">
        <v>1357</v>
      </c>
      <c r="I316" s="183" t="s">
        <v>1357</v>
      </c>
      <c r="J316" s="56">
        <v>1</v>
      </c>
      <c r="K316" s="56"/>
      <c r="L316" s="56" t="s">
        <v>74</v>
      </c>
      <c r="M316" s="56" t="s">
        <v>1348</v>
      </c>
      <c r="N316" s="56" t="s">
        <v>211</v>
      </c>
      <c r="O316" s="144">
        <v>480</v>
      </c>
      <c r="P316" s="125">
        <f t="shared" si="17"/>
        <v>576</v>
      </c>
      <c r="Q316" s="144">
        <v>480</v>
      </c>
      <c r="R316" s="144">
        <v>96</v>
      </c>
      <c r="S316" s="125"/>
      <c r="T316" s="125"/>
      <c r="U316" s="125"/>
      <c r="V316" s="125"/>
      <c r="W316" s="76" t="s">
        <v>925</v>
      </c>
      <c r="X316" s="72" t="s">
        <v>1240</v>
      </c>
      <c r="Y316" s="72" t="s">
        <v>89</v>
      </c>
      <c r="Z316" s="122">
        <v>44975</v>
      </c>
      <c r="AA316" s="45">
        <f>Z316</f>
        <v>44975</v>
      </c>
      <c r="AB316" s="66" t="s">
        <v>1099</v>
      </c>
      <c r="AC316" s="122" t="s">
        <v>1358</v>
      </c>
      <c r="AD316" s="186">
        <v>7710137066</v>
      </c>
      <c r="AE316" s="186">
        <v>771001001</v>
      </c>
      <c r="AF316" s="56" t="str">
        <f t="shared" si="16"/>
        <v>Услуги предоставления доступа к СКАН</v>
      </c>
      <c r="AG316" s="56" t="s">
        <v>251</v>
      </c>
      <c r="AH316" s="123">
        <v>876</v>
      </c>
      <c r="AI316" s="122" t="s">
        <v>435</v>
      </c>
      <c r="AJ316" s="123">
        <v>1</v>
      </c>
      <c r="AK316" s="70" t="s">
        <v>1042</v>
      </c>
      <c r="AL316" s="62" t="s">
        <v>1095</v>
      </c>
      <c r="AM316" s="45">
        <f>AA316+10</f>
        <v>44985</v>
      </c>
      <c r="AN316" s="45">
        <v>44986</v>
      </c>
      <c r="AO316" s="45">
        <v>45351</v>
      </c>
      <c r="AP316" s="123" t="s">
        <v>390</v>
      </c>
      <c r="AQ316" s="56"/>
      <c r="AR316" s="56"/>
      <c r="AS316" s="56"/>
      <c r="AT316" s="56"/>
      <c r="AU316" s="56"/>
      <c r="AV316" s="56"/>
      <c r="AW316" s="56"/>
      <c r="AX316" s="56"/>
      <c r="AY316" s="56"/>
      <c r="AZ316" s="56"/>
      <c r="BA316" s="56"/>
      <c r="BB316" s="56"/>
    </row>
    <row r="317" spans="1:54" s="92" customFormat="1" ht="48" customHeight="1">
      <c r="A317" s="14" t="s">
        <v>247</v>
      </c>
      <c r="B317" s="183" t="s">
        <v>1819</v>
      </c>
      <c r="C317" s="72" t="s">
        <v>1184</v>
      </c>
      <c r="D317" s="184" t="s">
        <v>1382</v>
      </c>
      <c r="E317" s="183" t="s">
        <v>383</v>
      </c>
      <c r="F317" s="183" t="s">
        <v>1346</v>
      </c>
      <c r="G317" s="183" t="s">
        <v>1359</v>
      </c>
      <c r="H317" s="183" t="s">
        <v>1273</v>
      </c>
      <c r="I317" s="183" t="s">
        <v>1273</v>
      </c>
      <c r="J317" s="56">
        <v>1</v>
      </c>
      <c r="K317" s="16"/>
      <c r="L317" s="56" t="s">
        <v>74</v>
      </c>
      <c r="M317" s="56" t="s">
        <v>1348</v>
      </c>
      <c r="N317" s="56" t="s">
        <v>211</v>
      </c>
      <c r="O317" s="144">
        <v>4740</v>
      </c>
      <c r="P317" s="125">
        <f t="shared" si="17"/>
        <v>5688</v>
      </c>
      <c r="Q317" s="144">
        <v>3792</v>
      </c>
      <c r="R317" s="144">
        <v>1896</v>
      </c>
      <c r="S317" s="46"/>
      <c r="T317" s="46"/>
      <c r="U317" s="46"/>
      <c r="V317" s="46"/>
      <c r="W317" s="76" t="s">
        <v>925</v>
      </c>
      <c r="X317" s="72" t="s">
        <v>1240</v>
      </c>
      <c r="Y317" s="72" t="s">
        <v>89</v>
      </c>
      <c r="Z317" s="122">
        <v>45029</v>
      </c>
      <c r="AA317" s="122">
        <v>45047</v>
      </c>
      <c r="AB317" s="66" t="s">
        <v>1099</v>
      </c>
      <c r="AC317" s="122" t="s">
        <v>1360</v>
      </c>
      <c r="AD317" s="186">
        <v>2466158759</v>
      </c>
      <c r="AE317" s="186">
        <v>246601001</v>
      </c>
      <c r="AF317" s="56" t="str">
        <f t="shared" si="16"/>
        <v>Управление медиаконтентом посредством программного обеспечения RMC-softwear</v>
      </c>
      <c r="AG317" s="56" t="s">
        <v>251</v>
      </c>
      <c r="AH317" s="123">
        <v>876</v>
      </c>
      <c r="AI317" s="122" t="s">
        <v>435</v>
      </c>
      <c r="AJ317" s="123">
        <v>1</v>
      </c>
      <c r="AK317" s="70" t="s">
        <v>1042</v>
      </c>
      <c r="AL317" s="62" t="s">
        <v>1095</v>
      </c>
      <c r="AM317" s="122">
        <v>45047</v>
      </c>
      <c r="AN317" s="122">
        <v>45047</v>
      </c>
      <c r="AO317" s="122">
        <v>45412</v>
      </c>
      <c r="AP317" s="123" t="s">
        <v>390</v>
      </c>
      <c r="AQ317" s="16"/>
      <c r="AR317" s="16"/>
      <c r="AS317" s="16"/>
      <c r="AT317" s="16"/>
      <c r="AU317" s="19"/>
      <c r="AV317" s="28"/>
      <c r="AW317" s="23"/>
      <c r="AX317" s="16"/>
      <c r="AY317" s="16"/>
      <c r="AZ317" s="16"/>
      <c r="BA317" s="16"/>
      <c r="BB317" s="16"/>
    </row>
    <row r="318" spans="1:54" s="92" customFormat="1" ht="48" customHeight="1">
      <c r="A318" s="14" t="s">
        <v>247</v>
      </c>
      <c r="B318" s="69" t="s">
        <v>1786</v>
      </c>
      <c r="C318" s="72" t="s">
        <v>1184</v>
      </c>
      <c r="D318" s="59" t="s">
        <v>404</v>
      </c>
      <c r="E318" s="185" t="s">
        <v>383</v>
      </c>
      <c r="F318" s="183" t="s">
        <v>1346</v>
      </c>
      <c r="G318" s="183" t="s">
        <v>1361</v>
      </c>
      <c r="H318" s="183">
        <v>93</v>
      </c>
      <c r="I318" s="183" t="s">
        <v>1362</v>
      </c>
      <c r="J318" s="56">
        <v>1</v>
      </c>
      <c r="K318" s="16"/>
      <c r="L318" s="56" t="s">
        <v>74</v>
      </c>
      <c r="M318" s="56" t="s">
        <v>1348</v>
      </c>
      <c r="N318" s="56" t="s">
        <v>211</v>
      </c>
      <c r="O318" s="144">
        <v>1300</v>
      </c>
      <c r="P318" s="125">
        <f t="shared" si="17"/>
        <v>1560</v>
      </c>
      <c r="Q318" s="144">
        <f>P318</f>
        <v>1560</v>
      </c>
      <c r="R318" s="144"/>
      <c r="S318" s="46"/>
      <c r="T318" s="46"/>
      <c r="U318" s="46"/>
      <c r="V318" s="46"/>
      <c r="W318" s="76" t="s">
        <v>925</v>
      </c>
      <c r="X318" s="72" t="s">
        <v>1240</v>
      </c>
      <c r="Y318" s="72" t="s">
        <v>89</v>
      </c>
      <c r="Z318" s="122">
        <v>45042</v>
      </c>
      <c r="AA318" s="122">
        <v>45056</v>
      </c>
      <c r="AB318" s="62" t="s">
        <v>1909</v>
      </c>
      <c r="AC318" s="123" t="s">
        <v>1363</v>
      </c>
      <c r="AD318" s="186">
        <v>7706412930</v>
      </c>
      <c r="AE318" s="186">
        <v>770301001</v>
      </c>
      <c r="AF318" s="56" t="str">
        <f t="shared" si="16"/>
        <v>Услуги по организации участия в РИФ</v>
      </c>
      <c r="AG318" s="56" t="s">
        <v>251</v>
      </c>
      <c r="AH318" s="123">
        <v>876</v>
      </c>
      <c r="AI318" s="122" t="s">
        <v>435</v>
      </c>
      <c r="AJ318" s="123">
        <v>1</v>
      </c>
      <c r="AK318" s="70" t="s">
        <v>1042</v>
      </c>
      <c r="AL318" s="62" t="s">
        <v>1095</v>
      </c>
      <c r="AM318" s="122">
        <v>45056</v>
      </c>
      <c r="AN318" s="122">
        <v>45056</v>
      </c>
      <c r="AO318" s="122">
        <v>45056</v>
      </c>
      <c r="AP318" s="123">
        <v>2023</v>
      </c>
      <c r="AQ318" s="16"/>
      <c r="AR318" s="16"/>
      <c r="AS318" s="16"/>
      <c r="AT318" s="16"/>
      <c r="AU318" s="19"/>
      <c r="AV318" s="28"/>
      <c r="AW318" s="23"/>
      <c r="AX318" s="16"/>
      <c r="AY318" s="16"/>
      <c r="AZ318" s="16"/>
      <c r="BA318" s="16"/>
      <c r="BB318" s="16"/>
    </row>
    <row r="319" spans="1:54" s="92" customFormat="1" ht="48" customHeight="1">
      <c r="A319" s="14" t="s">
        <v>247</v>
      </c>
      <c r="B319" s="69" t="s">
        <v>1787</v>
      </c>
      <c r="C319" s="72" t="s">
        <v>1184</v>
      </c>
      <c r="D319" s="59" t="s">
        <v>404</v>
      </c>
      <c r="E319" s="185" t="s">
        <v>383</v>
      </c>
      <c r="F319" s="183" t="s">
        <v>1346</v>
      </c>
      <c r="G319" s="183" t="s">
        <v>1364</v>
      </c>
      <c r="H319" s="183">
        <v>93</v>
      </c>
      <c r="I319" s="183" t="s">
        <v>1362</v>
      </c>
      <c r="J319" s="56">
        <v>1</v>
      </c>
      <c r="K319" s="16"/>
      <c r="L319" s="56" t="s">
        <v>74</v>
      </c>
      <c r="M319" s="56" t="s">
        <v>1348</v>
      </c>
      <c r="N319" s="56" t="s">
        <v>211</v>
      </c>
      <c r="O319" s="144">
        <v>1950</v>
      </c>
      <c r="P319" s="125">
        <f t="shared" si="17"/>
        <v>2340</v>
      </c>
      <c r="Q319" s="144">
        <f>P319</f>
        <v>2340</v>
      </c>
      <c r="R319" s="144"/>
      <c r="S319" s="46"/>
      <c r="T319" s="46"/>
      <c r="U319" s="46"/>
      <c r="V319" s="46"/>
      <c r="W319" s="76" t="s">
        <v>925</v>
      </c>
      <c r="X319" s="72" t="s">
        <v>1240</v>
      </c>
      <c r="Y319" s="72" t="s">
        <v>89</v>
      </c>
      <c r="Z319" s="122">
        <v>45074</v>
      </c>
      <c r="AA319" s="122">
        <v>45089</v>
      </c>
      <c r="AB319" s="62" t="s">
        <v>1909</v>
      </c>
      <c r="AC319" s="122" t="s">
        <v>1365</v>
      </c>
      <c r="AD319" s="186">
        <v>7706412930</v>
      </c>
      <c r="AE319" s="186">
        <v>770301001</v>
      </c>
      <c r="AF319" s="56" t="str">
        <f t="shared" si="16"/>
        <v>Услуги по организации участия в ПМЭФ</v>
      </c>
      <c r="AG319" s="56" t="s">
        <v>251</v>
      </c>
      <c r="AH319" s="123">
        <v>876</v>
      </c>
      <c r="AI319" s="122" t="s">
        <v>435</v>
      </c>
      <c r="AJ319" s="123">
        <v>1</v>
      </c>
      <c r="AK319" s="70" t="s">
        <v>1042</v>
      </c>
      <c r="AL319" s="62" t="s">
        <v>1095</v>
      </c>
      <c r="AM319" s="122">
        <v>45089</v>
      </c>
      <c r="AN319" s="122">
        <v>45089</v>
      </c>
      <c r="AO319" s="122">
        <v>45089</v>
      </c>
      <c r="AP319" s="123">
        <v>2023</v>
      </c>
      <c r="AQ319" s="16"/>
      <c r="AR319" s="16"/>
      <c r="AS319" s="16"/>
      <c r="AT319" s="16"/>
      <c r="AU319" s="19"/>
      <c r="AV319" s="28"/>
      <c r="AW319" s="23"/>
      <c r="AX319" s="16"/>
      <c r="AY319" s="16"/>
      <c r="AZ319" s="16"/>
      <c r="BA319" s="16"/>
      <c r="BB319" s="16"/>
    </row>
    <row r="320" spans="1:54" s="92" customFormat="1" ht="48" customHeight="1">
      <c r="A320" s="14" t="s">
        <v>247</v>
      </c>
      <c r="B320" s="183" t="s">
        <v>1820</v>
      </c>
      <c r="C320" s="72" t="s">
        <v>1184</v>
      </c>
      <c r="D320" s="184" t="s">
        <v>1382</v>
      </c>
      <c r="E320" s="183" t="s">
        <v>383</v>
      </c>
      <c r="F320" s="183" t="s">
        <v>1346</v>
      </c>
      <c r="G320" s="183" t="s">
        <v>1366</v>
      </c>
      <c r="H320" s="183" t="s">
        <v>1354</v>
      </c>
      <c r="I320" s="183" t="s">
        <v>1354</v>
      </c>
      <c r="J320" s="56">
        <v>1</v>
      </c>
      <c r="K320" s="16"/>
      <c r="L320" s="56" t="s">
        <v>74</v>
      </c>
      <c r="M320" s="56" t="s">
        <v>1348</v>
      </c>
      <c r="N320" s="56" t="s">
        <v>388</v>
      </c>
      <c r="O320" s="144">
        <v>35000</v>
      </c>
      <c r="P320" s="125">
        <f t="shared" si="17"/>
        <v>42000</v>
      </c>
      <c r="Q320" s="144">
        <v>7000</v>
      </c>
      <c r="R320" s="144">
        <f>P320-Q320</f>
        <v>35000</v>
      </c>
      <c r="S320" s="46"/>
      <c r="T320" s="187"/>
      <c r="U320" s="187"/>
      <c r="V320" s="240"/>
      <c r="W320" s="183" t="s">
        <v>64</v>
      </c>
      <c r="X320" s="72" t="s">
        <v>1240</v>
      </c>
      <c r="Y320" s="56" t="s">
        <v>66</v>
      </c>
      <c r="Z320" s="122">
        <v>45151</v>
      </c>
      <c r="AA320" s="19">
        <f>Z320+60</f>
        <v>45211</v>
      </c>
      <c r="AB320" s="122"/>
      <c r="AC320" s="122"/>
      <c r="AD320" s="122"/>
      <c r="AE320" s="122"/>
      <c r="AF320" s="56" t="str">
        <f t="shared" si="16"/>
        <v>Информационное сопровождения деятельности в средствах массовой информации, социальных сетях и мессенджерах</v>
      </c>
      <c r="AG320" s="56" t="s">
        <v>251</v>
      </c>
      <c r="AH320" s="123">
        <v>876</v>
      </c>
      <c r="AI320" s="122" t="s">
        <v>435</v>
      </c>
      <c r="AJ320" s="123">
        <v>1</v>
      </c>
      <c r="AK320" s="70" t="s">
        <v>1042</v>
      </c>
      <c r="AL320" s="62" t="s">
        <v>1095</v>
      </c>
      <c r="AM320" s="19">
        <f>AA320+20</f>
        <v>45231</v>
      </c>
      <c r="AN320" s="19">
        <f>AM320</f>
        <v>45231</v>
      </c>
      <c r="AO320" s="19">
        <v>45596</v>
      </c>
      <c r="AP320" s="123" t="s">
        <v>390</v>
      </c>
      <c r="AQ320" s="16"/>
      <c r="AR320" s="16"/>
      <c r="AS320" s="16"/>
      <c r="AT320" s="220"/>
      <c r="AU320" s="221"/>
      <c r="AV320" s="213"/>
      <c r="AW320" s="214"/>
      <c r="AX320" s="220"/>
      <c r="AY320" s="220"/>
      <c r="AZ320" s="220"/>
      <c r="BA320" s="220"/>
      <c r="BB320" s="220"/>
    </row>
    <row r="321" spans="1:68" s="92" customFormat="1" ht="48" customHeight="1">
      <c r="A321" s="14" t="s">
        <v>247</v>
      </c>
      <c r="B321" s="69" t="s">
        <v>1788</v>
      </c>
      <c r="C321" s="72" t="s">
        <v>1184</v>
      </c>
      <c r="D321" s="59" t="s">
        <v>404</v>
      </c>
      <c r="E321" s="185" t="s">
        <v>383</v>
      </c>
      <c r="F321" s="183" t="s">
        <v>1346</v>
      </c>
      <c r="G321" s="183" t="s">
        <v>1367</v>
      </c>
      <c r="H321" s="183">
        <v>93</v>
      </c>
      <c r="I321" s="183" t="s">
        <v>1362</v>
      </c>
      <c r="J321" s="56">
        <v>1</v>
      </c>
      <c r="K321" s="16"/>
      <c r="L321" s="56" t="s">
        <v>74</v>
      </c>
      <c r="M321" s="56" t="s">
        <v>1348</v>
      </c>
      <c r="N321" s="56" t="s">
        <v>211</v>
      </c>
      <c r="O321" s="144">
        <v>600</v>
      </c>
      <c r="P321" s="125">
        <f t="shared" si="17"/>
        <v>720</v>
      </c>
      <c r="Q321" s="144">
        <f>P321</f>
        <v>720</v>
      </c>
      <c r="R321" s="144"/>
      <c r="S321" s="46"/>
      <c r="T321" s="46"/>
      <c r="U321" s="46"/>
      <c r="V321" s="46"/>
      <c r="W321" s="76" t="s">
        <v>925</v>
      </c>
      <c r="X321" s="72" t="s">
        <v>1240</v>
      </c>
      <c r="Y321" s="72" t="s">
        <v>89</v>
      </c>
      <c r="Z321" s="122">
        <v>45155</v>
      </c>
      <c r="AA321" s="122">
        <v>45170</v>
      </c>
      <c r="AB321" s="62" t="s">
        <v>1909</v>
      </c>
      <c r="AC321" s="122" t="s">
        <v>1365</v>
      </c>
      <c r="AD321" s="186">
        <v>7706412930</v>
      </c>
      <c r="AE321" s="186">
        <v>770301001</v>
      </c>
      <c r="AF321" s="56" t="str">
        <f t="shared" si="16"/>
        <v>Услуги по организации участия в ВЭФ</v>
      </c>
      <c r="AG321" s="56" t="s">
        <v>251</v>
      </c>
      <c r="AH321" s="123">
        <v>876</v>
      </c>
      <c r="AI321" s="122" t="s">
        <v>435</v>
      </c>
      <c r="AJ321" s="123">
        <v>1</v>
      </c>
      <c r="AK321" s="70" t="s">
        <v>1042</v>
      </c>
      <c r="AL321" s="62" t="s">
        <v>1095</v>
      </c>
      <c r="AM321" s="122">
        <v>45170</v>
      </c>
      <c r="AN321" s="122">
        <v>45170</v>
      </c>
      <c r="AO321" s="122">
        <v>45170</v>
      </c>
      <c r="AP321" s="123">
        <v>2023</v>
      </c>
      <c r="AQ321" s="16"/>
      <c r="AR321" s="16"/>
      <c r="AS321" s="16"/>
      <c r="AT321" s="16"/>
      <c r="AU321" s="19"/>
      <c r="AV321" s="28"/>
      <c r="AW321" s="23"/>
      <c r="AX321" s="16"/>
      <c r="AY321" s="16"/>
      <c r="AZ321" s="16"/>
      <c r="BA321" s="16"/>
      <c r="BB321" s="16"/>
    </row>
    <row r="322" spans="1:68" s="92" customFormat="1" ht="48" customHeight="1">
      <c r="A322" s="14" t="s">
        <v>247</v>
      </c>
      <c r="B322" s="69" t="s">
        <v>1789</v>
      </c>
      <c r="C322" s="72" t="s">
        <v>1184</v>
      </c>
      <c r="D322" s="59" t="s">
        <v>404</v>
      </c>
      <c r="E322" s="185" t="s">
        <v>383</v>
      </c>
      <c r="F322" s="183" t="s">
        <v>1346</v>
      </c>
      <c r="G322" s="183" t="s">
        <v>1368</v>
      </c>
      <c r="H322" s="183">
        <v>93</v>
      </c>
      <c r="I322" s="183" t="s">
        <v>1362</v>
      </c>
      <c r="J322" s="56">
        <v>1</v>
      </c>
      <c r="K322" s="16"/>
      <c r="L322" s="56" t="s">
        <v>74</v>
      </c>
      <c r="M322" s="56" t="s">
        <v>1348</v>
      </c>
      <c r="N322" s="56" t="s">
        <v>211</v>
      </c>
      <c r="O322" s="144">
        <v>1350</v>
      </c>
      <c r="P322" s="125">
        <f t="shared" si="17"/>
        <v>1620</v>
      </c>
      <c r="Q322" s="144">
        <f>P322</f>
        <v>1620</v>
      </c>
      <c r="R322" s="144"/>
      <c r="S322" s="46"/>
      <c r="T322" s="46"/>
      <c r="U322" s="46"/>
      <c r="V322" s="46"/>
      <c r="W322" s="76" t="s">
        <v>925</v>
      </c>
      <c r="X322" s="72" t="s">
        <v>1240</v>
      </c>
      <c r="Y322" s="72" t="s">
        <v>89</v>
      </c>
      <c r="Z322" s="122">
        <v>45195</v>
      </c>
      <c r="AA322" s="122">
        <v>45202</v>
      </c>
      <c r="AB322" s="62" t="s">
        <v>1909</v>
      </c>
      <c r="AC322" s="122" t="s">
        <v>1365</v>
      </c>
      <c r="AD322" s="186">
        <v>7706412930</v>
      </c>
      <c r="AE322" s="186">
        <v>770301001</v>
      </c>
      <c r="AF322" s="56" t="str">
        <f t="shared" si="16"/>
        <v>Услуги по организации участия в РЭН</v>
      </c>
      <c r="AG322" s="56" t="s">
        <v>251</v>
      </c>
      <c r="AH322" s="123">
        <v>876</v>
      </c>
      <c r="AI322" s="122" t="s">
        <v>435</v>
      </c>
      <c r="AJ322" s="123">
        <v>1</v>
      </c>
      <c r="AK322" s="70" t="s">
        <v>1042</v>
      </c>
      <c r="AL322" s="62" t="s">
        <v>1095</v>
      </c>
      <c r="AM322" s="122">
        <v>45202</v>
      </c>
      <c r="AN322" s="122">
        <v>45202</v>
      </c>
      <c r="AO322" s="122">
        <v>45202</v>
      </c>
      <c r="AP322" s="123">
        <v>2023</v>
      </c>
      <c r="AQ322" s="16"/>
      <c r="AR322" s="16"/>
      <c r="AS322" s="16"/>
      <c r="AT322" s="16"/>
      <c r="AU322" s="19"/>
      <c r="AV322" s="28"/>
      <c r="AW322" s="23"/>
      <c r="AX322" s="16"/>
      <c r="AY322" s="16"/>
      <c r="AZ322" s="16"/>
      <c r="BA322" s="16"/>
      <c r="BB322" s="16"/>
    </row>
    <row r="323" spans="1:68" s="92" customFormat="1" ht="48" customHeight="1">
      <c r="A323" s="14" t="s">
        <v>247</v>
      </c>
      <c r="B323" s="69" t="s">
        <v>1790</v>
      </c>
      <c r="C323" s="72" t="s">
        <v>1184</v>
      </c>
      <c r="D323" s="59" t="s">
        <v>404</v>
      </c>
      <c r="E323" s="185" t="s">
        <v>383</v>
      </c>
      <c r="F323" s="183" t="s">
        <v>1346</v>
      </c>
      <c r="G323" s="183" t="s">
        <v>1369</v>
      </c>
      <c r="H323" s="183">
        <v>93</v>
      </c>
      <c r="I323" s="183" t="s">
        <v>1362</v>
      </c>
      <c r="J323" s="56">
        <v>1</v>
      </c>
      <c r="K323" s="16"/>
      <c r="L323" s="56" t="s">
        <v>74</v>
      </c>
      <c r="M323" s="56" t="s">
        <v>1348</v>
      </c>
      <c r="N323" s="56" t="s">
        <v>211</v>
      </c>
      <c r="O323" s="144">
        <v>1100</v>
      </c>
      <c r="P323" s="125">
        <f t="shared" si="17"/>
        <v>1320</v>
      </c>
      <c r="Q323" s="144">
        <f>P323</f>
        <v>1320</v>
      </c>
      <c r="R323" s="144"/>
      <c r="S323" s="46"/>
      <c r="T323" s="46"/>
      <c r="U323" s="46"/>
      <c r="V323" s="46"/>
      <c r="W323" s="76" t="s">
        <v>925</v>
      </c>
      <c r="X323" s="72" t="s">
        <v>1240</v>
      </c>
      <c r="Y323" s="72" t="s">
        <v>89</v>
      </c>
      <c r="Z323" s="122">
        <v>45247</v>
      </c>
      <c r="AA323" s="122">
        <v>45261</v>
      </c>
      <c r="AB323" s="62" t="s">
        <v>1909</v>
      </c>
      <c r="AC323" s="122" t="s">
        <v>1370</v>
      </c>
      <c r="AD323" s="186">
        <v>7727713286</v>
      </c>
      <c r="AE323" s="186">
        <v>772701001</v>
      </c>
      <c r="AF323" s="56" t="str">
        <f t="shared" si="16"/>
        <v>Услуги по организации участия в МФЭС</v>
      </c>
      <c r="AG323" s="56" t="s">
        <v>251</v>
      </c>
      <c r="AH323" s="123">
        <v>876</v>
      </c>
      <c r="AI323" s="122" t="s">
        <v>435</v>
      </c>
      <c r="AJ323" s="123">
        <v>1</v>
      </c>
      <c r="AK323" s="70" t="s">
        <v>1042</v>
      </c>
      <c r="AL323" s="62" t="s">
        <v>1095</v>
      </c>
      <c r="AM323" s="122">
        <v>45261</v>
      </c>
      <c r="AN323" s="122">
        <v>45261</v>
      </c>
      <c r="AO323" s="122">
        <v>45261</v>
      </c>
      <c r="AP323" s="123">
        <v>2023</v>
      </c>
      <c r="AQ323" s="16"/>
      <c r="AR323" s="16"/>
      <c r="AS323" s="16"/>
      <c r="AT323" s="16"/>
      <c r="AU323" s="19"/>
      <c r="AV323" s="28"/>
      <c r="AW323" s="23"/>
      <c r="AX323" s="16"/>
      <c r="AY323" s="16"/>
      <c r="AZ323" s="16"/>
      <c r="BA323" s="16"/>
      <c r="BB323" s="16"/>
    </row>
    <row r="324" spans="1:68" s="68" customFormat="1" ht="76.5" customHeight="1">
      <c r="A324" s="14" t="s">
        <v>247</v>
      </c>
      <c r="B324" s="69" t="s">
        <v>1791</v>
      </c>
      <c r="C324" s="72" t="s">
        <v>1184</v>
      </c>
      <c r="D324" s="59" t="s">
        <v>404</v>
      </c>
      <c r="E324" s="100" t="s">
        <v>406</v>
      </c>
      <c r="F324" s="62" t="s">
        <v>1111</v>
      </c>
      <c r="G324" s="62" t="s">
        <v>1371</v>
      </c>
      <c r="H324" s="69" t="s">
        <v>1372</v>
      </c>
      <c r="I324" s="69" t="s">
        <v>1372</v>
      </c>
      <c r="J324" s="62">
        <v>1</v>
      </c>
      <c r="K324" s="62">
        <v>16</v>
      </c>
      <c r="L324" s="62" t="s">
        <v>465</v>
      </c>
      <c r="M324" s="62" t="s">
        <v>387</v>
      </c>
      <c r="N324" s="62" t="s">
        <v>388</v>
      </c>
      <c r="O324" s="127">
        <v>31312.9</v>
      </c>
      <c r="P324" s="127">
        <v>37575.5</v>
      </c>
      <c r="Q324" s="127"/>
      <c r="R324" s="127"/>
      <c r="S324" s="127"/>
      <c r="T324" s="241"/>
      <c r="U324" s="241"/>
      <c r="V324" s="241"/>
      <c r="W324" s="59" t="s">
        <v>64</v>
      </c>
      <c r="X324" s="72" t="s">
        <v>1240</v>
      </c>
      <c r="Y324" s="56" t="s">
        <v>66</v>
      </c>
      <c r="Z324" s="63">
        <v>45017</v>
      </c>
      <c r="AA324" s="63">
        <v>45056</v>
      </c>
      <c r="AB324" s="62" t="s">
        <v>465</v>
      </c>
      <c r="AC324" s="62" t="s">
        <v>465</v>
      </c>
      <c r="AD324" s="62" t="s">
        <v>465</v>
      </c>
      <c r="AE324" s="62" t="s">
        <v>465</v>
      </c>
      <c r="AF324" s="62" t="s">
        <v>1373</v>
      </c>
      <c r="AG324" s="62" t="s">
        <v>67</v>
      </c>
      <c r="AH324" s="62">
        <v>876</v>
      </c>
      <c r="AI324" s="62" t="s">
        <v>68</v>
      </c>
      <c r="AJ324" s="62">
        <v>1</v>
      </c>
      <c r="AK324" s="70" t="s">
        <v>1042</v>
      </c>
      <c r="AL324" s="62" t="s">
        <v>1095</v>
      </c>
      <c r="AM324" s="63">
        <v>45078</v>
      </c>
      <c r="AN324" s="63">
        <v>45078</v>
      </c>
      <c r="AO324" s="63">
        <v>45291</v>
      </c>
      <c r="AP324" s="62">
        <v>2023</v>
      </c>
      <c r="AQ324" s="62" t="s">
        <v>465</v>
      </c>
      <c r="AR324" s="62"/>
      <c r="AS324" s="62"/>
      <c r="AT324" s="219"/>
      <c r="AU324" s="218"/>
      <c r="AV324" s="208"/>
      <c r="AW324" s="209"/>
      <c r="AX324" s="219"/>
      <c r="AY324" s="219"/>
      <c r="AZ324" s="219"/>
    </row>
    <row r="325" spans="1:68" s="68" customFormat="1" ht="110.25">
      <c r="A325" s="14" t="s">
        <v>247</v>
      </c>
      <c r="B325" s="69" t="s">
        <v>1792</v>
      </c>
      <c r="C325" s="72" t="s">
        <v>1184</v>
      </c>
      <c r="D325" s="59" t="s">
        <v>404</v>
      </c>
      <c r="E325" s="100" t="s">
        <v>406</v>
      </c>
      <c r="F325" s="62" t="s">
        <v>1374</v>
      </c>
      <c r="G325" s="62" t="s">
        <v>1375</v>
      </c>
      <c r="H325" s="59" t="s">
        <v>1376</v>
      </c>
      <c r="I325" s="59" t="s">
        <v>1376</v>
      </c>
      <c r="J325" s="62">
        <v>1</v>
      </c>
      <c r="K325" s="62">
        <v>16</v>
      </c>
      <c r="L325" s="62" t="s">
        <v>465</v>
      </c>
      <c r="M325" s="62" t="s">
        <v>387</v>
      </c>
      <c r="N325" s="62" t="s">
        <v>388</v>
      </c>
      <c r="O325" s="127">
        <v>1248</v>
      </c>
      <c r="P325" s="127">
        <v>1472.6</v>
      </c>
      <c r="Q325" s="127"/>
      <c r="R325" s="127"/>
      <c r="S325" s="127"/>
      <c r="T325" s="127"/>
      <c r="U325" s="127"/>
      <c r="V325" s="127"/>
      <c r="W325" s="59" t="s">
        <v>64</v>
      </c>
      <c r="X325" s="72" t="s">
        <v>1240</v>
      </c>
      <c r="Y325" s="56" t="s">
        <v>66</v>
      </c>
      <c r="Z325" s="63">
        <v>45017</v>
      </c>
      <c r="AA325" s="63">
        <v>45056</v>
      </c>
      <c r="AB325" s="62" t="s">
        <v>465</v>
      </c>
      <c r="AC325" s="62" t="s">
        <v>465</v>
      </c>
      <c r="AD325" s="62" t="s">
        <v>465</v>
      </c>
      <c r="AE325" s="62" t="s">
        <v>465</v>
      </c>
      <c r="AF325" s="62" t="s">
        <v>1375</v>
      </c>
      <c r="AG325" s="62" t="s">
        <v>67</v>
      </c>
      <c r="AH325" s="59">
        <v>876</v>
      </c>
      <c r="AI325" s="59" t="s">
        <v>68</v>
      </c>
      <c r="AJ325" s="59">
        <v>1</v>
      </c>
      <c r="AK325" s="70" t="s">
        <v>1042</v>
      </c>
      <c r="AL325" s="62" t="s">
        <v>1095</v>
      </c>
      <c r="AM325" s="63">
        <v>45078</v>
      </c>
      <c r="AN325" s="63">
        <v>45078</v>
      </c>
      <c r="AO325" s="63">
        <v>45291</v>
      </c>
      <c r="AP325" s="62">
        <v>2023</v>
      </c>
      <c r="AQ325" s="62"/>
      <c r="AR325" s="62"/>
      <c r="AS325" s="62"/>
      <c r="AT325" s="62"/>
      <c r="AU325" s="63"/>
      <c r="AV325" s="64"/>
      <c r="AW325" s="65"/>
      <c r="AX325" s="62"/>
      <c r="AY325" s="62"/>
      <c r="AZ325" s="62"/>
    </row>
    <row r="326" spans="1:68" s="68" customFormat="1" ht="110.25">
      <c r="A326" s="14" t="s">
        <v>247</v>
      </c>
      <c r="B326" s="69" t="s">
        <v>1793</v>
      </c>
      <c r="C326" s="72" t="s">
        <v>1184</v>
      </c>
      <c r="D326" s="59" t="s">
        <v>404</v>
      </c>
      <c r="E326" s="100" t="s">
        <v>406</v>
      </c>
      <c r="F326" s="109" t="s">
        <v>1377</v>
      </c>
      <c r="G326" s="62" t="s">
        <v>1378</v>
      </c>
      <c r="H326" s="113" t="s">
        <v>1513</v>
      </c>
      <c r="I326" s="113" t="s">
        <v>1513</v>
      </c>
      <c r="J326" s="109">
        <v>1</v>
      </c>
      <c r="K326" s="109"/>
      <c r="L326" s="109"/>
      <c r="M326" s="62" t="s">
        <v>387</v>
      </c>
      <c r="N326" s="62" t="s">
        <v>388</v>
      </c>
      <c r="O326" s="146">
        <v>2150</v>
      </c>
      <c r="P326" s="146">
        <v>2580</v>
      </c>
      <c r="Q326" s="146"/>
      <c r="R326" s="146"/>
      <c r="S326" s="146"/>
      <c r="T326" s="146"/>
      <c r="U326" s="146"/>
      <c r="V326" s="146"/>
      <c r="W326" s="72" t="s">
        <v>410</v>
      </c>
      <c r="X326" s="72" t="s">
        <v>1240</v>
      </c>
      <c r="Y326" s="56" t="s">
        <v>66</v>
      </c>
      <c r="Z326" s="110">
        <v>44935</v>
      </c>
      <c r="AA326" s="110">
        <v>44985</v>
      </c>
      <c r="AB326" s="109"/>
      <c r="AC326" s="109"/>
      <c r="AD326" s="109"/>
      <c r="AE326" s="109"/>
      <c r="AF326" s="62" t="s">
        <v>1379</v>
      </c>
      <c r="AG326" s="62" t="s">
        <v>67</v>
      </c>
      <c r="AH326" s="109">
        <v>796</v>
      </c>
      <c r="AI326" s="109" t="s">
        <v>416</v>
      </c>
      <c r="AJ326" s="109"/>
      <c r="AK326" s="111">
        <v>45260000000</v>
      </c>
      <c r="AL326" s="62" t="s">
        <v>1380</v>
      </c>
      <c r="AM326" s="110">
        <v>44986</v>
      </c>
      <c r="AN326" s="110">
        <v>44987</v>
      </c>
      <c r="AO326" s="110">
        <v>45352</v>
      </c>
      <c r="AP326" s="109" t="s">
        <v>390</v>
      </c>
      <c r="AQ326" s="109"/>
      <c r="AR326" s="109"/>
      <c r="AS326" s="109"/>
      <c r="AT326" s="109"/>
      <c r="AU326" s="109"/>
      <c r="AV326" s="109"/>
      <c r="AW326" s="109"/>
      <c r="AX326" s="109"/>
      <c r="AY326" s="109"/>
      <c r="AZ326" s="109"/>
    </row>
    <row r="327" spans="1:68" s="68" customFormat="1" ht="94.5">
      <c r="A327" s="14" t="s">
        <v>247</v>
      </c>
      <c r="B327" s="69" t="s">
        <v>1794</v>
      </c>
      <c r="C327" s="72" t="s">
        <v>1184</v>
      </c>
      <c r="D327" s="59" t="s">
        <v>404</v>
      </c>
      <c r="E327" s="100" t="s">
        <v>406</v>
      </c>
      <c r="F327" s="109" t="s">
        <v>401</v>
      </c>
      <c r="G327" s="62" t="s">
        <v>1381</v>
      </c>
      <c r="H327" s="109" t="s">
        <v>403</v>
      </c>
      <c r="I327" s="109" t="s">
        <v>403</v>
      </c>
      <c r="J327" s="109">
        <v>2</v>
      </c>
      <c r="K327" s="109"/>
      <c r="L327" s="109" t="s">
        <v>61</v>
      </c>
      <c r="M327" s="62" t="s">
        <v>387</v>
      </c>
      <c r="N327" s="62" t="s">
        <v>388</v>
      </c>
      <c r="O327" s="146">
        <v>8160</v>
      </c>
      <c r="P327" s="146">
        <v>9792</v>
      </c>
      <c r="Q327" s="146"/>
      <c r="R327" s="146"/>
      <c r="S327" s="146"/>
      <c r="T327" s="146"/>
      <c r="U327" s="146"/>
      <c r="V327" s="146"/>
      <c r="W327" s="59" t="s">
        <v>64</v>
      </c>
      <c r="X327" s="72" t="s">
        <v>1240</v>
      </c>
      <c r="Y327" s="56" t="s">
        <v>66</v>
      </c>
      <c r="Z327" s="110">
        <v>45066</v>
      </c>
      <c r="AA327" s="110">
        <v>45126</v>
      </c>
      <c r="AB327" s="109"/>
      <c r="AC327" s="109"/>
      <c r="AD327" s="109"/>
      <c r="AE327" s="109"/>
      <c r="AF327" s="62" t="s">
        <v>1381</v>
      </c>
      <c r="AG327" s="62" t="s">
        <v>397</v>
      </c>
      <c r="AH327" s="109">
        <v>55</v>
      </c>
      <c r="AI327" s="109" t="s">
        <v>1202</v>
      </c>
      <c r="AJ327" s="109"/>
      <c r="AK327" s="70" t="s">
        <v>1042</v>
      </c>
      <c r="AL327" s="62" t="s">
        <v>1095</v>
      </c>
      <c r="AM327" s="110">
        <v>45146</v>
      </c>
      <c r="AN327" s="110">
        <v>45146</v>
      </c>
      <c r="AO327" s="110">
        <v>45511</v>
      </c>
      <c r="AP327" s="109" t="s">
        <v>390</v>
      </c>
      <c r="AQ327" s="109"/>
      <c r="AR327" s="109"/>
      <c r="AS327" s="109"/>
      <c r="AT327" s="109"/>
      <c r="AU327" s="109"/>
      <c r="AV327" s="109"/>
      <c r="AW327" s="109"/>
      <c r="AX327" s="109"/>
      <c r="AY327" s="109"/>
      <c r="AZ327" s="109"/>
    </row>
    <row r="328" spans="1:68" s="121" customFormat="1" ht="63.75" customHeight="1">
      <c r="A328" s="14" t="s">
        <v>247</v>
      </c>
      <c r="B328" s="183" t="s">
        <v>1821</v>
      </c>
      <c r="C328" s="72" t="s">
        <v>1184</v>
      </c>
      <c r="D328" s="239" t="s">
        <v>1382</v>
      </c>
      <c r="E328" s="62" t="s">
        <v>406</v>
      </c>
      <c r="F328" s="62" t="s">
        <v>1383</v>
      </c>
      <c r="G328" s="62" t="s">
        <v>1384</v>
      </c>
      <c r="H328" s="69" t="s">
        <v>1385</v>
      </c>
      <c r="I328" s="69" t="s">
        <v>1386</v>
      </c>
      <c r="J328" s="62">
        <v>1</v>
      </c>
      <c r="K328" s="62">
        <v>5</v>
      </c>
      <c r="L328" s="62" t="s">
        <v>74</v>
      </c>
      <c r="M328" s="62" t="s">
        <v>387</v>
      </c>
      <c r="N328" s="62" t="s">
        <v>388</v>
      </c>
      <c r="O328" s="127">
        <v>7500</v>
      </c>
      <c r="P328" s="127">
        <v>7500</v>
      </c>
      <c r="Q328" s="127"/>
      <c r="R328" s="127">
        <v>7500</v>
      </c>
      <c r="S328" s="127"/>
      <c r="T328" s="127"/>
      <c r="U328" s="127"/>
      <c r="V328" s="143"/>
      <c r="W328" s="72" t="s">
        <v>410</v>
      </c>
      <c r="X328" s="72" t="s">
        <v>1240</v>
      </c>
      <c r="Y328" s="56" t="s">
        <v>66</v>
      </c>
      <c r="Z328" s="63">
        <v>45174</v>
      </c>
      <c r="AA328" s="81">
        <v>45235</v>
      </c>
      <c r="AB328" s="63"/>
      <c r="AC328" s="63"/>
      <c r="AD328" s="63"/>
      <c r="AE328" s="63"/>
      <c r="AF328" s="62" t="s">
        <v>1384</v>
      </c>
      <c r="AG328" s="62" t="s">
        <v>67</v>
      </c>
      <c r="AH328" s="62">
        <v>796</v>
      </c>
      <c r="AI328" s="59" t="s">
        <v>960</v>
      </c>
      <c r="AJ328" s="62">
        <v>1</v>
      </c>
      <c r="AK328" s="70" t="s">
        <v>1042</v>
      </c>
      <c r="AL328" s="62" t="s">
        <v>1095</v>
      </c>
      <c r="AM328" s="63">
        <v>45255</v>
      </c>
      <c r="AN328" s="63">
        <v>45261</v>
      </c>
      <c r="AO328" s="63">
        <v>45626</v>
      </c>
      <c r="AP328" s="62">
        <v>2024</v>
      </c>
      <c r="AQ328" s="63"/>
      <c r="AR328" s="62"/>
      <c r="AS328" s="62"/>
      <c r="AT328" s="62"/>
      <c r="AU328" s="62"/>
      <c r="AV328" s="62"/>
      <c r="AW328" s="63"/>
      <c r="AX328" s="64"/>
      <c r="AY328" s="65"/>
      <c r="AZ328" s="62"/>
      <c r="BC328" s="149"/>
      <c r="BD328" s="149"/>
      <c r="BE328" s="149"/>
      <c r="BF328" s="149"/>
      <c r="BG328" s="149"/>
      <c r="BH328" s="149"/>
      <c r="BI328" s="149"/>
      <c r="BJ328" s="149"/>
      <c r="BK328" s="149"/>
      <c r="BL328" s="149"/>
      <c r="BM328" s="149"/>
      <c r="BN328" s="149"/>
      <c r="BO328" s="149"/>
      <c r="BP328" s="149"/>
    </row>
    <row r="329" spans="1:68" s="121" customFormat="1" ht="63.75" customHeight="1">
      <c r="A329" s="14" t="s">
        <v>247</v>
      </c>
      <c r="B329" s="183" t="s">
        <v>1822</v>
      </c>
      <c r="C329" s="72" t="s">
        <v>1184</v>
      </c>
      <c r="D329" s="62" t="s">
        <v>1382</v>
      </c>
      <c r="E329" s="62" t="s">
        <v>406</v>
      </c>
      <c r="F329" s="62" t="s">
        <v>1388</v>
      </c>
      <c r="G329" s="62" t="s">
        <v>1389</v>
      </c>
      <c r="H329" s="69" t="s">
        <v>1390</v>
      </c>
      <c r="I329" s="69" t="s">
        <v>1391</v>
      </c>
      <c r="J329" s="62">
        <v>1</v>
      </c>
      <c r="K329" s="62">
        <v>5</v>
      </c>
      <c r="L329" s="62" t="s">
        <v>74</v>
      </c>
      <c r="M329" s="62" t="s">
        <v>387</v>
      </c>
      <c r="N329" s="62" t="s">
        <v>388</v>
      </c>
      <c r="O329" s="127">
        <v>41806.329720000002</v>
      </c>
      <c r="P329" s="127">
        <v>41806.329720000002</v>
      </c>
      <c r="Q329" s="127"/>
      <c r="R329" s="127">
        <v>41806.329720000002</v>
      </c>
      <c r="S329" s="127"/>
      <c r="T329" s="127"/>
      <c r="U329" s="127"/>
      <c r="V329" s="143"/>
      <c r="W329" s="62" t="s">
        <v>64</v>
      </c>
      <c r="X329" s="72" t="s">
        <v>1240</v>
      </c>
      <c r="Y329" s="56" t="s">
        <v>66</v>
      </c>
      <c r="Z329" s="63">
        <v>45174</v>
      </c>
      <c r="AA329" s="81">
        <v>45235</v>
      </c>
      <c r="AB329" s="62"/>
      <c r="AC329" s="62"/>
      <c r="AD329" s="63"/>
      <c r="AE329" s="63"/>
      <c r="AF329" s="62" t="s">
        <v>1389</v>
      </c>
      <c r="AG329" s="62" t="s">
        <v>67</v>
      </c>
      <c r="AH329" s="62">
        <v>796</v>
      </c>
      <c r="AI329" s="59" t="s">
        <v>960</v>
      </c>
      <c r="AJ329" s="62">
        <v>535</v>
      </c>
      <c r="AK329" s="70" t="s">
        <v>1042</v>
      </c>
      <c r="AL329" s="62" t="s">
        <v>1095</v>
      </c>
      <c r="AM329" s="63">
        <v>45261</v>
      </c>
      <c r="AN329" s="63">
        <v>45292</v>
      </c>
      <c r="AO329" s="63">
        <v>45657</v>
      </c>
      <c r="AP329" s="62">
        <v>2024</v>
      </c>
      <c r="AQ329" s="63"/>
      <c r="AR329" s="62"/>
      <c r="AS329" s="62"/>
      <c r="AT329" s="62"/>
      <c r="AU329" s="62"/>
      <c r="AV329" s="62"/>
      <c r="AW329" s="63"/>
      <c r="AX329" s="64"/>
      <c r="AY329" s="65"/>
      <c r="AZ329" s="62"/>
      <c r="BC329" s="149"/>
      <c r="BD329" s="149"/>
      <c r="BE329" s="149"/>
      <c r="BF329" s="149"/>
      <c r="BG329" s="149"/>
      <c r="BH329" s="149"/>
      <c r="BI329" s="149"/>
      <c r="BJ329" s="149"/>
      <c r="BK329" s="149"/>
      <c r="BL329" s="149"/>
      <c r="BM329" s="149"/>
      <c r="BN329" s="149"/>
      <c r="BO329" s="149"/>
      <c r="BP329" s="149"/>
    </row>
    <row r="330" spans="1:68" s="121" customFormat="1" ht="63.75" customHeight="1">
      <c r="A330" s="14" t="s">
        <v>247</v>
      </c>
      <c r="B330" s="183" t="s">
        <v>1823</v>
      </c>
      <c r="C330" s="72" t="s">
        <v>1184</v>
      </c>
      <c r="D330" s="62" t="s">
        <v>1382</v>
      </c>
      <c r="E330" s="62" t="s">
        <v>406</v>
      </c>
      <c r="F330" s="62" t="s">
        <v>1392</v>
      </c>
      <c r="G330" s="62" t="s">
        <v>1393</v>
      </c>
      <c r="H330" s="69" t="s">
        <v>1387</v>
      </c>
      <c r="I330" s="69" t="s">
        <v>1391</v>
      </c>
      <c r="J330" s="62">
        <v>1</v>
      </c>
      <c r="K330" s="62">
        <v>5</v>
      </c>
      <c r="L330" s="62" t="s">
        <v>74</v>
      </c>
      <c r="M330" s="62" t="s">
        <v>387</v>
      </c>
      <c r="N330" s="62" t="s">
        <v>388</v>
      </c>
      <c r="O330" s="127">
        <v>49867.10153</v>
      </c>
      <c r="P330" s="127">
        <v>49867.10153</v>
      </c>
      <c r="Q330" s="127"/>
      <c r="R330" s="127">
        <v>49867.10153</v>
      </c>
      <c r="S330" s="127"/>
      <c r="T330" s="127"/>
      <c r="U330" s="127"/>
      <c r="V330" s="143"/>
      <c r="W330" s="62" t="s">
        <v>64</v>
      </c>
      <c r="X330" s="72" t="s">
        <v>1240</v>
      </c>
      <c r="Y330" s="56" t="s">
        <v>66</v>
      </c>
      <c r="Z330" s="63">
        <v>45174</v>
      </c>
      <c r="AA330" s="81">
        <v>45235</v>
      </c>
      <c r="AB330" s="62"/>
      <c r="AC330" s="62"/>
      <c r="AD330" s="63"/>
      <c r="AE330" s="63"/>
      <c r="AF330" s="62" t="s">
        <v>1393</v>
      </c>
      <c r="AG330" s="62" t="s">
        <v>67</v>
      </c>
      <c r="AH330" s="62">
        <v>796</v>
      </c>
      <c r="AI330" s="59" t="s">
        <v>960</v>
      </c>
      <c r="AJ330" s="62">
        <v>4389</v>
      </c>
      <c r="AK330" s="70" t="s">
        <v>1042</v>
      </c>
      <c r="AL330" s="62" t="s">
        <v>1095</v>
      </c>
      <c r="AM330" s="63">
        <v>45261</v>
      </c>
      <c r="AN330" s="63">
        <v>45292</v>
      </c>
      <c r="AO330" s="63">
        <v>45657</v>
      </c>
      <c r="AP330" s="62">
        <v>2024</v>
      </c>
      <c r="AQ330" s="63"/>
      <c r="AR330" s="62"/>
      <c r="AS330" s="62"/>
      <c r="AT330" s="62"/>
      <c r="AU330" s="62"/>
      <c r="AV330" s="62"/>
      <c r="AW330" s="63"/>
      <c r="AX330" s="64"/>
      <c r="AY330" s="65"/>
      <c r="AZ330" s="62"/>
      <c r="BC330" s="149"/>
      <c r="BD330" s="149"/>
      <c r="BE330" s="149"/>
      <c r="BF330" s="149"/>
      <c r="BG330" s="149"/>
      <c r="BH330" s="149"/>
      <c r="BI330" s="149"/>
      <c r="BJ330" s="149"/>
      <c r="BK330" s="149"/>
      <c r="BL330" s="149"/>
      <c r="BM330" s="149"/>
      <c r="BN330" s="149"/>
      <c r="BO330" s="149"/>
      <c r="BP330" s="149"/>
    </row>
    <row r="331" spans="1:68" s="121" customFormat="1" ht="63.75" customHeight="1">
      <c r="A331" s="14" t="s">
        <v>247</v>
      </c>
      <c r="B331" s="183" t="s">
        <v>1824</v>
      </c>
      <c r="C331" s="72" t="s">
        <v>1184</v>
      </c>
      <c r="D331" s="124" t="s">
        <v>1382</v>
      </c>
      <c r="E331" s="62" t="s">
        <v>406</v>
      </c>
      <c r="F331" s="62" t="s">
        <v>1394</v>
      </c>
      <c r="G331" s="62" t="s">
        <v>1395</v>
      </c>
      <c r="H331" s="69" t="s">
        <v>1391</v>
      </c>
      <c r="I331" s="69" t="s">
        <v>1390</v>
      </c>
      <c r="J331" s="62">
        <v>1</v>
      </c>
      <c r="K331" s="62">
        <v>5</v>
      </c>
      <c r="L331" s="62" t="s">
        <v>74</v>
      </c>
      <c r="M331" s="90" t="s">
        <v>387</v>
      </c>
      <c r="N331" s="62" t="s">
        <v>388</v>
      </c>
      <c r="O331" s="127">
        <v>300000</v>
      </c>
      <c r="P331" s="127">
        <v>300000</v>
      </c>
      <c r="Q331" s="127"/>
      <c r="R331" s="127">
        <v>100000</v>
      </c>
      <c r="S331" s="127">
        <v>100000</v>
      </c>
      <c r="T331" s="127">
        <v>100000</v>
      </c>
      <c r="U331" s="127"/>
      <c r="V331" s="143"/>
      <c r="W331" s="62" t="s">
        <v>64</v>
      </c>
      <c r="X331" s="72" t="s">
        <v>1240</v>
      </c>
      <c r="Y331" s="56" t="s">
        <v>66</v>
      </c>
      <c r="Z331" s="63">
        <v>45174</v>
      </c>
      <c r="AA331" s="81">
        <v>45235</v>
      </c>
      <c r="AB331" s="59"/>
      <c r="AC331" s="62"/>
      <c r="AD331" s="62"/>
      <c r="AE331" s="62"/>
      <c r="AF331" s="62" t="s">
        <v>1395</v>
      </c>
      <c r="AG331" s="59" t="s">
        <v>67</v>
      </c>
      <c r="AH331" s="59">
        <v>796</v>
      </c>
      <c r="AI331" s="59" t="s">
        <v>960</v>
      </c>
      <c r="AJ331" s="62">
        <v>9</v>
      </c>
      <c r="AK331" s="70" t="s">
        <v>1042</v>
      </c>
      <c r="AL331" s="62" t="s">
        <v>1095</v>
      </c>
      <c r="AM331" s="63">
        <v>45280</v>
      </c>
      <c r="AN331" s="63">
        <v>45292</v>
      </c>
      <c r="AO331" s="63">
        <v>46387</v>
      </c>
      <c r="AP331" s="62" t="s">
        <v>437</v>
      </c>
      <c r="AQ331" s="59"/>
      <c r="AR331" s="62"/>
      <c r="AS331" s="62"/>
      <c r="AT331" s="62"/>
      <c r="AU331" s="69"/>
      <c r="AV331" s="69"/>
      <c r="AW331" s="65"/>
      <c r="AX331" s="62"/>
      <c r="AY331" s="62"/>
      <c r="AZ331" s="62"/>
    </row>
    <row r="332" spans="1:68" s="68" customFormat="1" ht="63.75" customHeight="1">
      <c r="A332" s="14" t="s">
        <v>247</v>
      </c>
      <c r="B332" s="69" t="s">
        <v>1795</v>
      </c>
      <c r="C332" s="72" t="s">
        <v>1184</v>
      </c>
      <c r="D332" s="59" t="s">
        <v>404</v>
      </c>
      <c r="E332" s="100" t="s">
        <v>1396</v>
      </c>
      <c r="F332" s="62" t="s">
        <v>1397</v>
      </c>
      <c r="G332" s="62" t="s">
        <v>1398</v>
      </c>
      <c r="H332" s="69" t="s">
        <v>1399</v>
      </c>
      <c r="I332" s="69" t="s">
        <v>1400</v>
      </c>
      <c r="J332" s="62">
        <v>1</v>
      </c>
      <c r="K332" s="62">
        <v>5</v>
      </c>
      <c r="L332" s="62" t="s">
        <v>74</v>
      </c>
      <c r="M332" s="62" t="s">
        <v>1176</v>
      </c>
      <c r="N332" s="62" t="s">
        <v>388</v>
      </c>
      <c r="O332" s="127">
        <v>1100000</v>
      </c>
      <c r="P332" s="127">
        <v>1100000</v>
      </c>
      <c r="Q332" s="127">
        <v>110000</v>
      </c>
      <c r="R332" s="127">
        <v>220000</v>
      </c>
      <c r="S332" s="127">
        <v>220000</v>
      </c>
      <c r="T332" s="127">
        <v>220000</v>
      </c>
      <c r="U332" s="127">
        <v>220000</v>
      </c>
      <c r="V332" s="127">
        <v>110000</v>
      </c>
      <c r="W332" s="62" t="s">
        <v>1401</v>
      </c>
      <c r="X332" s="72" t="s">
        <v>1240</v>
      </c>
      <c r="Y332" s="56" t="s">
        <v>66</v>
      </c>
      <c r="Z332" s="63">
        <v>45117</v>
      </c>
      <c r="AA332" s="63">
        <v>45187</v>
      </c>
      <c r="AB332" s="61"/>
      <c r="AC332" s="61"/>
      <c r="AD332" s="61"/>
      <c r="AE332" s="61"/>
      <c r="AF332" s="62" t="s">
        <v>1402</v>
      </c>
      <c r="AG332" s="59" t="s">
        <v>67</v>
      </c>
      <c r="AH332" s="62">
        <v>876</v>
      </c>
      <c r="AI332" s="62" t="s">
        <v>68</v>
      </c>
      <c r="AJ332" s="62">
        <v>1</v>
      </c>
      <c r="AK332" s="70" t="s">
        <v>1042</v>
      </c>
      <c r="AL332" s="62" t="s">
        <v>1095</v>
      </c>
      <c r="AM332" s="63">
        <v>45207</v>
      </c>
      <c r="AN332" s="63">
        <v>45207</v>
      </c>
      <c r="AO332" s="63">
        <v>47034</v>
      </c>
      <c r="AP332" s="62">
        <v>2023</v>
      </c>
      <c r="AQ332" s="61"/>
      <c r="AR332" s="61"/>
      <c r="AS332" s="61"/>
      <c r="AT332" s="61"/>
      <c r="AU332" s="61"/>
      <c r="AV332" s="61"/>
      <c r="AW332" s="61"/>
      <c r="AX332" s="61"/>
      <c r="AY332" s="61"/>
      <c r="AZ332" s="61"/>
    </row>
    <row r="333" spans="1:68" s="68" customFormat="1" ht="63.75" customHeight="1">
      <c r="A333" s="14" t="s">
        <v>247</v>
      </c>
      <c r="B333" s="69" t="s">
        <v>1796</v>
      </c>
      <c r="C333" s="72" t="s">
        <v>1184</v>
      </c>
      <c r="D333" s="59" t="s">
        <v>404</v>
      </c>
      <c r="E333" s="100" t="s">
        <v>1396</v>
      </c>
      <c r="F333" s="62" t="s">
        <v>1397</v>
      </c>
      <c r="G333" s="62" t="s">
        <v>1398</v>
      </c>
      <c r="H333" s="69" t="s">
        <v>1399</v>
      </c>
      <c r="I333" s="69" t="s">
        <v>1400</v>
      </c>
      <c r="J333" s="62">
        <v>1</v>
      </c>
      <c r="K333" s="62">
        <v>5</v>
      </c>
      <c r="L333" s="62" t="s">
        <v>74</v>
      </c>
      <c r="M333" s="62" t="s">
        <v>1176</v>
      </c>
      <c r="N333" s="62" t="s">
        <v>388</v>
      </c>
      <c r="O333" s="127">
        <v>1100000</v>
      </c>
      <c r="P333" s="127">
        <v>1100000</v>
      </c>
      <c r="Q333" s="127">
        <v>110000</v>
      </c>
      <c r="R333" s="127">
        <v>220000</v>
      </c>
      <c r="S333" s="127">
        <v>220000</v>
      </c>
      <c r="T333" s="127">
        <v>220000</v>
      </c>
      <c r="U333" s="127">
        <v>220000</v>
      </c>
      <c r="V333" s="127">
        <v>110000</v>
      </c>
      <c r="W333" s="62" t="s">
        <v>1401</v>
      </c>
      <c r="X333" s="72" t="s">
        <v>1240</v>
      </c>
      <c r="Y333" s="56" t="s">
        <v>66</v>
      </c>
      <c r="Z333" s="63">
        <v>45005</v>
      </c>
      <c r="AA333" s="63">
        <v>45075</v>
      </c>
      <c r="AB333" s="61"/>
      <c r="AC333" s="61"/>
      <c r="AD333" s="61"/>
      <c r="AE333" s="61"/>
      <c r="AF333" s="62" t="s">
        <v>1402</v>
      </c>
      <c r="AG333" s="59" t="s">
        <v>67</v>
      </c>
      <c r="AH333" s="62">
        <v>876</v>
      </c>
      <c r="AI333" s="62" t="s">
        <v>68</v>
      </c>
      <c r="AJ333" s="62">
        <v>1</v>
      </c>
      <c r="AK333" s="70" t="s">
        <v>1042</v>
      </c>
      <c r="AL333" s="62" t="s">
        <v>1095</v>
      </c>
      <c r="AM333" s="63">
        <v>45095</v>
      </c>
      <c r="AN333" s="63">
        <v>45095</v>
      </c>
      <c r="AO333" s="63">
        <v>46922</v>
      </c>
      <c r="AP333" s="62">
        <v>2023</v>
      </c>
      <c r="AQ333" s="61"/>
      <c r="AR333" s="61"/>
      <c r="AS333" s="61"/>
      <c r="AT333" s="61"/>
      <c r="AU333" s="61"/>
      <c r="AV333" s="61"/>
      <c r="AW333" s="61"/>
      <c r="AX333" s="61"/>
      <c r="AY333" s="61"/>
      <c r="AZ333" s="61"/>
    </row>
    <row r="334" spans="1:68" s="68" customFormat="1" ht="63.75" customHeight="1">
      <c r="A334" s="14" t="s">
        <v>247</v>
      </c>
      <c r="B334" s="69" t="s">
        <v>1797</v>
      </c>
      <c r="C334" s="72" t="s">
        <v>1184</v>
      </c>
      <c r="D334" s="59" t="s">
        <v>404</v>
      </c>
      <c r="E334" s="100" t="s">
        <v>1396</v>
      </c>
      <c r="F334" s="62" t="s">
        <v>1397</v>
      </c>
      <c r="G334" s="62" t="s">
        <v>1398</v>
      </c>
      <c r="H334" s="69" t="s">
        <v>1399</v>
      </c>
      <c r="I334" s="69" t="s">
        <v>1400</v>
      </c>
      <c r="J334" s="62">
        <v>1</v>
      </c>
      <c r="K334" s="62">
        <v>5</v>
      </c>
      <c r="L334" s="62" t="s">
        <v>74</v>
      </c>
      <c r="M334" s="62" t="s">
        <v>1176</v>
      </c>
      <c r="N334" s="62" t="s">
        <v>388</v>
      </c>
      <c r="O334" s="127">
        <v>1100000</v>
      </c>
      <c r="P334" s="127">
        <v>1100000</v>
      </c>
      <c r="Q334" s="127">
        <v>110000</v>
      </c>
      <c r="R334" s="127">
        <v>220000</v>
      </c>
      <c r="S334" s="127">
        <v>220000</v>
      </c>
      <c r="T334" s="127">
        <v>220000</v>
      </c>
      <c r="U334" s="127">
        <v>220000</v>
      </c>
      <c r="V334" s="127">
        <v>110000</v>
      </c>
      <c r="W334" s="62" t="s">
        <v>1401</v>
      </c>
      <c r="X334" s="72" t="s">
        <v>1240</v>
      </c>
      <c r="Y334" s="56" t="s">
        <v>66</v>
      </c>
      <c r="Z334" s="63">
        <v>45005</v>
      </c>
      <c r="AA334" s="63">
        <v>45075</v>
      </c>
      <c r="AB334" s="61"/>
      <c r="AC334" s="61"/>
      <c r="AD334" s="61"/>
      <c r="AE334" s="61"/>
      <c r="AF334" s="62" t="s">
        <v>1402</v>
      </c>
      <c r="AG334" s="59" t="s">
        <v>67</v>
      </c>
      <c r="AH334" s="62">
        <v>876</v>
      </c>
      <c r="AI334" s="62" t="s">
        <v>68</v>
      </c>
      <c r="AJ334" s="62">
        <v>1</v>
      </c>
      <c r="AK334" s="70" t="s">
        <v>1042</v>
      </c>
      <c r="AL334" s="62" t="s">
        <v>1095</v>
      </c>
      <c r="AM334" s="63">
        <v>45095</v>
      </c>
      <c r="AN334" s="63">
        <v>45095</v>
      </c>
      <c r="AO334" s="63">
        <v>46922</v>
      </c>
      <c r="AP334" s="62">
        <v>2023</v>
      </c>
      <c r="AQ334" s="61"/>
      <c r="AR334" s="61"/>
      <c r="AS334" s="61"/>
      <c r="AT334" s="61"/>
      <c r="AU334" s="61"/>
      <c r="AV334" s="61"/>
      <c r="AW334" s="61"/>
      <c r="AX334" s="61"/>
      <c r="AY334" s="61"/>
      <c r="AZ334" s="61"/>
    </row>
    <row r="335" spans="1:68" s="68" customFormat="1" ht="63.75" customHeight="1">
      <c r="A335" s="14" t="s">
        <v>247</v>
      </c>
      <c r="B335" s="69" t="s">
        <v>1798</v>
      </c>
      <c r="C335" s="72" t="s">
        <v>1184</v>
      </c>
      <c r="D335" s="59" t="s">
        <v>404</v>
      </c>
      <c r="E335" s="100" t="s">
        <v>1396</v>
      </c>
      <c r="F335" s="62" t="s">
        <v>1397</v>
      </c>
      <c r="G335" s="62" t="s">
        <v>1398</v>
      </c>
      <c r="H335" s="69" t="s">
        <v>1399</v>
      </c>
      <c r="I335" s="69" t="s">
        <v>1400</v>
      </c>
      <c r="J335" s="62">
        <v>1</v>
      </c>
      <c r="K335" s="62">
        <v>5</v>
      </c>
      <c r="L335" s="62" t="s">
        <v>74</v>
      </c>
      <c r="M335" s="62" t="s">
        <v>1176</v>
      </c>
      <c r="N335" s="62" t="s">
        <v>388</v>
      </c>
      <c r="O335" s="127">
        <v>1100000</v>
      </c>
      <c r="P335" s="127">
        <v>1100000</v>
      </c>
      <c r="Q335" s="127">
        <v>110000</v>
      </c>
      <c r="R335" s="127">
        <v>220000</v>
      </c>
      <c r="S335" s="127">
        <v>220000</v>
      </c>
      <c r="T335" s="127">
        <v>220000</v>
      </c>
      <c r="U335" s="127">
        <v>220000</v>
      </c>
      <c r="V335" s="127">
        <v>110000</v>
      </c>
      <c r="W335" s="62" t="s">
        <v>1401</v>
      </c>
      <c r="X335" s="72" t="s">
        <v>1240</v>
      </c>
      <c r="Y335" s="56" t="s">
        <v>66</v>
      </c>
      <c r="Z335" s="63">
        <v>45005</v>
      </c>
      <c r="AA335" s="63">
        <v>45075</v>
      </c>
      <c r="AB335" s="61"/>
      <c r="AC335" s="61"/>
      <c r="AD335" s="61"/>
      <c r="AE335" s="61"/>
      <c r="AF335" s="62" t="s">
        <v>1402</v>
      </c>
      <c r="AG335" s="59" t="s">
        <v>67</v>
      </c>
      <c r="AH335" s="62">
        <v>876</v>
      </c>
      <c r="AI335" s="62" t="s">
        <v>68</v>
      </c>
      <c r="AJ335" s="62">
        <v>1</v>
      </c>
      <c r="AK335" s="70" t="s">
        <v>1042</v>
      </c>
      <c r="AL335" s="62" t="s">
        <v>1095</v>
      </c>
      <c r="AM335" s="63">
        <v>45095</v>
      </c>
      <c r="AN335" s="63">
        <v>45095</v>
      </c>
      <c r="AO335" s="63">
        <v>46922</v>
      </c>
      <c r="AP335" s="62">
        <v>2023</v>
      </c>
      <c r="AQ335" s="61"/>
      <c r="AR335" s="61"/>
      <c r="AS335" s="61"/>
      <c r="AT335" s="61"/>
      <c r="AU335" s="61"/>
      <c r="AV335" s="61"/>
      <c r="AW335" s="61"/>
      <c r="AX335" s="61"/>
      <c r="AY335" s="61"/>
      <c r="AZ335" s="61"/>
    </row>
    <row r="336" spans="1:68" s="68" customFormat="1" ht="63.75" customHeight="1">
      <c r="A336" s="14" t="s">
        <v>247</v>
      </c>
      <c r="B336" s="69" t="s">
        <v>1799</v>
      </c>
      <c r="C336" s="72" t="s">
        <v>1184</v>
      </c>
      <c r="D336" s="59" t="s">
        <v>404</v>
      </c>
      <c r="E336" s="100" t="s">
        <v>1396</v>
      </c>
      <c r="F336" s="62" t="s">
        <v>1397</v>
      </c>
      <c r="G336" s="62" t="s">
        <v>1398</v>
      </c>
      <c r="H336" s="69" t="s">
        <v>1399</v>
      </c>
      <c r="I336" s="69" t="s">
        <v>1400</v>
      </c>
      <c r="J336" s="62">
        <v>1</v>
      </c>
      <c r="K336" s="62">
        <v>5</v>
      </c>
      <c r="L336" s="62" t="s">
        <v>74</v>
      </c>
      <c r="M336" s="62" t="s">
        <v>1176</v>
      </c>
      <c r="N336" s="62" t="s">
        <v>388</v>
      </c>
      <c r="O336" s="127">
        <v>1100000</v>
      </c>
      <c r="P336" s="127">
        <v>1100000</v>
      </c>
      <c r="Q336" s="127">
        <v>110000</v>
      </c>
      <c r="R336" s="127">
        <v>220000</v>
      </c>
      <c r="S336" s="127">
        <v>220000</v>
      </c>
      <c r="T336" s="127">
        <v>220000</v>
      </c>
      <c r="U336" s="127">
        <v>220000</v>
      </c>
      <c r="V336" s="127">
        <v>110000</v>
      </c>
      <c r="W336" s="62" t="s">
        <v>1401</v>
      </c>
      <c r="X336" s="72" t="s">
        <v>1240</v>
      </c>
      <c r="Y336" s="56" t="s">
        <v>66</v>
      </c>
      <c r="Z336" s="63">
        <v>45005</v>
      </c>
      <c r="AA336" s="63">
        <v>45075</v>
      </c>
      <c r="AB336" s="61"/>
      <c r="AC336" s="61"/>
      <c r="AD336" s="61"/>
      <c r="AE336" s="61"/>
      <c r="AF336" s="62" t="s">
        <v>1402</v>
      </c>
      <c r="AG336" s="59" t="s">
        <v>67</v>
      </c>
      <c r="AH336" s="62">
        <v>876</v>
      </c>
      <c r="AI336" s="62" t="s">
        <v>68</v>
      </c>
      <c r="AJ336" s="62">
        <v>1</v>
      </c>
      <c r="AK336" s="70" t="s">
        <v>1042</v>
      </c>
      <c r="AL336" s="62" t="s">
        <v>1095</v>
      </c>
      <c r="AM336" s="63">
        <v>45095</v>
      </c>
      <c r="AN336" s="63">
        <v>45095</v>
      </c>
      <c r="AO336" s="63">
        <v>46922</v>
      </c>
      <c r="AP336" s="62">
        <v>2023</v>
      </c>
      <c r="AQ336" s="61"/>
      <c r="AR336" s="61"/>
      <c r="AS336" s="61"/>
      <c r="AT336" s="61"/>
      <c r="AU336" s="61"/>
      <c r="AV336" s="61"/>
      <c r="AW336" s="61"/>
      <c r="AX336" s="61"/>
      <c r="AY336" s="61"/>
      <c r="AZ336" s="61"/>
    </row>
    <row r="337" spans="1:52" s="68" customFormat="1" ht="63.75" customHeight="1">
      <c r="A337" s="14" t="s">
        <v>247</v>
      </c>
      <c r="B337" s="69" t="s">
        <v>1800</v>
      </c>
      <c r="C337" s="72" t="s">
        <v>1184</v>
      </c>
      <c r="D337" s="59" t="s">
        <v>404</v>
      </c>
      <c r="E337" s="100" t="s">
        <v>1396</v>
      </c>
      <c r="F337" s="62" t="s">
        <v>1397</v>
      </c>
      <c r="G337" s="62" t="s">
        <v>1398</v>
      </c>
      <c r="H337" s="69" t="s">
        <v>1399</v>
      </c>
      <c r="I337" s="69" t="s">
        <v>1400</v>
      </c>
      <c r="J337" s="62">
        <v>1</v>
      </c>
      <c r="K337" s="62">
        <v>5</v>
      </c>
      <c r="L337" s="62" t="s">
        <v>74</v>
      </c>
      <c r="M337" s="62" t="s">
        <v>1176</v>
      </c>
      <c r="N337" s="62" t="s">
        <v>388</v>
      </c>
      <c r="O337" s="127">
        <v>1100000</v>
      </c>
      <c r="P337" s="127">
        <v>1100000</v>
      </c>
      <c r="Q337" s="127">
        <v>110000</v>
      </c>
      <c r="R337" s="127">
        <v>220000</v>
      </c>
      <c r="S337" s="127">
        <v>220000</v>
      </c>
      <c r="T337" s="127">
        <v>220000</v>
      </c>
      <c r="U337" s="127">
        <v>220000</v>
      </c>
      <c r="V337" s="127">
        <v>110000</v>
      </c>
      <c r="W337" s="62" t="s">
        <v>1401</v>
      </c>
      <c r="X337" s="72" t="s">
        <v>1240</v>
      </c>
      <c r="Y337" s="56" t="s">
        <v>66</v>
      </c>
      <c r="Z337" s="63">
        <v>45082</v>
      </c>
      <c r="AA337" s="63">
        <v>45152</v>
      </c>
      <c r="AB337" s="61"/>
      <c r="AC337" s="61"/>
      <c r="AD337" s="61"/>
      <c r="AE337" s="61"/>
      <c r="AF337" s="62" t="s">
        <v>1402</v>
      </c>
      <c r="AG337" s="59" t="s">
        <v>67</v>
      </c>
      <c r="AH337" s="62">
        <v>876</v>
      </c>
      <c r="AI337" s="62" t="s">
        <v>68</v>
      </c>
      <c r="AJ337" s="62">
        <v>1</v>
      </c>
      <c r="AK337" s="70" t="s">
        <v>1042</v>
      </c>
      <c r="AL337" s="62" t="s">
        <v>1095</v>
      </c>
      <c r="AM337" s="63">
        <v>45172</v>
      </c>
      <c r="AN337" s="63">
        <v>45172</v>
      </c>
      <c r="AO337" s="63">
        <v>46999</v>
      </c>
      <c r="AP337" s="62">
        <v>2023</v>
      </c>
      <c r="AQ337" s="61"/>
      <c r="AR337" s="61"/>
      <c r="AS337" s="61"/>
      <c r="AT337" s="61"/>
      <c r="AU337" s="61"/>
      <c r="AV337" s="61"/>
      <c r="AW337" s="61"/>
      <c r="AX337" s="61"/>
      <c r="AY337" s="61"/>
      <c r="AZ337" s="61"/>
    </row>
    <row r="338" spans="1:52" s="68" customFormat="1" ht="63.75" customHeight="1">
      <c r="A338" s="14" t="s">
        <v>247</v>
      </c>
      <c r="B338" s="69" t="s">
        <v>1801</v>
      </c>
      <c r="C338" s="72" t="s">
        <v>1184</v>
      </c>
      <c r="D338" s="59" t="s">
        <v>404</v>
      </c>
      <c r="E338" s="100" t="s">
        <v>1396</v>
      </c>
      <c r="F338" s="62" t="s">
        <v>1397</v>
      </c>
      <c r="G338" s="62" t="s">
        <v>1398</v>
      </c>
      <c r="H338" s="69" t="s">
        <v>1399</v>
      </c>
      <c r="I338" s="69" t="s">
        <v>1400</v>
      </c>
      <c r="J338" s="62">
        <v>1</v>
      </c>
      <c r="K338" s="62">
        <v>5</v>
      </c>
      <c r="L338" s="62" t="s">
        <v>74</v>
      </c>
      <c r="M338" s="62" t="s">
        <v>1176</v>
      </c>
      <c r="N338" s="62" t="s">
        <v>388</v>
      </c>
      <c r="O338" s="127">
        <v>1100000</v>
      </c>
      <c r="P338" s="127">
        <v>1100000</v>
      </c>
      <c r="Q338" s="127">
        <v>110000</v>
      </c>
      <c r="R338" s="127">
        <v>220000</v>
      </c>
      <c r="S338" s="127">
        <v>220000</v>
      </c>
      <c r="T338" s="127">
        <v>220000</v>
      </c>
      <c r="U338" s="127">
        <v>220000</v>
      </c>
      <c r="V338" s="127">
        <v>110000</v>
      </c>
      <c r="W338" s="62" t="s">
        <v>1401</v>
      </c>
      <c r="X338" s="72" t="s">
        <v>1240</v>
      </c>
      <c r="Y338" s="56" t="s">
        <v>66</v>
      </c>
      <c r="Z338" s="63">
        <v>45082</v>
      </c>
      <c r="AA338" s="63">
        <v>45152</v>
      </c>
      <c r="AB338" s="61"/>
      <c r="AC338" s="61"/>
      <c r="AD338" s="61"/>
      <c r="AE338" s="61"/>
      <c r="AF338" s="62" t="s">
        <v>1402</v>
      </c>
      <c r="AG338" s="59" t="s">
        <v>67</v>
      </c>
      <c r="AH338" s="62">
        <v>876</v>
      </c>
      <c r="AI338" s="62" t="s">
        <v>68</v>
      </c>
      <c r="AJ338" s="62">
        <v>1</v>
      </c>
      <c r="AK338" s="70" t="s">
        <v>1042</v>
      </c>
      <c r="AL338" s="62" t="s">
        <v>1095</v>
      </c>
      <c r="AM338" s="63">
        <v>45172</v>
      </c>
      <c r="AN338" s="63">
        <v>45172</v>
      </c>
      <c r="AO338" s="63">
        <v>46999</v>
      </c>
      <c r="AP338" s="62">
        <v>2023</v>
      </c>
      <c r="AQ338" s="61"/>
      <c r="AR338" s="61"/>
      <c r="AS338" s="61"/>
      <c r="AT338" s="61"/>
      <c r="AU338" s="61"/>
      <c r="AV338" s="61"/>
      <c r="AW338" s="61"/>
      <c r="AX338" s="61"/>
      <c r="AY338" s="61"/>
      <c r="AZ338" s="61"/>
    </row>
    <row r="339" spans="1:52" s="68" customFormat="1" ht="63.75" customHeight="1">
      <c r="A339" s="14" t="s">
        <v>247</v>
      </c>
      <c r="B339" s="69" t="s">
        <v>1802</v>
      </c>
      <c r="C339" s="72" t="s">
        <v>1184</v>
      </c>
      <c r="D339" s="59" t="s">
        <v>404</v>
      </c>
      <c r="E339" s="100" t="s">
        <v>1396</v>
      </c>
      <c r="F339" s="62" t="s">
        <v>1397</v>
      </c>
      <c r="G339" s="62" t="s">
        <v>1398</v>
      </c>
      <c r="H339" s="69" t="s">
        <v>1399</v>
      </c>
      <c r="I339" s="69" t="s">
        <v>1400</v>
      </c>
      <c r="J339" s="62">
        <v>1</v>
      </c>
      <c r="K339" s="62">
        <v>5</v>
      </c>
      <c r="L339" s="62" t="s">
        <v>74</v>
      </c>
      <c r="M339" s="62" t="s">
        <v>1176</v>
      </c>
      <c r="N339" s="62" t="s">
        <v>388</v>
      </c>
      <c r="O339" s="127">
        <v>1100000</v>
      </c>
      <c r="P339" s="127">
        <v>1100000</v>
      </c>
      <c r="Q339" s="127">
        <v>110000</v>
      </c>
      <c r="R339" s="127">
        <v>220000</v>
      </c>
      <c r="S339" s="127">
        <v>220000</v>
      </c>
      <c r="T339" s="127">
        <v>220000</v>
      </c>
      <c r="U339" s="127">
        <v>220000</v>
      </c>
      <c r="V339" s="127">
        <v>110000</v>
      </c>
      <c r="W339" s="62" t="s">
        <v>1401</v>
      </c>
      <c r="X339" s="72" t="s">
        <v>1240</v>
      </c>
      <c r="Y339" s="56" t="s">
        <v>66</v>
      </c>
      <c r="Z339" s="63">
        <v>45082</v>
      </c>
      <c r="AA339" s="63">
        <v>45152</v>
      </c>
      <c r="AB339" s="61"/>
      <c r="AC339" s="61"/>
      <c r="AD339" s="61"/>
      <c r="AE339" s="61"/>
      <c r="AF339" s="62" t="s">
        <v>1402</v>
      </c>
      <c r="AG339" s="59" t="s">
        <v>67</v>
      </c>
      <c r="AH339" s="62">
        <v>876</v>
      </c>
      <c r="AI339" s="62" t="s">
        <v>68</v>
      </c>
      <c r="AJ339" s="62">
        <v>1</v>
      </c>
      <c r="AK339" s="70" t="s">
        <v>1042</v>
      </c>
      <c r="AL339" s="62" t="s">
        <v>1095</v>
      </c>
      <c r="AM339" s="63">
        <v>45172</v>
      </c>
      <c r="AN339" s="63">
        <v>45172</v>
      </c>
      <c r="AO339" s="63">
        <v>46999</v>
      </c>
      <c r="AP339" s="62">
        <v>2023</v>
      </c>
      <c r="AQ339" s="61"/>
      <c r="AR339" s="61"/>
      <c r="AS339" s="61"/>
      <c r="AT339" s="61"/>
      <c r="AU339" s="61"/>
      <c r="AV339" s="61"/>
      <c r="AW339" s="61"/>
      <c r="AX339" s="61"/>
      <c r="AY339" s="61"/>
      <c r="AZ339" s="61"/>
    </row>
    <row r="340" spans="1:52" s="68" customFormat="1" ht="63.75" customHeight="1">
      <c r="A340" s="14" t="s">
        <v>247</v>
      </c>
      <c r="B340" s="69" t="s">
        <v>1803</v>
      </c>
      <c r="C340" s="72" t="s">
        <v>1184</v>
      </c>
      <c r="D340" s="59" t="s">
        <v>404</v>
      </c>
      <c r="E340" s="100" t="s">
        <v>1396</v>
      </c>
      <c r="F340" s="62" t="s">
        <v>1397</v>
      </c>
      <c r="G340" s="62" t="s">
        <v>1398</v>
      </c>
      <c r="H340" s="69" t="s">
        <v>1399</v>
      </c>
      <c r="I340" s="69" t="s">
        <v>1400</v>
      </c>
      <c r="J340" s="62">
        <v>1</v>
      </c>
      <c r="K340" s="62">
        <v>5</v>
      </c>
      <c r="L340" s="62" t="s">
        <v>74</v>
      </c>
      <c r="M340" s="62" t="s">
        <v>1176</v>
      </c>
      <c r="N340" s="62" t="s">
        <v>388</v>
      </c>
      <c r="O340" s="127">
        <v>1100000</v>
      </c>
      <c r="P340" s="127">
        <v>1100000</v>
      </c>
      <c r="Q340" s="127">
        <v>110000</v>
      </c>
      <c r="R340" s="127">
        <v>220000</v>
      </c>
      <c r="S340" s="127">
        <v>220000</v>
      </c>
      <c r="T340" s="127">
        <v>220000</v>
      </c>
      <c r="U340" s="127">
        <v>220000</v>
      </c>
      <c r="V340" s="127">
        <v>110000</v>
      </c>
      <c r="W340" s="62" t="s">
        <v>1401</v>
      </c>
      <c r="X340" s="72" t="s">
        <v>1240</v>
      </c>
      <c r="Y340" s="56" t="s">
        <v>66</v>
      </c>
      <c r="Z340" s="63">
        <v>45082</v>
      </c>
      <c r="AA340" s="63">
        <v>45152</v>
      </c>
      <c r="AB340" s="61"/>
      <c r="AC340" s="61"/>
      <c r="AD340" s="61"/>
      <c r="AE340" s="61"/>
      <c r="AF340" s="62" t="s">
        <v>1402</v>
      </c>
      <c r="AG340" s="59" t="s">
        <v>67</v>
      </c>
      <c r="AH340" s="62">
        <v>876</v>
      </c>
      <c r="AI340" s="62" t="s">
        <v>68</v>
      </c>
      <c r="AJ340" s="62">
        <v>1</v>
      </c>
      <c r="AK340" s="70" t="s">
        <v>1042</v>
      </c>
      <c r="AL340" s="62" t="s">
        <v>1095</v>
      </c>
      <c r="AM340" s="63">
        <v>45172</v>
      </c>
      <c r="AN340" s="63">
        <v>45172</v>
      </c>
      <c r="AO340" s="63">
        <v>46999</v>
      </c>
      <c r="AP340" s="62">
        <v>2023</v>
      </c>
      <c r="AQ340" s="61"/>
      <c r="AR340" s="61"/>
      <c r="AS340" s="61"/>
      <c r="AT340" s="61"/>
      <c r="AU340" s="61"/>
      <c r="AV340" s="61"/>
      <c r="AW340" s="61"/>
      <c r="AX340" s="61"/>
      <c r="AY340" s="61"/>
      <c r="AZ340" s="61"/>
    </row>
    <row r="341" spans="1:52" s="68" customFormat="1" ht="63.75" customHeight="1">
      <c r="A341" s="14" t="s">
        <v>247</v>
      </c>
      <c r="B341" s="69" t="s">
        <v>1804</v>
      </c>
      <c r="C341" s="72" t="s">
        <v>1184</v>
      </c>
      <c r="D341" s="59" t="s">
        <v>404</v>
      </c>
      <c r="E341" s="100" t="s">
        <v>1396</v>
      </c>
      <c r="F341" s="62" t="s">
        <v>1397</v>
      </c>
      <c r="G341" s="62" t="s">
        <v>1398</v>
      </c>
      <c r="H341" s="69" t="s">
        <v>1399</v>
      </c>
      <c r="I341" s="69" t="s">
        <v>1400</v>
      </c>
      <c r="J341" s="62">
        <v>1</v>
      </c>
      <c r="K341" s="62">
        <v>5</v>
      </c>
      <c r="L341" s="62" t="s">
        <v>74</v>
      </c>
      <c r="M341" s="62" t="s">
        <v>1176</v>
      </c>
      <c r="N341" s="62" t="s">
        <v>388</v>
      </c>
      <c r="O341" s="127">
        <v>1100000</v>
      </c>
      <c r="P341" s="127">
        <v>1100000</v>
      </c>
      <c r="Q341" s="127">
        <v>110000</v>
      </c>
      <c r="R341" s="127">
        <v>220000</v>
      </c>
      <c r="S341" s="127">
        <v>220000</v>
      </c>
      <c r="T341" s="127">
        <v>220000</v>
      </c>
      <c r="U341" s="127">
        <v>220000</v>
      </c>
      <c r="V341" s="127">
        <v>110000</v>
      </c>
      <c r="W341" s="62" t="s">
        <v>1401</v>
      </c>
      <c r="X341" s="72" t="s">
        <v>1240</v>
      </c>
      <c r="Y341" s="56" t="s">
        <v>66</v>
      </c>
      <c r="Z341" s="63">
        <v>45117</v>
      </c>
      <c r="AA341" s="63">
        <v>45187</v>
      </c>
      <c r="AB341" s="61"/>
      <c r="AC341" s="61"/>
      <c r="AD341" s="61"/>
      <c r="AE341" s="61"/>
      <c r="AF341" s="62" t="s">
        <v>1402</v>
      </c>
      <c r="AG341" s="59" t="s">
        <v>67</v>
      </c>
      <c r="AH341" s="62">
        <v>876</v>
      </c>
      <c r="AI341" s="62" t="s">
        <v>68</v>
      </c>
      <c r="AJ341" s="62">
        <v>1</v>
      </c>
      <c r="AK341" s="70" t="s">
        <v>1042</v>
      </c>
      <c r="AL341" s="62" t="s">
        <v>1095</v>
      </c>
      <c r="AM341" s="63">
        <v>45207</v>
      </c>
      <c r="AN341" s="63">
        <v>45207</v>
      </c>
      <c r="AO341" s="63">
        <v>47034</v>
      </c>
      <c r="AP341" s="62">
        <v>2023</v>
      </c>
      <c r="AQ341" s="61"/>
      <c r="AR341" s="61"/>
      <c r="AS341" s="61"/>
      <c r="AT341" s="61"/>
      <c r="AU341" s="61"/>
      <c r="AV341" s="61"/>
      <c r="AW341" s="61"/>
      <c r="AX341" s="61"/>
      <c r="AY341" s="61"/>
      <c r="AZ341" s="61"/>
    </row>
    <row r="342" spans="1:52" s="68" customFormat="1" ht="63.75" customHeight="1">
      <c r="A342" s="14" t="s">
        <v>247</v>
      </c>
      <c r="B342" s="69" t="s">
        <v>1805</v>
      </c>
      <c r="C342" s="72" t="s">
        <v>1184</v>
      </c>
      <c r="D342" s="59" t="s">
        <v>404</v>
      </c>
      <c r="E342" s="100" t="s">
        <v>1396</v>
      </c>
      <c r="F342" s="62" t="s">
        <v>1397</v>
      </c>
      <c r="G342" s="62" t="s">
        <v>1398</v>
      </c>
      <c r="H342" s="69" t="s">
        <v>1399</v>
      </c>
      <c r="I342" s="69" t="s">
        <v>1400</v>
      </c>
      <c r="J342" s="62">
        <v>1</v>
      </c>
      <c r="K342" s="62">
        <v>5</v>
      </c>
      <c r="L342" s="62" t="s">
        <v>74</v>
      </c>
      <c r="M342" s="62" t="s">
        <v>1176</v>
      </c>
      <c r="N342" s="62" t="s">
        <v>388</v>
      </c>
      <c r="O342" s="127">
        <v>1100000</v>
      </c>
      <c r="P342" s="127">
        <v>1100000</v>
      </c>
      <c r="Q342" s="127">
        <v>110000</v>
      </c>
      <c r="R342" s="127">
        <v>220000</v>
      </c>
      <c r="S342" s="127">
        <v>220000</v>
      </c>
      <c r="T342" s="127">
        <v>220000</v>
      </c>
      <c r="U342" s="127">
        <v>220000</v>
      </c>
      <c r="V342" s="127">
        <v>110000</v>
      </c>
      <c r="W342" s="62" t="s">
        <v>1401</v>
      </c>
      <c r="X342" s="72" t="s">
        <v>1240</v>
      </c>
      <c r="Y342" s="56" t="s">
        <v>66</v>
      </c>
      <c r="Z342" s="63">
        <v>45117</v>
      </c>
      <c r="AA342" s="63">
        <v>45187</v>
      </c>
      <c r="AB342" s="61"/>
      <c r="AC342" s="61"/>
      <c r="AD342" s="61"/>
      <c r="AE342" s="61"/>
      <c r="AF342" s="62" t="s">
        <v>1402</v>
      </c>
      <c r="AG342" s="59" t="s">
        <v>67</v>
      </c>
      <c r="AH342" s="62">
        <v>876</v>
      </c>
      <c r="AI342" s="62" t="s">
        <v>68</v>
      </c>
      <c r="AJ342" s="62">
        <v>1</v>
      </c>
      <c r="AK342" s="70" t="s">
        <v>1042</v>
      </c>
      <c r="AL342" s="62" t="s">
        <v>1095</v>
      </c>
      <c r="AM342" s="63">
        <v>45207</v>
      </c>
      <c r="AN342" s="63">
        <v>45207</v>
      </c>
      <c r="AO342" s="63">
        <v>47034</v>
      </c>
      <c r="AP342" s="62">
        <v>2023</v>
      </c>
      <c r="AQ342" s="61"/>
      <c r="AR342" s="61"/>
      <c r="AS342" s="61"/>
      <c r="AT342" s="61"/>
      <c r="AU342" s="61"/>
      <c r="AV342" s="61"/>
      <c r="AW342" s="61"/>
      <c r="AX342" s="61"/>
      <c r="AY342" s="61"/>
      <c r="AZ342" s="61"/>
    </row>
    <row r="343" spans="1:52" s="68" customFormat="1" ht="63.75" customHeight="1">
      <c r="A343" s="14" t="s">
        <v>247</v>
      </c>
      <c r="B343" s="69" t="s">
        <v>1806</v>
      </c>
      <c r="C343" s="72" t="s">
        <v>1184</v>
      </c>
      <c r="D343" s="59" t="s">
        <v>404</v>
      </c>
      <c r="E343" s="100" t="s">
        <v>1396</v>
      </c>
      <c r="F343" s="62" t="s">
        <v>1397</v>
      </c>
      <c r="G343" s="62" t="s">
        <v>1398</v>
      </c>
      <c r="H343" s="69" t="s">
        <v>1399</v>
      </c>
      <c r="I343" s="69" t="s">
        <v>1400</v>
      </c>
      <c r="J343" s="62">
        <v>1</v>
      </c>
      <c r="K343" s="62">
        <v>5</v>
      </c>
      <c r="L343" s="62" t="s">
        <v>74</v>
      </c>
      <c r="M343" s="62" t="s">
        <v>1176</v>
      </c>
      <c r="N343" s="62" t="s">
        <v>388</v>
      </c>
      <c r="O343" s="127">
        <v>1100000</v>
      </c>
      <c r="P343" s="127">
        <v>1100000</v>
      </c>
      <c r="Q343" s="127">
        <v>110000</v>
      </c>
      <c r="R343" s="127">
        <v>220000</v>
      </c>
      <c r="S343" s="127">
        <v>220000</v>
      </c>
      <c r="T343" s="127">
        <v>220000</v>
      </c>
      <c r="U343" s="127">
        <v>220000</v>
      </c>
      <c r="V343" s="127">
        <v>110000</v>
      </c>
      <c r="W343" s="62" t="s">
        <v>1401</v>
      </c>
      <c r="X343" s="72" t="s">
        <v>1240</v>
      </c>
      <c r="Y343" s="56" t="s">
        <v>66</v>
      </c>
      <c r="Z343" s="63">
        <v>45117</v>
      </c>
      <c r="AA343" s="63">
        <v>45187</v>
      </c>
      <c r="AB343" s="61"/>
      <c r="AC343" s="61"/>
      <c r="AD343" s="61"/>
      <c r="AE343" s="61"/>
      <c r="AF343" s="62" t="s">
        <v>1402</v>
      </c>
      <c r="AG343" s="59" t="s">
        <v>67</v>
      </c>
      <c r="AH343" s="62">
        <v>876</v>
      </c>
      <c r="AI343" s="62" t="s">
        <v>68</v>
      </c>
      <c r="AJ343" s="62">
        <v>1</v>
      </c>
      <c r="AK343" s="70" t="s">
        <v>1042</v>
      </c>
      <c r="AL343" s="62" t="s">
        <v>1095</v>
      </c>
      <c r="AM343" s="63">
        <v>45207</v>
      </c>
      <c r="AN343" s="63">
        <v>45207</v>
      </c>
      <c r="AO343" s="63">
        <v>47034</v>
      </c>
      <c r="AP343" s="62">
        <v>2023</v>
      </c>
      <c r="AQ343" s="61"/>
      <c r="AR343" s="61"/>
      <c r="AS343" s="61"/>
      <c r="AT343" s="61"/>
      <c r="AU343" s="61"/>
      <c r="AV343" s="61"/>
      <c r="AW343" s="61"/>
      <c r="AX343" s="61"/>
      <c r="AY343" s="61"/>
      <c r="AZ343" s="61"/>
    </row>
    <row r="344" spans="1:52" s="68" customFormat="1" ht="63.75" customHeight="1">
      <c r="A344" s="14" t="s">
        <v>247</v>
      </c>
      <c r="B344" s="69" t="s">
        <v>1807</v>
      </c>
      <c r="C344" s="72" t="s">
        <v>1184</v>
      </c>
      <c r="D344" s="59" t="s">
        <v>404</v>
      </c>
      <c r="E344" s="100" t="s">
        <v>1396</v>
      </c>
      <c r="F344" s="62" t="s">
        <v>1397</v>
      </c>
      <c r="G344" s="62" t="s">
        <v>1403</v>
      </c>
      <c r="H344" s="69" t="s">
        <v>1399</v>
      </c>
      <c r="I344" s="69" t="s">
        <v>1400</v>
      </c>
      <c r="J344" s="62">
        <v>1</v>
      </c>
      <c r="K344" s="62">
        <v>5</v>
      </c>
      <c r="L344" s="62" t="s">
        <v>74</v>
      </c>
      <c r="M344" s="62" t="s">
        <v>1176</v>
      </c>
      <c r="N344" s="62" t="s">
        <v>388</v>
      </c>
      <c r="O344" s="127">
        <v>550000</v>
      </c>
      <c r="P344" s="127">
        <v>550000</v>
      </c>
      <c r="Q344" s="127">
        <v>55000</v>
      </c>
      <c r="R344" s="127">
        <v>110000</v>
      </c>
      <c r="S344" s="127">
        <v>110000</v>
      </c>
      <c r="T344" s="127">
        <v>110000</v>
      </c>
      <c r="U344" s="127">
        <v>110000</v>
      </c>
      <c r="V344" s="127">
        <v>55000</v>
      </c>
      <c r="W344" s="62" t="s">
        <v>1401</v>
      </c>
      <c r="X344" s="72" t="s">
        <v>1240</v>
      </c>
      <c r="Y344" s="56" t="s">
        <v>66</v>
      </c>
      <c r="Z344" s="63">
        <v>45005</v>
      </c>
      <c r="AA344" s="63">
        <v>45075</v>
      </c>
      <c r="AB344" s="61"/>
      <c r="AC344" s="61"/>
      <c r="AD344" s="61"/>
      <c r="AE344" s="61"/>
      <c r="AF344" s="62" t="s">
        <v>1404</v>
      </c>
      <c r="AG344" s="59" t="s">
        <v>67</v>
      </c>
      <c r="AH344" s="62">
        <v>876</v>
      </c>
      <c r="AI344" s="62" t="s">
        <v>68</v>
      </c>
      <c r="AJ344" s="62">
        <v>1</v>
      </c>
      <c r="AK344" s="70" t="s">
        <v>1042</v>
      </c>
      <c r="AL344" s="62" t="s">
        <v>1095</v>
      </c>
      <c r="AM344" s="63">
        <v>45095</v>
      </c>
      <c r="AN344" s="63">
        <v>45095</v>
      </c>
      <c r="AO344" s="63">
        <v>46922</v>
      </c>
      <c r="AP344" s="62">
        <v>2023</v>
      </c>
      <c r="AQ344" s="61"/>
      <c r="AR344" s="61"/>
      <c r="AS344" s="61"/>
      <c r="AT344" s="61"/>
      <c r="AU344" s="61"/>
      <c r="AV344" s="61"/>
      <c r="AW344" s="61"/>
      <c r="AX344" s="61"/>
      <c r="AY344" s="61"/>
      <c r="AZ344" s="61"/>
    </row>
    <row r="345" spans="1:52" s="68" customFormat="1" ht="63.75" customHeight="1">
      <c r="A345" s="14" t="s">
        <v>247</v>
      </c>
      <c r="B345" s="69" t="s">
        <v>1808</v>
      </c>
      <c r="C345" s="72" t="s">
        <v>1184</v>
      </c>
      <c r="D345" s="59" t="s">
        <v>404</v>
      </c>
      <c r="E345" s="100" t="s">
        <v>1396</v>
      </c>
      <c r="F345" s="62" t="s">
        <v>1397</v>
      </c>
      <c r="G345" s="62" t="s">
        <v>1403</v>
      </c>
      <c r="H345" s="69" t="s">
        <v>1399</v>
      </c>
      <c r="I345" s="69" t="s">
        <v>1400</v>
      </c>
      <c r="J345" s="62">
        <v>1</v>
      </c>
      <c r="K345" s="62">
        <v>5</v>
      </c>
      <c r="L345" s="62" t="s">
        <v>74</v>
      </c>
      <c r="M345" s="62" t="s">
        <v>1176</v>
      </c>
      <c r="N345" s="62" t="s">
        <v>388</v>
      </c>
      <c r="O345" s="127">
        <v>550000</v>
      </c>
      <c r="P345" s="127">
        <v>550000</v>
      </c>
      <c r="Q345" s="127">
        <v>55000</v>
      </c>
      <c r="R345" s="127">
        <v>110000</v>
      </c>
      <c r="S345" s="127">
        <v>110000</v>
      </c>
      <c r="T345" s="127">
        <v>110000</v>
      </c>
      <c r="U345" s="127">
        <v>110000</v>
      </c>
      <c r="V345" s="127">
        <v>55000</v>
      </c>
      <c r="W345" s="62" t="s">
        <v>1401</v>
      </c>
      <c r="X345" s="72" t="s">
        <v>1240</v>
      </c>
      <c r="Y345" s="56" t="s">
        <v>66</v>
      </c>
      <c r="Z345" s="63">
        <v>45005</v>
      </c>
      <c r="AA345" s="63">
        <v>45075</v>
      </c>
      <c r="AB345" s="61"/>
      <c r="AC345" s="61"/>
      <c r="AD345" s="61"/>
      <c r="AE345" s="61"/>
      <c r="AF345" s="62" t="s">
        <v>1404</v>
      </c>
      <c r="AG345" s="59" t="s">
        <v>67</v>
      </c>
      <c r="AH345" s="62">
        <v>876</v>
      </c>
      <c r="AI345" s="62" t="s">
        <v>68</v>
      </c>
      <c r="AJ345" s="62">
        <v>1</v>
      </c>
      <c r="AK345" s="70" t="s">
        <v>1042</v>
      </c>
      <c r="AL345" s="62" t="s">
        <v>1095</v>
      </c>
      <c r="AM345" s="63">
        <v>45095</v>
      </c>
      <c r="AN345" s="63">
        <v>45095</v>
      </c>
      <c r="AO345" s="63">
        <v>46922</v>
      </c>
      <c r="AP345" s="62">
        <v>2023</v>
      </c>
      <c r="AQ345" s="61"/>
      <c r="AR345" s="61"/>
      <c r="AS345" s="61"/>
      <c r="AT345" s="61"/>
      <c r="AU345" s="61"/>
      <c r="AV345" s="61"/>
      <c r="AW345" s="61"/>
      <c r="AX345" s="61"/>
      <c r="AY345" s="61"/>
      <c r="AZ345" s="61"/>
    </row>
    <row r="346" spans="1:52" s="68" customFormat="1" ht="63.75" customHeight="1">
      <c r="A346" s="14" t="s">
        <v>247</v>
      </c>
      <c r="B346" s="69" t="s">
        <v>1809</v>
      </c>
      <c r="C346" s="72" t="s">
        <v>1184</v>
      </c>
      <c r="D346" s="59" t="s">
        <v>404</v>
      </c>
      <c r="E346" s="100" t="s">
        <v>1396</v>
      </c>
      <c r="F346" s="62" t="s">
        <v>1397</v>
      </c>
      <c r="G346" s="62" t="s">
        <v>1403</v>
      </c>
      <c r="H346" s="69" t="s">
        <v>1399</v>
      </c>
      <c r="I346" s="69" t="s">
        <v>1400</v>
      </c>
      <c r="J346" s="62">
        <v>1</v>
      </c>
      <c r="K346" s="62">
        <v>5</v>
      </c>
      <c r="L346" s="62" t="s">
        <v>74</v>
      </c>
      <c r="M346" s="62" t="s">
        <v>1176</v>
      </c>
      <c r="N346" s="62" t="s">
        <v>388</v>
      </c>
      <c r="O346" s="127">
        <v>550000</v>
      </c>
      <c r="P346" s="127">
        <v>550000</v>
      </c>
      <c r="Q346" s="127">
        <v>55000</v>
      </c>
      <c r="R346" s="127">
        <v>110000</v>
      </c>
      <c r="S346" s="127">
        <v>110000</v>
      </c>
      <c r="T346" s="127">
        <v>110000</v>
      </c>
      <c r="U346" s="127">
        <v>110000</v>
      </c>
      <c r="V346" s="127">
        <v>55000</v>
      </c>
      <c r="W346" s="62" t="s">
        <v>1401</v>
      </c>
      <c r="X346" s="72" t="s">
        <v>1240</v>
      </c>
      <c r="Y346" s="56" t="s">
        <v>66</v>
      </c>
      <c r="Z346" s="63">
        <v>45082</v>
      </c>
      <c r="AA346" s="63">
        <v>45152</v>
      </c>
      <c r="AB346" s="61"/>
      <c r="AC346" s="61"/>
      <c r="AD346" s="61"/>
      <c r="AE346" s="61"/>
      <c r="AF346" s="62" t="s">
        <v>1404</v>
      </c>
      <c r="AG346" s="59" t="s">
        <v>67</v>
      </c>
      <c r="AH346" s="62">
        <v>876</v>
      </c>
      <c r="AI346" s="62" t="s">
        <v>68</v>
      </c>
      <c r="AJ346" s="62">
        <v>1</v>
      </c>
      <c r="AK346" s="70" t="s">
        <v>1042</v>
      </c>
      <c r="AL346" s="62" t="s">
        <v>1095</v>
      </c>
      <c r="AM346" s="63">
        <v>45172</v>
      </c>
      <c r="AN346" s="63">
        <v>45172</v>
      </c>
      <c r="AO346" s="63">
        <v>46999</v>
      </c>
      <c r="AP346" s="62">
        <v>2023</v>
      </c>
      <c r="AQ346" s="61"/>
      <c r="AR346" s="61"/>
      <c r="AS346" s="61"/>
      <c r="AT346" s="61"/>
      <c r="AU346" s="61"/>
      <c r="AV346" s="61"/>
      <c r="AW346" s="61"/>
      <c r="AX346" s="61"/>
      <c r="AY346" s="61"/>
      <c r="AZ346" s="61"/>
    </row>
    <row r="347" spans="1:52" s="68" customFormat="1" ht="63.75" customHeight="1">
      <c r="A347" s="14" t="s">
        <v>247</v>
      </c>
      <c r="B347" s="69" t="s">
        <v>1810</v>
      </c>
      <c r="C347" s="72" t="s">
        <v>1184</v>
      </c>
      <c r="D347" s="59" t="s">
        <v>404</v>
      </c>
      <c r="E347" s="100" t="s">
        <v>1396</v>
      </c>
      <c r="F347" s="62" t="s">
        <v>1397</v>
      </c>
      <c r="G347" s="62" t="s">
        <v>1403</v>
      </c>
      <c r="H347" s="69" t="s">
        <v>1399</v>
      </c>
      <c r="I347" s="69" t="s">
        <v>1400</v>
      </c>
      <c r="J347" s="62">
        <v>1</v>
      </c>
      <c r="K347" s="62">
        <v>5</v>
      </c>
      <c r="L347" s="62" t="s">
        <v>74</v>
      </c>
      <c r="M347" s="62" t="s">
        <v>1176</v>
      </c>
      <c r="N347" s="62" t="s">
        <v>388</v>
      </c>
      <c r="O347" s="127">
        <v>550000</v>
      </c>
      <c r="P347" s="127">
        <v>550000</v>
      </c>
      <c r="Q347" s="127">
        <v>55000</v>
      </c>
      <c r="R347" s="127">
        <v>110000</v>
      </c>
      <c r="S347" s="127">
        <v>110000</v>
      </c>
      <c r="T347" s="127">
        <v>110000</v>
      </c>
      <c r="U347" s="127">
        <v>110000</v>
      </c>
      <c r="V347" s="127">
        <v>55000</v>
      </c>
      <c r="W347" s="62" t="s">
        <v>1401</v>
      </c>
      <c r="X347" s="72" t="s">
        <v>1240</v>
      </c>
      <c r="Y347" s="56" t="s">
        <v>66</v>
      </c>
      <c r="Z347" s="63">
        <v>45082</v>
      </c>
      <c r="AA347" s="63">
        <v>45152</v>
      </c>
      <c r="AB347" s="61"/>
      <c r="AC347" s="61"/>
      <c r="AD347" s="61"/>
      <c r="AE347" s="61"/>
      <c r="AF347" s="62" t="s">
        <v>1404</v>
      </c>
      <c r="AG347" s="59" t="s">
        <v>67</v>
      </c>
      <c r="AH347" s="62">
        <v>876</v>
      </c>
      <c r="AI347" s="62" t="s">
        <v>68</v>
      </c>
      <c r="AJ347" s="62">
        <v>1</v>
      </c>
      <c r="AK347" s="70" t="s">
        <v>1042</v>
      </c>
      <c r="AL347" s="62" t="s">
        <v>1095</v>
      </c>
      <c r="AM347" s="63">
        <v>45172</v>
      </c>
      <c r="AN347" s="63">
        <v>45172</v>
      </c>
      <c r="AO347" s="63">
        <v>46999</v>
      </c>
      <c r="AP347" s="62">
        <v>2023</v>
      </c>
      <c r="AQ347" s="61"/>
      <c r="AR347" s="61"/>
      <c r="AS347" s="61"/>
      <c r="AT347" s="61"/>
      <c r="AU347" s="61"/>
      <c r="AV347" s="61"/>
      <c r="AW347" s="61"/>
      <c r="AX347" s="61"/>
      <c r="AY347" s="61"/>
      <c r="AZ347" s="61"/>
    </row>
    <row r="348" spans="1:52" s="68" customFormat="1" ht="63.75" customHeight="1">
      <c r="A348" s="14" t="s">
        <v>247</v>
      </c>
      <c r="B348" s="69" t="s">
        <v>1811</v>
      </c>
      <c r="C348" s="72" t="s">
        <v>1184</v>
      </c>
      <c r="D348" s="59" t="s">
        <v>404</v>
      </c>
      <c r="E348" s="100" t="s">
        <v>1396</v>
      </c>
      <c r="F348" s="62" t="s">
        <v>1397</v>
      </c>
      <c r="G348" s="62" t="s">
        <v>1403</v>
      </c>
      <c r="H348" s="69" t="s">
        <v>1399</v>
      </c>
      <c r="I348" s="69" t="s">
        <v>1400</v>
      </c>
      <c r="J348" s="62">
        <v>1</v>
      </c>
      <c r="K348" s="62">
        <v>5</v>
      </c>
      <c r="L348" s="62" t="s">
        <v>74</v>
      </c>
      <c r="M348" s="62" t="s">
        <v>1176</v>
      </c>
      <c r="N348" s="62" t="s">
        <v>388</v>
      </c>
      <c r="O348" s="127">
        <v>550000</v>
      </c>
      <c r="P348" s="127">
        <v>550000</v>
      </c>
      <c r="Q348" s="127">
        <v>55000</v>
      </c>
      <c r="R348" s="127">
        <v>110000</v>
      </c>
      <c r="S348" s="127">
        <v>110000</v>
      </c>
      <c r="T348" s="127">
        <v>110000</v>
      </c>
      <c r="U348" s="127">
        <v>110000</v>
      </c>
      <c r="V348" s="127">
        <v>55000</v>
      </c>
      <c r="W348" s="62" t="s">
        <v>1401</v>
      </c>
      <c r="X348" s="72" t="s">
        <v>1240</v>
      </c>
      <c r="Y348" s="56" t="s">
        <v>66</v>
      </c>
      <c r="Z348" s="63">
        <v>45117</v>
      </c>
      <c r="AA348" s="63">
        <v>45187</v>
      </c>
      <c r="AB348" s="61"/>
      <c r="AC348" s="61"/>
      <c r="AD348" s="61"/>
      <c r="AE348" s="61"/>
      <c r="AF348" s="62" t="s">
        <v>1404</v>
      </c>
      <c r="AG348" s="59" t="s">
        <v>67</v>
      </c>
      <c r="AH348" s="62">
        <v>876</v>
      </c>
      <c r="AI348" s="62" t="s">
        <v>68</v>
      </c>
      <c r="AJ348" s="62">
        <v>1</v>
      </c>
      <c r="AK348" s="70" t="s">
        <v>1042</v>
      </c>
      <c r="AL348" s="62" t="s">
        <v>1095</v>
      </c>
      <c r="AM348" s="63">
        <v>45207</v>
      </c>
      <c r="AN348" s="63">
        <v>45207</v>
      </c>
      <c r="AO348" s="63">
        <v>47034</v>
      </c>
      <c r="AP348" s="62">
        <v>2023</v>
      </c>
      <c r="AQ348" s="61"/>
      <c r="AR348" s="61"/>
      <c r="AS348" s="61"/>
      <c r="AT348" s="61"/>
      <c r="AU348" s="61"/>
      <c r="AV348" s="61"/>
      <c r="AW348" s="61"/>
      <c r="AX348" s="61"/>
      <c r="AY348" s="61"/>
      <c r="AZ348" s="61"/>
    </row>
    <row r="349" spans="1:52" s="68" customFormat="1" ht="63.75" customHeight="1">
      <c r="A349" s="14" t="s">
        <v>247</v>
      </c>
      <c r="B349" s="69" t="s">
        <v>1812</v>
      </c>
      <c r="C349" s="72" t="s">
        <v>1184</v>
      </c>
      <c r="D349" s="59" t="s">
        <v>404</v>
      </c>
      <c r="E349" s="100" t="s">
        <v>1396</v>
      </c>
      <c r="F349" s="62" t="s">
        <v>1397</v>
      </c>
      <c r="G349" s="62" t="s">
        <v>1403</v>
      </c>
      <c r="H349" s="69" t="s">
        <v>1399</v>
      </c>
      <c r="I349" s="69" t="s">
        <v>1400</v>
      </c>
      <c r="J349" s="62">
        <v>1</v>
      </c>
      <c r="K349" s="62">
        <v>5</v>
      </c>
      <c r="L349" s="62" t="s">
        <v>74</v>
      </c>
      <c r="M349" s="62" t="s">
        <v>1176</v>
      </c>
      <c r="N349" s="62" t="s">
        <v>388</v>
      </c>
      <c r="O349" s="127">
        <v>550000</v>
      </c>
      <c r="P349" s="127">
        <v>550000</v>
      </c>
      <c r="Q349" s="127">
        <v>55000</v>
      </c>
      <c r="R349" s="127">
        <v>110000</v>
      </c>
      <c r="S349" s="127">
        <v>110000</v>
      </c>
      <c r="T349" s="127">
        <v>110000</v>
      </c>
      <c r="U349" s="127">
        <v>110000</v>
      </c>
      <c r="V349" s="127">
        <v>55000</v>
      </c>
      <c r="W349" s="62" t="s">
        <v>1401</v>
      </c>
      <c r="X349" s="72" t="s">
        <v>1240</v>
      </c>
      <c r="Y349" s="56" t="s">
        <v>66</v>
      </c>
      <c r="Z349" s="63">
        <v>45117</v>
      </c>
      <c r="AA349" s="63">
        <v>45187</v>
      </c>
      <c r="AB349" s="61"/>
      <c r="AC349" s="61"/>
      <c r="AD349" s="61"/>
      <c r="AE349" s="61"/>
      <c r="AF349" s="62" t="s">
        <v>1404</v>
      </c>
      <c r="AG349" s="59" t="s">
        <v>67</v>
      </c>
      <c r="AH349" s="62">
        <v>876</v>
      </c>
      <c r="AI349" s="62" t="s">
        <v>68</v>
      </c>
      <c r="AJ349" s="62">
        <v>1</v>
      </c>
      <c r="AK349" s="70" t="s">
        <v>1042</v>
      </c>
      <c r="AL349" s="62" t="s">
        <v>1095</v>
      </c>
      <c r="AM349" s="63">
        <v>45207</v>
      </c>
      <c r="AN349" s="63">
        <v>45207</v>
      </c>
      <c r="AO349" s="63">
        <v>47034</v>
      </c>
      <c r="AP349" s="62">
        <v>2023</v>
      </c>
      <c r="AQ349" s="61"/>
      <c r="AR349" s="61"/>
      <c r="AS349" s="61"/>
      <c r="AT349" s="61"/>
      <c r="AU349" s="61"/>
      <c r="AV349" s="61"/>
      <c r="AW349" s="61"/>
      <c r="AX349" s="61"/>
      <c r="AY349" s="61"/>
      <c r="AZ349" s="61"/>
    </row>
    <row r="350" spans="1:52" s="68" customFormat="1" ht="63.75" customHeight="1">
      <c r="A350" s="14" t="s">
        <v>247</v>
      </c>
      <c r="B350" s="69" t="s">
        <v>1813</v>
      </c>
      <c r="C350" s="72" t="s">
        <v>1184</v>
      </c>
      <c r="D350" s="59" t="s">
        <v>404</v>
      </c>
      <c r="E350" s="100" t="s">
        <v>1396</v>
      </c>
      <c r="F350" s="62" t="s">
        <v>1397</v>
      </c>
      <c r="G350" s="62" t="s">
        <v>1405</v>
      </c>
      <c r="H350" s="69" t="s">
        <v>1399</v>
      </c>
      <c r="I350" s="69" t="s">
        <v>1400</v>
      </c>
      <c r="J350" s="62">
        <v>1</v>
      </c>
      <c r="K350" s="62">
        <v>5</v>
      </c>
      <c r="L350" s="62" t="s">
        <v>74</v>
      </c>
      <c r="M350" s="62" t="s">
        <v>1176</v>
      </c>
      <c r="N350" s="62" t="s">
        <v>388</v>
      </c>
      <c r="O350" s="127">
        <v>330000</v>
      </c>
      <c r="P350" s="127">
        <v>330000</v>
      </c>
      <c r="Q350" s="127">
        <v>55000</v>
      </c>
      <c r="R350" s="127">
        <v>110000</v>
      </c>
      <c r="S350" s="127">
        <v>110000</v>
      </c>
      <c r="T350" s="127">
        <v>55000</v>
      </c>
      <c r="U350" s="127"/>
      <c r="V350" s="127"/>
      <c r="W350" s="62" t="s">
        <v>1401</v>
      </c>
      <c r="X350" s="72" t="s">
        <v>1240</v>
      </c>
      <c r="Y350" s="56" t="s">
        <v>66</v>
      </c>
      <c r="Z350" s="63">
        <v>45096</v>
      </c>
      <c r="AA350" s="63">
        <v>45166</v>
      </c>
      <c r="AB350" s="61"/>
      <c r="AC350" s="61"/>
      <c r="AD350" s="61"/>
      <c r="AE350" s="61"/>
      <c r="AF350" s="62" t="s">
        <v>1406</v>
      </c>
      <c r="AG350" s="59" t="s">
        <v>67</v>
      </c>
      <c r="AH350" s="62">
        <v>876</v>
      </c>
      <c r="AI350" s="62" t="s">
        <v>68</v>
      </c>
      <c r="AJ350" s="62">
        <v>1</v>
      </c>
      <c r="AK350" s="70" t="s">
        <v>1042</v>
      </c>
      <c r="AL350" s="62" t="s">
        <v>1095</v>
      </c>
      <c r="AM350" s="63">
        <v>45186</v>
      </c>
      <c r="AN350" s="63">
        <v>45186</v>
      </c>
      <c r="AO350" s="63">
        <v>46282</v>
      </c>
      <c r="AP350" s="62">
        <v>2023</v>
      </c>
      <c r="AQ350" s="61"/>
      <c r="AR350" s="61"/>
      <c r="AS350" s="61"/>
      <c r="AT350" s="61"/>
      <c r="AU350" s="61"/>
      <c r="AV350" s="61"/>
      <c r="AW350" s="61"/>
      <c r="AX350" s="61"/>
      <c r="AY350" s="61"/>
      <c r="AZ350" s="61"/>
    </row>
    <row r="351" spans="1:52" s="68" customFormat="1" ht="63.75" customHeight="1">
      <c r="A351" s="14" t="s">
        <v>247</v>
      </c>
      <c r="B351" s="69" t="s">
        <v>1814</v>
      </c>
      <c r="C351" s="72" t="s">
        <v>1184</v>
      </c>
      <c r="D351" s="59" t="s">
        <v>404</v>
      </c>
      <c r="E351" s="100" t="s">
        <v>1396</v>
      </c>
      <c r="F351" s="62" t="s">
        <v>1397</v>
      </c>
      <c r="G351" s="62" t="s">
        <v>1405</v>
      </c>
      <c r="H351" s="69" t="s">
        <v>1399</v>
      </c>
      <c r="I351" s="69" t="s">
        <v>1400</v>
      </c>
      <c r="J351" s="62">
        <v>1</v>
      </c>
      <c r="K351" s="62">
        <v>5</v>
      </c>
      <c r="L351" s="62" t="s">
        <v>74</v>
      </c>
      <c r="M351" s="62" t="s">
        <v>1176</v>
      </c>
      <c r="N351" s="62" t="s">
        <v>388</v>
      </c>
      <c r="O351" s="127">
        <v>330000</v>
      </c>
      <c r="P351" s="127">
        <v>330000</v>
      </c>
      <c r="Q351" s="127">
        <v>55000</v>
      </c>
      <c r="R351" s="127">
        <v>110000</v>
      </c>
      <c r="S351" s="127">
        <v>110000</v>
      </c>
      <c r="T351" s="127">
        <v>55000</v>
      </c>
      <c r="U351" s="127"/>
      <c r="V351" s="127"/>
      <c r="W351" s="62" t="s">
        <v>1401</v>
      </c>
      <c r="X351" s="72" t="s">
        <v>1240</v>
      </c>
      <c r="Y351" s="56" t="s">
        <v>66</v>
      </c>
      <c r="Z351" s="63">
        <v>45117</v>
      </c>
      <c r="AA351" s="63">
        <v>45187</v>
      </c>
      <c r="AB351" s="61"/>
      <c r="AC351" s="61"/>
      <c r="AD351" s="61"/>
      <c r="AE351" s="61"/>
      <c r="AF351" s="62" t="s">
        <v>1406</v>
      </c>
      <c r="AG351" s="59" t="s">
        <v>67</v>
      </c>
      <c r="AH351" s="62">
        <v>876</v>
      </c>
      <c r="AI351" s="62" t="s">
        <v>68</v>
      </c>
      <c r="AJ351" s="62">
        <v>1</v>
      </c>
      <c r="AK351" s="70" t="s">
        <v>1042</v>
      </c>
      <c r="AL351" s="62" t="s">
        <v>1095</v>
      </c>
      <c r="AM351" s="63">
        <v>45207</v>
      </c>
      <c r="AN351" s="63">
        <v>45207</v>
      </c>
      <c r="AO351" s="63">
        <v>46303</v>
      </c>
      <c r="AP351" s="62">
        <v>2023</v>
      </c>
      <c r="AQ351" s="61"/>
      <c r="AR351" s="61"/>
      <c r="AS351" s="61"/>
      <c r="AT351" s="61"/>
      <c r="AU351" s="61"/>
      <c r="AV351" s="61"/>
      <c r="AW351" s="61"/>
      <c r="AX351" s="61"/>
      <c r="AY351" s="61"/>
      <c r="AZ351" s="61"/>
    </row>
    <row r="352" spans="1:52" s="121" customFormat="1" ht="94.5">
      <c r="A352" s="67" t="s">
        <v>391</v>
      </c>
      <c r="B352" s="69" t="s">
        <v>1849</v>
      </c>
      <c r="C352" s="72" t="s">
        <v>1184</v>
      </c>
      <c r="D352" s="59" t="s">
        <v>404</v>
      </c>
      <c r="E352" s="100" t="s">
        <v>1195</v>
      </c>
      <c r="F352" s="67" t="s">
        <v>1407</v>
      </c>
      <c r="G352" s="59" t="s">
        <v>1408</v>
      </c>
      <c r="H352" s="69" t="s">
        <v>1409</v>
      </c>
      <c r="I352" s="69" t="s">
        <v>1409</v>
      </c>
      <c r="J352" s="62">
        <v>1</v>
      </c>
      <c r="K352" s="62"/>
      <c r="L352" s="62" t="s">
        <v>61</v>
      </c>
      <c r="M352" s="62" t="s">
        <v>387</v>
      </c>
      <c r="N352" s="62" t="s">
        <v>395</v>
      </c>
      <c r="O352" s="143">
        <v>150000</v>
      </c>
      <c r="P352" s="143">
        <f>O352*1.2</f>
        <v>180000</v>
      </c>
      <c r="Q352" s="143">
        <v>45000</v>
      </c>
      <c r="R352" s="127">
        <v>135000</v>
      </c>
      <c r="S352" s="127"/>
      <c r="T352" s="127"/>
      <c r="U352" s="143"/>
      <c r="V352" s="143"/>
      <c r="W352" s="59" t="s">
        <v>64</v>
      </c>
      <c r="X352" s="72" t="s">
        <v>1240</v>
      </c>
      <c r="Y352" s="56" t="s">
        <v>66</v>
      </c>
      <c r="Z352" s="63">
        <v>45170</v>
      </c>
      <c r="AA352" s="63">
        <f>Z352+60</f>
        <v>45230</v>
      </c>
      <c r="AB352" s="62"/>
      <c r="AC352" s="62"/>
      <c r="AD352" s="62"/>
      <c r="AE352" s="62"/>
      <c r="AF352" s="62" t="str">
        <f t="shared" ref="AF352:AF360" si="18">G352</f>
        <v xml:space="preserve">Поставка арматуры к СИП </v>
      </c>
      <c r="AG352" s="62" t="s">
        <v>251</v>
      </c>
      <c r="AH352" s="62">
        <v>796</v>
      </c>
      <c r="AI352" s="62" t="s">
        <v>960</v>
      </c>
      <c r="AJ352" s="112">
        <v>751471</v>
      </c>
      <c r="AK352" s="70" t="s">
        <v>1042</v>
      </c>
      <c r="AL352" s="62" t="s">
        <v>1095</v>
      </c>
      <c r="AM352" s="63">
        <f>AA352+10</f>
        <v>45240</v>
      </c>
      <c r="AN352" s="63">
        <f>AM352</f>
        <v>45240</v>
      </c>
      <c r="AO352" s="63">
        <f>AM352+365</f>
        <v>45605</v>
      </c>
      <c r="AP352" s="62" t="s">
        <v>390</v>
      </c>
      <c r="AQ352" s="62"/>
      <c r="AR352" s="62"/>
      <c r="AS352" s="62"/>
      <c r="AT352" s="62"/>
      <c r="AU352" s="62"/>
      <c r="AV352" s="62"/>
      <c r="AW352" s="65"/>
      <c r="AX352" s="62"/>
      <c r="AY352" s="62"/>
      <c r="AZ352" s="62"/>
    </row>
    <row r="353" spans="1:52" s="121" customFormat="1" ht="94.5">
      <c r="A353" s="67" t="s">
        <v>391</v>
      </c>
      <c r="B353" s="69" t="s">
        <v>1850</v>
      </c>
      <c r="C353" s="72" t="s">
        <v>1184</v>
      </c>
      <c r="D353" s="59" t="s">
        <v>404</v>
      </c>
      <c r="E353" s="100" t="s">
        <v>1195</v>
      </c>
      <c r="F353" s="67" t="s">
        <v>1410</v>
      </c>
      <c r="G353" s="59" t="s">
        <v>1411</v>
      </c>
      <c r="H353" s="69" t="s">
        <v>1409</v>
      </c>
      <c r="I353" s="69" t="s">
        <v>1409</v>
      </c>
      <c r="J353" s="62">
        <v>1</v>
      </c>
      <c r="K353" s="62"/>
      <c r="L353" s="62" t="s">
        <v>61</v>
      </c>
      <c r="M353" s="62" t="s">
        <v>387</v>
      </c>
      <c r="N353" s="62" t="s">
        <v>395</v>
      </c>
      <c r="O353" s="143">
        <v>60000</v>
      </c>
      <c r="P353" s="143">
        <f>O353*1.2</f>
        <v>72000</v>
      </c>
      <c r="Q353" s="143">
        <v>36000</v>
      </c>
      <c r="R353" s="127">
        <v>36000</v>
      </c>
      <c r="S353" s="127"/>
      <c r="T353" s="127"/>
      <c r="U353" s="143"/>
      <c r="V353" s="143"/>
      <c r="W353" s="59" t="s">
        <v>64</v>
      </c>
      <c r="X353" s="72" t="s">
        <v>1240</v>
      </c>
      <c r="Y353" s="56" t="s">
        <v>66</v>
      </c>
      <c r="Z353" s="63">
        <v>45047</v>
      </c>
      <c r="AA353" s="63">
        <f>Z353+60</f>
        <v>45107</v>
      </c>
      <c r="AB353" s="62"/>
      <c r="AC353" s="62"/>
      <c r="AD353" s="62"/>
      <c r="AE353" s="62"/>
      <c r="AF353" s="62" t="str">
        <f t="shared" si="18"/>
        <v>Поставка арматуры линейной</v>
      </c>
      <c r="AG353" s="62" t="s">
        <v>251</v>
      </c>
      <c r="AH353" s="62">
        <v>796</v>
      </c>
      <c r="AI353" s="62" t="s">
        <v>960</v>
      </c>
      <c r="AJ353" s="112">
        <v>326890</v>
      </c>
      <c r="AK353" s="70" t="s">
        <v>1042</v>
      </c>
      <c r="AL353" s="62" t="s">
        <v>1095</v>
      </c>
      <c r="AM353" s="63">
        <f>AA353+10</f>
        <v>45117</v>
      </c>
      <c r="AN353" s="63">
        <f>AM353</f>
        <v>45117</v>
      </c>
      <c r="AO353" s="63">
        <f>AM353+365</f>
        <v>45482</v>
      </c>
      <c r="AP353" s="62" t="s">
        <v>390</v>
      </c>
      <c r="AQ353" s="62"/>
      <c r="AR353" s="62"/>
      <c r="AS353" s="62"/>
      <c r="AT353" s="62"/>
      <c r="AU353" s="62"/>
      <c r="AV353" s="62"/>
      <c r="AW353" s="65"/>
      <c r="AX353" s="62"/>
      <c r="AY353" s="62"/>
      <c r="AZ353" s="62"/>
    </row>
    <row r="354" spans="1:52" s="121" customFormat="1" ht="94.5">
      <c r="A354" s="67" t="s">
        <v>391</v>
      </c>
      <c r="B354" s="69" t="s">
        <v>1851</v>
      </c>
      <c r="C354" s="72" t="s">
        <v>1184</v>
      </c>
      <c r="D354" s="59" t="s">
        <v>404</v>
      </c>
      <c r="E354" s="100" t="s">
        <v>1195</v>
      </c>
      <c r="F354" s="67" t="s">
        <v>1412</v>
      </c>
      <c r="G354" s="59" t="s">
        <v>1413</v>
      </c>
      <c r="H354" s="113" t="s">
        <v>1001</v>
      </c>
      <c r="I354" s="113" t="s">
        <v>1001</v>
      </c>
      <c r="J354" s="62">
        <v>1</v>
      </c>
      <c r="K354" s="62"/>
      <c r="L354" s="62" t="s">
        <v>61</v>
      </c>
      <c r="M354" s="62" t="s">
        <v>387</v>
      </c>
      <c r="N354" s="62" t="s">
        <v>395</v>
      </c>
      <c r="O354" s="143">
        <v>180000</v>
      </c>
      <c r="P354" s="143">
        <f t="shared" ref="P354:P360" si="19">O354*1.2</f>
        <v>216000</v>
      </c>
      <c r="Q354" s="143">
        <v>108000</v>
      </c>
      <c r="R354" s="127">
        <v>108000</v>
      </c>
      <c r="S354" s="127"/>
      <c r="T354" s="127"/>
      <c r="U354" s="143"/>
      <c r="V354" s="143"/>
      <c r="W354" s="59" t="s">
        <v>64</v>
      </c>
      <c r="X354" s="72" t="s">
        <v>1240</v>
      </c>
      <c r="Y354" s="56" t="s">
        <v>66</v>
      </c>
      <c r="Z354" s="63">
        <v>45078</v>
      </c>
      <c r="AA354" s="63">
        <f t="shared" ref="AA354:AA360" si="20">Z354+60</f>
        <v>45138</v>
      </c>
      <c r="AB354" s="62"/>
      <c r="AC354" s="62"/>
      <c r="AD354" s="62"/>
      <c r="AE354" s="62"/>
      <c r="AF354" s="62" t="str">
        <f t="shared" si="18"/>
        <v>Поставка высоковольтных вводов 35-110 кВ</v>
      </c>
      <c r="AG354" s="62" t="s">
        <v>251</v>
      </c>
      <c r="AH354" s="62">
        <v>796</v>
      </c>
      <c r="AI354" s="62" t="s">
        <v>960</v>
      </c>
      <c r="AJ354" s="62">
        <v>57</v>
      </c>
      <c r="AK354" s="70" t="s">
        <v>1042</v>
      </c>
      <c r="AL354" s="62" t="s">
        <v>1095</v>
      </c>
      <c r="AM354" s="63">
        <f t="shared" ref="AM354:AM360" si="21">AA354+10</f>
        <v>45148</v>
      </c>
      <c r="AN354" s="63">
        <f t="shared" ref="AN354:AN360" si="22">AM354</f>
        <v>45148</v>
      </c>
      <c r="AO354" s="63">
        <f t="shared" ref="AO354:AO360" si="23">AM354+365</f>
        <v>45513</v>
      </c>
      <c r="AP354" s="62" t="s">
        <v>390</v>
      </c>
      <c r="AQ354" s="62"/>
      <c r="AR354" s="62"/>
      <c r="AS354" s="62"/>
      <c r="AT354" s="62"/>
      <c r="AU354" s="62"/>
      <c r="AV354" s="62"/>
      <c r="AW354" s="65"/>
      <c r="AX354" s="62"/>
      <c r="AY354" s="62"/>
      <c r="AZ354" s="62"/>
    </row>
    <row r="355" spans="1:52" s="121" customFormat="1" ht="94.5">
      <c r="A355" s="67" t="s">
        <v>391</v>
      </c>
      <c r="B355" s="69" t="s">
        <v>1852</v>
      </c>
      <c r="C355" s="72" t="s">
        <v>1184</v>
      </c>
      <c r="D355" s="59" t="s">
        <v>404</v>
      </c>
      <c r="E355" s="100" t="s">
        <v>1195</v>
      </c>
      <c r="F355" s="67" t="s">
        <v>1414</v>
      </c>
      <c r="G355" s="59" t="s">
        <v>1415</v>
      </c>
      <c r="H355" s="113" t="s">
        <v>1416</v>
      </c>
      <c r="I355" s="113" t="s">
        <v>1416</v>
      </c>
      <c r="J355" s="62">
        <v>1</v>
      </c>
      <c r="K355" s="62"/>
      <c r="L355" s="62" t="s">
        <v>61</v>
      </c>
      <c r="M355" s="62" t="s">
        <v>387</v>
      </c>
      <c r="N355" s="62" t="s">
        <v>395</v>
      </c>
      <c r="O355" s="143">
        <v>110000</v>
      </c>
      <c r="P355" s="143">
        <f t="shared" si="19"/>
        <v>132000</v>
      </c>
      <c r="Q355" s="143">
        <v>66000</v>
      </c>
      <c r="R355" s="127">
        <v>66000</v>
      </c>
      <c r="S355" s="127"/>
      <c r="T355" s="127"/>
      <c r="U355" s="143"/>
      <c r="V355" s="143"/>
      <c r="W355" s="59" t="s">
        <v>64</v>
      </c>
      <c r="X355" s="72" t="s">
        <v>1240</v>
      </c>
      <c r="Y355" s="56" t="s">
        <v>66</v>
      </c>
      <c r="Z355" s="63">
        <v>45047</v>
      </c>
      <c r="AA355" s="63">
        <f t="shared" si="20"/>
        <v>45107</v>
      </c>
      <c r="AB355" s="62"/>
      <c r="AC355" s="62"/>
      <c r="AD355" s="62"/>
      <c r="AE355" s="62"/>
      <c r="AF355" s="62" t="str">
        <f t="shared" si="18"/>
        <v>Поставка металлооснастки ЛЭП</v>
      </c>
      <c r="AG355" s="62" t="s">
        <v>251</v>
      </c>
      <c r="AH355" s="62">
        <v>796</v>
      </c>
      <c r="AI355" s="62" t="s">
        <v>960</v>
      </c>
      <c r="AJ355" s="112">
        <v>179278</v>
      </c>
      <c r="AK355" s="70" t="s">
        <v>1042</v>
      </c>
      <c r="AL355" s="62" t="s">
        <v>1095</v>
      </c>
      <c r="AM355" s="63">
        <f t="shared" si="21"/>
        <v>45117</v>
      </c>
      <c r="AN355" s="63">
        <f t="shared" si="22"/>
        <v>45117</v>
      </c>
      <c r="AO355" s="63">
        <f t="shared" si="23"/>
        <v>45482</v>
      </c>
      <c r="AP355" s="62" t="s">
        <v>390</v>
      </c>
      <c r="AQ355" s="62"/>
      <c r="AR355" s="62"/>
      <c r="AS355" s="62"/>
      <c r="AT355" s="62"/>
      <c r="AU355" s="62"/>
      <c r="AV355" s="62"/>
      <c r="AW355" s="65"/>
      <c r="AX355" s="62"/>
      <c r="AY355" s="62"/>
      <c r="AZ355" s="62"/>
    </row>
    <row r="356" spans="1:52" s="121" customFormat="1" ht="94.5">
      <c r="A356" s="67" t="s">
        <v>391</v>
      </c>
      <c r="B356" s="69" t="s">
        <v>1853</v>
      </c>
      <c r="C356" s="72" t="s">
        <v>1184</v>
      </c>
      <c r="D356" s="59" t="s">
        <v>404</v>
      </c>
      <c r="E356" s="100" t="s">
        <v>1195</v>
      </c>
      <c r="F356" s="113" t="s">
        <v>1417</v>
      </c>
      <c r="G356" s="62" t="s">
        <v>1418</v>
      </c>
      <c r="H356" s="109" t="s">
        <v>1001</v>
      </c>
      <c r="I356" s="109" t="s">
        <v>1001</v>
      </c>
      <c r="J356" s="109">
        <v>1</v>
      </c>
      <c r="K356" s="62"/>
      <c r="L356" s="62" t="s">
        <v>61</v>
      </c>
      <c r="M356" s="62" t="s">
        <v>387</v>
      </c>
      <c r="N356" s="62" t="s">
        <v>395</v>
      </c>
      <c r="O356" s="143">
        <v>25000</v>
      </c>
      <c r="P356" s="143">
        <f t="shared" si="19"/>
        <v>30000</v>
      </c>
      <c r="Q356" s="143"/>
      <c r="R356" s="127">
        <v>30000</v>
      </c>
      <c r="S356" s="127"/>
      <c r="T356" s="127"/>
      <c r="U356" s="143"/>
      <c r="V356" s="143"/>
      <c r="W356" s="59" t="s">
        <v>64</v>
      </c>
      <c r="X356" s="72" t="s">
        <v>1240</v>
      </c>
      <c r="Y356" s="56" t="s">
        <v>66</v>
      </c>
      <c r="Z356" s="63">
        <v>45231</v>
      </c>
      <c r="AA356" s="63">
        <f t="shared" si="20"/>
        <v>45291</v>
      </c>
      <c r="AB356" s="62"/>
      <c r="AC356" s="62"/>
      <c r="AD356" s="62"/>
      <c r="AE356" s="62"/>
      <c r="AF356" s="62" t="str">
        <f t="shared" si="18"/>
        <v>Поставка ОПН-0,4 кВ, ОПН-6 кВ, ОПН-10 кВ, ОПН-15кВ, ОПН-20 кВ</v>
      </c>
      <c r="AG356" s="62" t="s">
        <v>251</v>
      </c>
      <c r="AH356" s="62">
        <v>796</v>
      </c>
      <c r="AI356" s="62" t="s">
        <v>960</v>
      </c>
      <c r="AJ356" s="112">
        <v>7854</v>
      </c>
      <c r="AK356" s="70" t="s">
        <v>1042</v>
      </c>
      <c r="AL356" s="62" t="s">
        <v>1095</v>
      </c>
      <c r="AM356" s="63">
        <f t="shared" si="21"/>
        <v>45301</v>
      </c>
      <c r="AN356" s="63">
        <f t="shared" si="22"/>
        <v>45301</v>
      </c>
      <c r="AO356" s="63">
        <f t="shared" si="23"/>
        <v>45666</v>
      </c>
      <c r="AP356" s="62">
        <v>2024</v>
      </c>
      <c r="AQ356" s="62"/>
      <c r="AR356" s="62"/>
      <c r="AS356" s="62"/>
      <c r="AT356" s="62"/>
      <c r="AU356" s="62"/>
      <c r="AV356" s="62"/>
      <c r="AW356" s="65"/>
      <c r="AX356" s="62"/>
      <c r="AY356" s="62"/>
      <c r="AZ356" s="62"/>
    </row>
    <row r="357" spans="1:52" s="121" customFormat="1" ht="94.5">
      <c r="A357" s="67" t="s">
        <v>391</v>
      </c>
      <c r="B357" s="69" t="s">
        <v>1854</v>
      </c>
      <c r="C357" s="72" t="s">
        <v>1184</v>
      </c>
      <c r="D357" s="59" t="s">
        <v>404</v>
      </c>
      <c r="E357" s="100" t="s">
        <v>1195</v>
      </c>
      <c r="F357" s="113" t="s">
        <v>1419</v>
      </c>
      <c r="G357" s="62" t="s">
        <v>1420</v>
      </c>
      <c r="H357" s="109" t="s">
        <v>1001</v>
      </c>
      <c r="I357" s="109" t="s">
        <v>1001</v>
      </c>
      <c r="J357" s="109">
        <v>1</v>
      </c>
      <c r="K357" s="62"/>
      <c r="L357" s="62" t="s">
        <v>61</v>
      </c>
      <c r="M357" s="62" t="s">
        <v>387</v>
      </c>
      <c r="N357" s="62" t="s">
        <v>395</v>
      </c>
      <c r="O357" s="143">
        <v>20000</v>
      </c>
      <c r="P357" s="143">
        <f t="shared" si="19"/>
        <v>24000</v>
      </c>
      <c r="Q357" s="143">
        <v>2000</v>
      </c>
      <c r="R357" s="127">
        <v>22000</v>
      </c>
      <c r="S357" s="127"/>
      <c r="T357" s="127"/>
      <c r="U357" s="143"/>
      <c r="V357" s="143"/>
      <c r="W357" s="59" t="s">
        <v>64</v>
      </c>
      <c r="X357" s="72" t="s">
        <v>1240</v>
      </c>
      <c r="Y357" s="56" t="s">
        <v>66</v>
      </c>
      <c r="Z357" s="63">
        <v>45170</v>
      </c>
      <c r="AA357" s="63">
        <f t="shared" si="20"/>
        <v>45230</v>
      </c>
      <c r="AB357" s="62"/>
      <c r="AC357" s="62"/>
      <c r="AD357" s="62"/>
      <c r="AE357" s="62"/>
      <c r="AF357" s="62" t="str">
        <f t="shared" si="18"/>
        <v>Поставка ОПН-35 кВ, ОПН-110 кВ, ОПНН-110 кВ</v>
      </c>
      <c r="AG357" s="62" t="s">
        <v>251</v>
      </c>
      <c r="AH357" s="62">
        <v>796</v>
      </c>
      <c r="AI357" s="62" t="s">
        <v>960</v>
      </c>
      <c r="AJ357" s="62">
        <v>301</v>
      </c>
      <c r="AK357" s="70" t="s">
        <v>1042</v>
      </c>
      <c r="AL357" s="62" t="s">
        <v>1095</v>
      </c>
      <c r="AM357" s="63">
        <f t="shared" si="21"/>
        <v>45240</v>
      </c>
      <c r="AN357" s="63">
        <f t="shared" si="22"/>
        <v>45240</v>
      </c>
      <c r="AO357" s="63">
        <f t="shared" si="23"/>
        <v>45605</v>
      </c>
      <c r="AP357" s="62">
        <v>2024</v>
      </c>
      <c r="AQ357" s="62"/>
      <c r="AR357" s="62"/>
      <c r="AS357" s="62"/>
      <c r="AT357" s="62"/>
      <c r="AU357" s="62"/>
      <c r="AV357" s="62"/>
      <c r="AW357" s="65"/>
      <c r="AX357" s="62"/>
      <c r="AY357" s="62"/>
      <c r="AZ357" s="62"/>
    </row>
    <row r="358" spans="1:52" s="121" customFormat="1" ht="94.5">
      <c r="A358" s="67" t="s">
        <v>391</v>
      </c>
      <c r="B358" s="69" t="s">
        <v>1855</v>
      </c>
      <c r="C358" s="72" t="s">
        <v>1184</v>
      </c>
      <c r="D358" s="59" t="s">
        <v>404</v>
      </c>
      <c r="E358" s="100" t="s">
        <v>392</v>
      </c>
      <c r="F358" s="113" t="s">
        <v>1421</v>
      </c>
      <c r="G358" s="62" t="s">
        <v>1422</v>
      </c>
      <c r="H358" s="69" t="s">
        <v>1423</v>
      </c>
      <c r="I358" s="69" t="s">
        <v>1423</v>
      </c>
      <c r="J358" s="62">
        <v>1</v>
      </c>
      <c r="K358" s="62"/>
      <c r="L358" s="62" t="s">
        <v>61</v>
      </c>
      <c r="M358" s="62" t="s">
        <v>387</v>
      </c>
      <c r="N358" s="62" t="s">
        <v>395</v>
      </c>
      <c r="O358" s="127">
        <v>120000</v>
      </c>
      <c r="P358" s="143">
        <f t="shared" si="19"/>
        <v>144000</v>
      </c>
      <c r="Q358" s="143">
        <v>14000</v>
      </c>
      <c r="R358" s="127">
        <v>130000</v>
      </c>
      <c r="S358" s="127"/>
      <c r="T358" s="127"/>
      <c r="U358" s="143"/>
      <c r="V358" s="143"/>
      <c r="W358" s="59" t="s">
        <v>64</v>
      </c>
      <c r="X358" s="72" t="s">
        <v>1240</v>
      </c>
      <c r="Y358" s="56" t="s">
        <v>66</v>
      </c>
      <c r="Z358" s="63">
        <v>45170</v>
      </c>
      <c r="AA358" s="63">
        <f t="shared" si="20"/>
        <v>45230</v>
      </c>
      <c r="AB358" s="62"/>
      <c r="AC358" s="62"/>
      <c r="AD358" s="62"/>
      <c r="AE358" s="62"/>
      <c r="AF358" s="62" t="str">
        <f t="shared" si="18"/>
        <v>Поставка энерголеса (лиственница зимней рубки ошкуренная)</v>
      </c>
      <c r="AG358" s="62" t="s">
        <v>251</v>
      </c>
      <c r="AH358" s="62">
        <v>796</v>
      </c>
      <c r="AI358" s="62" t="s">
        <v>960</v>
      </c>
      <c r="AJ358" s="112">
        <v>14830</v>
      </c>
      <c r="AK358" s="70" t="s">
        <v>1042</v>
      </c>
      <c r="AL358" s="62" t="s">
        <v>1095</v>
      </c>
      <c r="AM358" s="63">
        <f t="shared" si="21"/>
        <v>45240</v>
      </c>
      <c r="AN358" s="63">
        <f t="shared" si="22"/>
        <v>45240</v>
      </c>
      <c r="AO358" s="63">
        <f t="shared" si="23"/>
        <v>45605</v>
      </c>
      <c r="AP358" s="62">
        <v>2024</v>
      </c>
      <c r="AQ358" s="62"/>
      <c r="AR358" s="62"/>
      <c r="AS358" s="62"/>
      <c r="AT358" s="62"/>
      <c r="AU358" s="62"/>
      <c r="AV358" s="62"/>
      <c r="AW358" s="65"/>
      <c r="AX358" s="62"/>
      <c r="AY358" s="62"/>
      <c r="AZ358" s="62"/>
    </row>
    <row r="359" spans="1:52" s="121" customFormat="1" ht="94.5">
      <c r="A359" s="67" t="s">
        <v>391</v>
      </c>
      <c r="B359" s="69" t="s">
        <v>1856</v>
      </c>
      <c r="C359" s="72" t="s">
        <v>1184</v>
      </c>
      <c r="D359" s="59" t="s">
        <v>404</v>
      </c>
      <c r="E359" s="100" t="s">
        <v>392</v>
      </c>
      <c r="F359" s="113" t="s">
        <v>1424</v>
      </c>
      <c r="G359" s="62" t="s">
        <v>1425</v>
      </c>
      <c r="H359" s="113" t="s">
        <v>1426</v>
      </c>
      <c r="I359" s="113" t="s">
        <v>1426</v>
      </c>
      <c r="J359" s="109">
        <v>2</v>
      </c>
      <c r="K359" s="62"/>
      <c r="L359" s="62" t="s">
        <v>61</v>
      </c>
      <c r="M359" s="62" t="s">
        <v>387</v>
      </c>
      <c r="N359" s="62" t="s">
        <v>395</v>
      </c>
      <c r="O359" s="127">
        <v>1217.04287</v>
      </c>
      <c r="P359" s="143">
        <f t="shared" si="19"/>
        <v>1460.451444</v>
      </c>
      <c r="Q359" s="143">
        <v>1000</v>
      </c>
      <c r="R359" s="127">
        <f>P359-Q359</f>
        <v>460.45144400000004</v>
      </c>
      <c r="S359" s="127"/>
      <c r="T359" s="127"/>
      <c r="U359" s="143"/>
      <c r="V359" s="143"/>
      <c r="W359" s="59" t="s">
        <v>64</v>
      </c>
      <c r="X359" s="72" t="s">
        <v>1240</v>
      </c>
      <c r="Y359" s="56" t="s">
        <v>66</v>
      </c>
      <c r="Z359" s="63">
        <v>44939</v>
      </c>
      <c r="AA359" s="63">
        <f t="shared" si="20"/>
        <v>44999</v>
      </c>
      <c r="AB359" s="62"/>
      <c r="AC359" s="62"/>
      <c r="AD359" s="62"/>
      <c r="AE359" s="62"/>
      <c r="AF359" s="62" t="str">
        <f t="shared" si="18"/>
        <v>Поставка бумаги для оргтехники</v>
      </c>
      <c r="AG359" s="62" t="s">
        <v>251</v>
      </c>
      <c r="AH359" s="62">
        <v>796</v>
      </c>
      <c r="AI359" s="62" t="s">
        <v>960</v>
      </c>
      <c r="AJ359" s="112">
        <v>3117</v>
      </c>
      <c r="AK359" s="70" t="s">
        <v>1042</v>
      </c>
      <c r="AL359" s="62" t="s">
        <v>1095</v>
      </c>
      <c r="AM359" s="63">
        <f t="shared" si="21"/>
        <v>45009</v>
      </c>
      <c r="AN359" s="63">
        <f t="shared" si="22"/>
        <v>45009</v>
      </c>
      <c r="AO359" s="63">
        <f t="shared" si="23"/>
        <v>45374</v>
      </c>
      <c r="AP359" s="62" t="s">
        <v>390</v>
      </c>
      <c r="AQ359" s="62"/>
      <c r="AR359" s="62"/>
      <c r="AS359" s="62"/>
      <c r="AT359" s="62"/>
      <c r="AU359" s="62"/>
      <c r="AV359" s="62"/>
      <c r="AW359" s="65"/>
      <c r="AX359" s="62"/>
      <c r="AY359" s="62"/>
      <c r="AZ359" s="62"/>
    </row>
    <row r="360" spans="1:52" s="121" customFormat="1" ht="94.5">
      <c r="A360" s="67" t="s">
        <v>391</v>
      </c>
      <c r="B360" s="69" t="s">
        <v>1857</v>
      </c>
      <c r="C360" s="72" t="s">
        <v>1184</v>
      </c>
      <c r="D360" s="59" t="s">
        <v>404</v>
      </c>
      <c r="E360" s="100" t="s">
        <v>392</v>
      </c>
      <c r="F360" s="113" t="s">
        <v>1427</v>
      </c>
      <c r="G360" s="62" t="s">
        <v>1428</v>
      </c>
      <c r="H360" s="109" t="s">
        <v>956</v>
      </c>
      <c r="I360" s="109" t="s">
        <v>956</v>
      </c>
      <c r="J360" s="109">
        <v>2</v>
      </c>
      <c r="K360" s="62"/>
      <c r="L360" s="62" t="s">
        <v>61</v>
      </c>
      <c r="M360" s="62" t="s">
        <v>387</v>
      </c>
      <c r="N360" s="62" t="s">
        <v>395</v>
      </c>
      <c r="O360" s="127">
        <v>562.87009</v>
      </c>
      <c r="P360" s="143">
        <f t="shared" si="19"/>
        <v>675.44410800000003</v>
      </c>
      <c r="Q360" s="143">
        <v>200</v>
      </c>
      <c r="R360" s="127">
        <f>P360-Q360</f>
        <v>475.44410800000003</v>
      </c>
      <c r="S360" s="127"/>
      <c r="T360" s="127"/>
      <c r="U360" s="143"/>
      <c r="V360" s="143"/>
      <c r="W360" s="59" t="s">
        <v>64</v>
      </c>
      <c r="X360" s="72" t="s">
        <v>1240</v>
      </c>
      <c r="Y360" s="56" t="s">
        <v>66</v>
      </c>
      <c r="Z360" s="63">
        <v>45139</v>
      </c>
      <c r="AA360" s="63">
        <f t="shared" si="20"/>
        <v>45199</v>
      </c>
      <c r="AB360" s="62"/>
      <c r="AC360" s="62"/>
      <c r="AD360" s="62"/>
      <c r="AE360" s="62"/>
      <c r="AF360" s="62" t="str">
        <f t="shared" si="18"/>
        <v>Поставка канцелярских товаров</v>
      </c>
      <c r="AG360" s="62" t="s">
        <v>251</v>
      </c>
      <c r="AH360" s="62">
        <v>796</v>
      </c>
      <c r="AI360" s="62" t="s">
        <v>960</v>
      </c>
      <c r="AJ360" s="112">
        <v>45000</v>
      </c>
      <c r="AK360" s="70" t="s">
        <v>1042</v>
      </c>
      <c r="AL360" s="62" t="s">
        <v>1095</v>
      </c>
      <c r="AM360" s="63">
        <f t="shared" si="21"/>
        <v>45209</v>
      </c>
      <c r="AN360" s="63">
        <f t="shared" si="22"/>
        <v>45209</v>
      </c>
      <c r="AO360" s="63">
        <f t="shared" si="23"/>
        <v>45574</v>
      </c>
      <c r="AP360" s="62" t="s">
        <v>390</v>
      </c>
      <c r="AQ360" s="62"/>
      <c r="AR360" s="62"/>
      <c r="AS360" s="62"/>
      <c r="AT360" s="62"/>
      <c r="AU360" s="62"/>
      <c r="AV360" s="62"/>
      <c r="AW360" s="65"/>
      <c r="AX360" s="62"/>
      <c r="AY360" s="62"/>
      <c r="AZ360" s="62"/>
    </row>
    <row r="361" spans="1:52" s="164" customFormat="1" ht="94.5">
      <c r="A361" s="67" t="s">
        <v>391</v>
      </c>
      <c r="B361" s="69" t="s">
        <v>1858</v>
      </c>
      <c r="C361" s="72" t="s">
        <v>1184</v>
      </c>
      <c r="D361" s="59" t="s">
        <v>404</v>
      </c>
      <c r="E361" s="100" t="s">
        <v>1195</v>
      </c>
      <c r="F361" s="67" t="s">
        <v>1429</v>
      </c>
      <c r="G361" s="59" t="s">
        <v>1430</v>
      </c>
      <c r="H361" s="113" t="s">
        <v>1001</v>
      </c>
      <c r="I361" s="113" t="s">
        <v>1001</v>
      </c>
      <c r="J361" s="62">
        <v>1</v>
      </c>
      <c r="K361" s="62"/>
      <c r="L361" s="62" t="s">
        <v>61</v>
      </c>
      <c r="M361" s="62" t="s">
        <v>387</v>
      </c>
      <c r="N361" s="62" t="s">
        <v>395</v>
      </c>
      <c r="O361" s="143">
        <v>100000</v>
      </c>
      <c r="P361" s="143">
        <v>120000</v>
      </c>
      <c r="Q361" s="143">
        <v>60000</v>
      </c>
      <c r="R361" s="143">
        <v>60000</v>
      </c>
      <c r="S361" s="162"/>
      <c r="T361" s="127"/>
      <c r="U361" s="146"/>
      <c r="V361" s="146"/>
      <c r="W361" s="59" t="s">
        <v>64</v>
      </c>
      <c r="X361" s="72" t="s">
        <v>1240</v>
      </c>
      <c r="Y361" s="56" t="s">
        <v>66</v>
      </c>
      <c r="Z361" s="63">
        <v>45057</v>
      </c>
      <c r="AA361" s="63">
        <v>45117</v>
      </c>
      <c r="AB361" s="163"/>
      <c r="AC361" s="163"/>
      <c r="AD361" s="163"/>
      <c r="AE361" s="163"/>
      <c r="AF361" s="62" t="s">
        <v>1430</v>
      </c>
      <c r="AG361" s="62" t="s">
        <v>251</v>
      </c>
      <c r="AH361" s="62">
        <v>796</v>
      </c>
      <c r="AI361" s="62" t="s">
        <v>960</v>
      </c>
      <c r="AJ361" s="112">
        <v>3563</v>
      </c>
      <c r="AK361" s="70" t="s">
        <v>1042</v>
      </c>
      <c r="AL361" s="62" t="s">
        <v>1095</v>
      </c>
      <c r="AM361" s="63">
        <v>45127</v>
      </c>
      <c r="AN361" s="63">
        <v>45127</v>
      </c>
      <c r="AO361" s="63">
        <v>45492</v>
      </c>
      <c r="AP361" s="62" t="s">
        <v>390</v>
      </c>
      <c r="AQ361" s="62"/>
      <c r="AR361" s="62"/>
      <c r="AS361" s="62"/>
      <c r="AT361" s="62"/>
      <c r="AU361" s="62"/>
      <c r="AV361" s="62"/>
      <c r="AW361" s="65"/>
      <c r="AX361" s="62"/>
      <c r="AY361" s="62"/>
      <c r="AZ361" s="62"/>
    </row>
    <row r="362" spans="1:52" s="164" customFormat="1" ht="94.5">
      <c r="A362" s="67" t="s">
        <v>391</v>
      </c>
      <c r="B362" s="69" t="s">
        <v>1859</v>
      </c>
      <c r="C362" s="72" t="s">
        <v>1184</v>
      </c>
      <c r="D362" s="59" t="s">
        <v>404</v>
      </c>
      <c r="E362" s="100" t="s">
        <v>392</v>
      </c>
      <c r="F362" s="62" t="s">
        <v>1431</v>
      </c>
      <c r="G362" s="62" t="s">
        <v>1432</v>
      </c>
      <c r="H362" s="69" t="s">
        <v>1001</v>
      </c>
      <c r="I362" s="69" t="s">
        <v>1001</v>
      </c>
      <c r="J362" s="62">
        <v>1</v>
      </c>
      <c r="K362" s="62"/>
      <c r="L362" s="62" t="s">
        <v>61</v>
      </c>
      <c r="M362" s="62" t="s">
        <v>387</v>
      </c>
      <c r="N362" s="62" t="s">
        <v>395</v>
      </c>
      <c r="O362" s="127">
        <v>2500</v>
      </c>
      <c r="P362" s="143">
        <v>3000</v>
      </c>
      <c r="Q362" s="127">
        <v>1500</v>
      </c>
      <c r="R362" s="127">
        <v>1500</v>
      </c>
      <c r="S362" s="162"/>
      <c r="T362" s="127"/>
      <c r="U362" s="146"/>
      <c r="V362" s="146"/>
      <c r="W362" s="16" t="s">
        <v>396</v>
      </c>
      <c r="X362" s="72" t="s">
        <v>1240</v>
      </c>
      <c r="Y362" s="56" t="s">
        <v>66</v>
      </c>
      <c r="Z362" s="63">
        <v>45022</v>
      </c>
      <c r="AA362" s="63">
        <v>45082</v>
      </c>
      <c r="AB362" s="163"/>
      <c r="AC362" s="163"/>
      <c r="AD362" s="163"/>
      <c r="AE362" s="163"/>
      <c r="AF362" s="62" t="s">
        <v>1432</v>
      </c>
      <c r="AG362" s="62" t="s">
        <v>251</v>
      </c>
      <c r="AH362" s="62">
        <v>796</v>
      </c>
      <c r="AI362" s="62" t="s">
        <v>960</v>
      </c>
      <c r="AJ362" s="112">
        <v>187</v>
      </c>
      <c r="AK362" s="70" t="s">
        <v>1042</v>
      </c>
      <c r="AL362" s="62" t="s">
        <v>1095</v>
      </c>
      <c r="AM362" s="63">
        <v>45092</v>
      </c>
      <c r="AN362" s="63">
        <v>45092</v>
      </c>
      <c r="AO362" s="63">
        <v>45457</v>
      </c>
      <c r="AP362" s="62" t="s">
        <v>390</v>
      </c>
      <c r="AQ362" s="62"/>
      <c r="AR362" s="62"/>
      <c r="AS362" s="62"/>
      <c r="AT362" s="62"/>
      <c r="AU362" s="62"/>
      <c r="AV362" s="62"/>
      <c r="AW362" s="65"/>
      <c r="AX362" s="62"/>
      <c r="AY362" s="62"/>
      <c r="AZ362" s="62"/>
    </row>
    <row r="363" spans="1:52" s="164" customFormat="1" ht="94.5">
      <c r="A363" s="67" t="s">
        <v>391</v>
      </c>
      <c r="B363" s="69" t="s">
        <v>1860</v>
      </c>
      <c r="C363" s="72" t="s">
        <v>1184</v>
      </c>
      <c r="D363" s="59" t="s">
        <v>404</v>
      </c>
      <c r="E363" s="100" t="s">
        <v>392</v>
      </c>
      <c r="F363" s="62" t="s">
        <v>1433</v>
      </c>
      <c r="G363" s="62" t="s">
        <v>1434</v>
      </c>
      <c r="H363" s="69" t="s">
        <v>1435</v>
      </c>
      <c r="I363" s="69" t="s">
        <v>1435</v>
      </c>
      <c r="J363" s="62">
        <v>1</v>
      </c>
      <c r="K363" s="62"/>
      <c r="L363" s="62" t="s">
        <v>61</v>
      </c>
      <c r="M363" s="62" t="s">
        <v>387</v>
      </c>
      <c r="N363" s="62" t="s">
        <v>395</v>
      </c>
      <c r="O363" s="127">
        <v>40000</v>
      </c>
      <c r="P363" s="143">
        <v>48000</v>
      </c>
      <c r="Q363" s="127"/>
      <c r="R363" s="127">
        <v>48000</v>
      </c>
      <c r="S363" s="162"/>
      <c r="T363" s="127"/>
      <c r="U363" s="146"/>
      <c r="V363" s="146"/>
      <c r="W363" s="59" t="s">
        <v>64</v>
      </c>
      <c r="X363" s="72" t="s">
        <v>1240</v>
      </c>
      <c r="Y363" s="56" t="s">
        <v>66</v>
      </c>
      <c r="Z363" s="63">
        <v>45176</v>
      </c>
      <c r="AA363" s="63">
        <v>45236</v>
      </c>
      <c r="AB363" s="163"/>
      <c r="AC363" s="163"/>
      <c r="AD363" s="163"/>
      <c r="AE363" s="163"/>
      <c r="AF363" s="62" t="s">
        <v>1434</v>
      </c>
      <c r="AG363" s="62" t="s">
        <v>251</v>
      </c>
      <c r="AH363" s="62">
        <v>796</v>
      </c>
      <c r="AI363" s="62" t="s">
        <v>960</v>
      </c>
      <c r="AJ363" s="112">
        <v>15330</v>
      </c>
      <c r="AK363" s="70" t="s">
        <v>1042</v>
      </c>
      <c r="AL363" s="62" t="s">
        <v>1095</v>
      </c>
      <c r="AM363" s="63">
        <v>45246</v>
      </c>
      <c r="AN363" s="63">
        <v>45246</v>
      </c>
      <c r="AO363" s="63">
        <v>45611</v>
      </c>
      <c r="AP363" s="62" t="s">
        <v>390</v>
      </c>
      <c r="AQ363" s="62"/>
      <c r="AR363" s="62"/>
      <c r="AS363" s="62"/>
      <c r="AT363" s="62"/>
      <c r="AU363" s="62"/>
      <c r="AV363" s="62"/>
      <c r="AW363" s="65"/>
      <c r="AX363" s="62"/>
      <c r="AY363" s="62"/>
      <c r="AZ363" s="62"/>
    </row>
    <row r="364" spans="1:52" s="164" customFormat="1" ht="94.5">
      <c r="A364" s="67" t="s">
        <v>391</v>
      </c>
      <c r="B364" s="69" t="s">
        <v>1861</v>
      </c>
      <c r="C364" s="72" t="s">
        <v>1184</v>
      </c>
      <c r="D364" s="59" t="s">
        <v>404</v>
      </c>
      <c r="E364" s="100" t="s">
        <v>392</v>
      </c>
      <c r="F364" s="62" t="s">
        <v>1436</v>
      </c>
      <c r="G364" s="62" t="s">
        <v>1437</v>
      </c>
      <c r="H364" s="69" t="s">
        <v>1435</v>
      </c>
      <c r="I364" s="63" t="s">
        <v>1512</v>
      </c>
      <c r="J364" s="62">
        <v>2</v>
      </c>
      <c r="K364" s="62"/>
      <c r="L364" s="62" t="s">
        <v>61</v>
      </c>
      <c r="M364" s="62" t="s">
        <v>387</v>
      </c>
      <c r="N364" s="62" t="s">
        <v>395</v>
      </c>
      <c r="O364" s="127">
        <v>4000</v>
      </c>
      <c r="P364" s="143">
        <v>4800</v>
      </c>
      <c r="Q364" s="127"/>
      <c r="R364" s="127">
        <v>4800</v>
      </c>
      <c r="S364" s="162"/>
      <c r="T364" s="127"/>
      <c r="U364" s="146"/>
      <c r="V364" s="146"/>
      <c r="W364" s="59" t="s">
        <v>64</v>
      </c>
      <c r="X364" s="72" t="s">
        <v>1240</v>
      </c>
      <c r="Y364" s="56" t="s">
        <v>66</v>
      </c>
      <c r="Z364" s="63">
        <v>45176</v>
      </c>
      <c r="AA364" s="63">
        <v>45236</v>
      </c>
      <c r="AB364" s="163"/>
      <c r="AC364" s="163"/>
      <c r="AD364" s="163"/>
      <c r="AE364" s="163"/>
      <c r="AF364" s="62" t="s">
        <v>1437</v>
      </c>
      <c r="AG364" s="62" t="s">
        <v>251</v>
      </c>
      <c r="AH364" s="62">
        <v>796</v>
      </c>
      <c r="AI364" s="62" t="s">
        <v>960</v>
      </c>
      <c r="AJ364" s="112">
        <v>25825</v>
      </c>
      <c r="AK364" s="70" t="s">
        <v>1042</v>
      </c>
      <c r="AL364" s="62" t="s">
        <v>1095</v>
      </c>
      <c r="AM364" s="63">
        <v>45246</v>
      </c>
      <c r="AN364" s="63">
        <v>45246</v>
      </c>
      <c r="AO364" s="63">
        <v>45611</v>
      </c>
      <c r="AP364" s="62" t="s">
        <v>390</v>
      </c>
      <c r="AQ364" s="62"/>
      <c r="AR364" s="62"/>
      <c r="AS364" s="62"/>
      <c r="AT364" s="62"/>
      <c r="AU364" s="62"/>
      <c r="AV364" s="62"/>
      <c r="AW364" s="65"/>
      <c r="AX364" s="62"/>
      <c r="AY364" s="62"/>
      <c r="AZ364" s="62"/>
    </row>
    <row r="365" spans="1:52" s="164" customFormat="1" ht="94.5">
      <c r="A365" s="67" t="s">
        <v>391</v>
      </c>
      <c r="B365" s="69" t="s">
        <v>1862</v>
      </c>
      <c r="C365" s="72" t="s">
        <v>1184</v>
      </c>
      <c r="D365" s="59" t="s">
        <v>404</v>
      </c>
      <c r="E365" s="100" t="s">
        <v>392</v>
      </c>
      <c r="F365" s="113" t="s">
        <v>1438</v>
      </c>
      <c r="G365" s="59" t="s">
        <v>1439</v>
      </c>
      <c r="H365" s="67" t="s">
        <v>1200</v>
      </c>
      <c r="I365" s="67" t="s">
        <v>1200</v>
      </c>
      <c r="J365" s="62">
        <v>1</v>
      </c>
      <c r="K365" s="62"/>
      <c r="L365" s="62" t="s">
        <v>61</v>
      </c>
      <c r="M365" s="62" t="s">
        <v>387</v>
      </c>
      <c r="N365" s="62" t="s">
        <v>395</v>
      </c>
      <c r="O365" s="143">
        <v>3000</v>
      </c>
      <c r="P365" s="143">
        <f t="shared" ref="P365:P372" si="24">O365*1.2</f>
        <v>3600</v>
      </c>
      <c r="Q365" s="127"/>
      <c r="R365" s="143">
        <v>3600</v>
      </c>
      <c r="S365" s="127"/>
      <c r="T365" s="127"/>
      <c r="U365" s="146"/>
      <c r="V365" s="146"/>
      <c r="W365" s="16" t="s">
        <v>396</v>
      </c>
      <c r="X365" s="72" t="s">
        <v>1240</v>
      </c>
      <c r="Y365" s="56" t="s">
        <v>66</v>
      </c>
      <c r="Z365" s="63">
        <v>45200</v>
      </c>
      <c r="AA365" s="63">
        <f t="shared" ref="AA365:AA372" si="25">Z365+60</f>
        <v>45260</v>
      </c>
      <c r="AB365" s="62"/>
      <c r="AC365" s="62"/>
      <c r="AD365" s="62"/>
      <c r="AE365" s="62"/>
      <c r="AF365" s="62" t="str">
        <f t="shared" ref="AF365:AF372" si="26">G365</f>
        <v>Поставка изоляторов линейных полимерных (штыревых)</v>
      </c>
      <c r="AG365" s="62" t="s">
        <v>251</v>
      </c>
      <c r="AH365" s="62">
        <v>796</v>
      </c>
      <c r="AI365" s="62" t="s">
        <v>960</v>
      </c>
      <c r="AJ365" s="62">
        <v>659</v>
      </c>
      <c r="AK365" s="70" t="s">
        <v>1042</v>
      </c>
      <c r="AL365" s="62" t="s">
        <v>1095</v>
      </c>
      <c r="AM365" s="63">
        <f t="shared" ref="AM365:AM372" si="27">AA365+10</f>
        <v>45270</v>
      </c>
      <c r="AN365" s="63">
        <f t="shared" ref="AN365:AN372" si="28">AM365</f>
        <v>45270</v>
      </c>
      <c r="AO365" s="63">
        <f t="shared" ref="AO365:AO372" si="29">AM365+365</f>
        <v>45635</v>
      </c>
      <c r="AP365" s="62">
        <v>2024</v>
      </c>
      <c r="AQ365" s="62"/>
      <c r="AR365" s="62"/>
      <c r="AS365" s="62"/>
      <c r="AT365" s="62"/>
      <c r="AU365" s="62"/>
      <c r="AV365" s="62"/>
      <c r="AW365" s="65"/>
      <c r="AX365" s="62"/>
      <c r="AY365" s="62"/>
      <c r="AZ365" s="62"/>
    </row>
    <row r="366" spans="1:52" s="164" customFormat="1" ht="94.5">
      <c r="A366" s="67" t="s">
        <v>391</v>
      </c>
      <c r="B366" s="69" t="s">
        <v>1863</v>
      </c>
      <c r="C366" s="72" t="s">
        <v>1184</v>
      </c>
      <c r="D366" s="59" t="s">
        <v>404</v>
      </c>
      <c r="E366" s="100" t="s">
        <v>392</v>
      </c>
      <c r="F366" s="113" t="s">
        <v>1440</v>
      </c>
      <c r="G366" s="59" t="s">
        <v>1441</v>
      </c>
      <c r="H366" s="67" t="s">
        <v>1442</v>
      </c>
      <c r="I366" s="67" t="s">
        <v>1442</v>
      </c>
      <c r="J366" s="62">
        <v>1</v>
      </c>
      <c r="K366" s="62"/>
      <c r="L366" s="62" t="s">
        <v>61</v>
      </c>
      <c r="M366" s="62" t="s">
        <v>387</v>
      </c>
      <c r="N366" s="62" t="s">
        <v>395</v>
      </c>
      <c r="O366" s="143">
        <v>30000</v>
      </c>
      <c r="P366" s="143">
        <f t="shared" si="24"/>
        <v>36000</v>
      </c>
      <c r="Q366" s="127">
        <v>18000</v>
      </c>
      <c r="R366" s="127">
        <v>18000</v>
      </c>
      <c r="S366" s="127"/>
      <c r="T366" s="127"/>
      <c r="U366" s="146"/>
      <c r="V366" s="146"/>
      <c r="W366" s="59" t="s">
        <v>64</v>
      </c>
      <c r="X366" s="72" t="s">
        <v>1240</v>
      </c>
      <c r="Y366" s="56" t="s">
        <v>66</v>
      </c>
      <c r="Z366" s="63">
        <v>45017</v>
      </c>
      <c r="AA366" s="63">
        <f t="shared" si="25"/>
        <v>45077</v>
      </c>
      <c r="AB366" s="62"/>
      <c r="AC366" s="62"/>
      <c r="AD366" s="62"/>
      <c r="AE366" s="62"/>
      <c r="AF366" s="62" t="str">
        <f t="shared" si="26"/>
        <v>Поставка изоляторов линейных стеклянных (штыревых)</v>
      </c>
      <c r="AG366" s="62" t="s">
        <v>251</v>
      </c>
      <c r="AH366" s="62">
        <v>796</v>
      </c>
      <c r="AI366" s="62" t="s">
        <v>960</v>
      </c>
      <c r="AJ366" s="112">
        <v>56792</v>
      </c>
      <c r="AK366" s="70" t="s">
        <v>1042</v>
      </c>
      <c r="AL366" s="62" t="s">
        <v>1095</v>
      </c>
      <c r="AM366" s="63">
        <f t="shared" si="27"/>
        <v>45087</v>
      </c>
      <c r="AN366" s="63">
        <f t="shared" si="28"/>
        <v>45087</v>
      </c>
      <c r="AO366" s="63">
        <f t="shared" si="29"/>
        <v>45452</v>
      </c>
      <c r="AP366" s="62" t="s">
        <v>390</v>
      </c>
      <c r="AQ366" s="62"/>
      <c r="AR366" s="62"/>
      <c r="AS366" s="62"/>
      <c r="AT366" s="62"/>
      <c r="AU366" s="62"/>
      <c r="AV366" s="62"/>
      <c r="AW366" s="65"/>
      <c r="AX366" s="62"/>
      <c r="AY366" s="62"/>
      <c r="AZ366" s="62"/>
    </row>
    <row r="367" spans="1:52" s="164" customFormat="1" ht="94.5">
      <c r="A367" s="67" t="s">
        <v>391</v>
      </c>
      <c r="B367" s="69" t="s">
        <v>1864</v>
      </c>
      <c r="C367" s="72" t="s">
        <v>1184</v>
      </c>
      <c r="D367" s="59" t="s">
        <v>404</v>
      </c>
      <c r="E367" s="100" t="s">
        <v>392</v>
      </c>
      <c r="F367" s="113" t="s">
        <v>1443</v>
      </c>
      <c r="G367" s="59" t="s">
        <v>1444</v>
      </c>
      <c r="H367" s="67" t="s">
        <v>1445</v>
      </c>
      <c r="I367" s="67" t="s">
        <v>1445</v>
      </c>
      <c r="J367" s="62">
        <v>1</v>
      </c>
      <c r="K367" s="62"/>
      <c r="L367" s="62" t="s">
        <v>61</v>
      </c>
      <c r="M367" s="62" t="s">
        <v>387</v>
      </c>
      <c r="N367" s="62" t="s">
        <v>395</v>
      </c>
      <c r="O367" s="143">
        <v>30000</v>
      </c>
      <c r="P367" s="143">
        <f t="shared" si="24"/>
        <v>36000</v>
      </c>
      <c r="Q367" s="127"/>
      <c r="R367" s="127">
        <v>36000</v>
      </c>
      <c r="S367" s="127"/>
      <c r="T367" s="127"/>
      <c r="U367" s="146"/>
      <c r="V367" s="146"/>
      <c r="W367" s="59" t="s">
        <v>64</v>
      </c>
      <c r="X367" s="72" t="s">
        <v>1240</v>
      </c>
      <c r="Y367" s="56" t="s">
        <v>66</v>
      </c>
      <c r="Z367" s="63">
        <v>45170</v>
      </c>
      <c r="AA367" s="63">
        <f t="shared" si="25"/>
        <v>45230</v>
      </c>
      <c r="AB367" s="62"/>
      <c r="AC367" s="62"/>
      <c r="AD367" s="62"/>
      <c r="AE367" s="62"/>
      <c r="AF367" s="62" t="str">
        <f t="shared" si="26"/>
        <v>Поставка изоляторов линейных фарфоровых</v>
      </c>
      <c r="AG367" s="62" t="s">
        <v>251</v>
      </c>
      <c r="AH367" s="62">
        <v>796</v>
      </c>
      <c r="AI367" s="62" t="s">
        <v>960</v>
      </c>
      <c r="AJ367" s="112">
        <v>64647</v>
      </c>
      <c r="AK367" s="70" t="s">
        <v>1042</v>
      </c>
      <c r="AL367" s="62" t="s">
        <v>1095</v>
      </c>
      <c r="AM367" s="63">
        <f t="shared" si="27"/>
        <v>45240</v>
      </c>
      <c r="AN367" s="63">
        <f t="shared" si="28"/>
        <v>45240</v>
      </c>
      <c r="AO367" s="63">
        <f t="shared" si="29"/>
        <v>45605</v>
      </c>
      <c r="AP367" s="62">
        <v>2024</v>
      </c>
      <c r="AQ367" s="62"/>
      <c r="AR367" s="62"/>
      <c r="AS367" s="62"/>
      <c r="AT367" s="62"/>
      <c r="AU367" s="62"/>
      <c r="AV367" s="62"/>
      <c r="AW367" s="65"/>
      <c r="AX367" s="62"/>
      <c r="AY367" s="62"/>
      <c r="AZ367" s="62"/>
    </row>
    <row r="368" spans="1:52" s="164" customFormat="1" ht="94.5">
      <c r="A368" s="67" t="s">
        <v>391</v>
      </c>
      <c r="B368" s="69" t="s">
        <v>1865</v>
      </c>
      <c r="C368" s="72" t="s">
        <v>1184</v>
      </c>
      <c r="D368" s="59" t="s">
        <v>404</v>
      </c>
      <c r="E368" s="100" t="s">
        <v>392</v>
      </c>
      <c r="F368" s="113" t="s">
        <v>1446</v>
      </c>
      <c r="G368" s="59" t="s">
        <v>1447</v>
      </c>
      <c r="H368" s="67" t="s">
        <v>1200</v>
      </c>
      <c r="I368" s="67" t="s">
        <v>1200</v>
      </c>
      <c r="J368" s="62">
        <v>1</v>
      </c>
      <c r="K368" s="62"/>
      <c r="L368" s="62" t="s">
        <v>61</v>
      </c>
      <c r="M368" s="62" t="s">
        <v>387</v>
      </c>
      <c r="N368" s="62" t="s">
        <v>395</v>
      </c>
      <c r="O368" s="143">
        <v>7000</v>
      </c>
      <c r="P368" s="143">
        <f t="shared" si="24"/>
        <v>8400</v>
      </c>
      <c r="Q368" s="127">
        <v>4200</v>
      </c>
      <c r="R368" s="127">
        <v>4200</v>
      </c>
      <c r="S368" s="127"/>
      <c r="T368" s="127"/>
      <c r="U368" s="146"/>
      <c r="V368" s="146"/>
      <c r="W368" s="72" t="s">
        <v>410</v>
      </c>
      <c r="X368" s="72" t="s">
        <v>1240</v>
      </c>
      <c r="Y368" s="56" t="s">
        <v>66</v>
      </c>
      <c r="Z368" s="63">
        <v>45047</v>
      </c>
      <c r="AA368" s="63">
        <f t="shared" si="25"/>
        <v>45107</v>
      </c>
      <c r="AB368" s="62"/>
      <c r="AC368" s="62"/>
      <c r="AD368" s="62"/>
      <c r="AE368" s="62"/>
      <c r="AF368" s="62" t="str">
        <f t="shared" si="26"/>
        <v>Поставка изоляторов опорных полимерных</v>
      </c>
      <c r="AG368" s="62" t="s">
        <v>251</v>
      </c>
      <c r="AH368" s="62">
        <v>796</v>
      </c>
      <c r="AI368" s="62" t="s">
        <v>960</v>
      </c>
      <c r="AJ368" s="112">
        <v>3971</v>
      </c>
      <c r="AK368" s="70" t="s">
        <v>1042</v>
      </c>
      <c r="AL368" s="62" t="s">
        <v>1095</v>
      </c>
      <c r="AM368" s="63">
        <f t="shared" si="27"/>
        <v>45117</v>
      </c>
      <c r="AN368" s="63">
        <f t="shared" si="28"/>
        <v>45117</v>
      </c>
      <c r="AO368" s="63">
        <f t="shared" si="29"/>
        <v>45482</v>
      </c>
      <c r="AP368" s="62" t="s">
        <v>390</v>
      </c>
      <c r="AQ368" s="62"/>
      <c r="AR368" s="62"/>
      <c r="AS368" s="62"/>
      <c r="AT368" s="62"/>
      <c r="AU368" s="62"/>
      <c r="AV368" s="62"/>
      <c r="AW368" s="65"/>
      <c r="AX368" s="62"/>
      <c r="AY368" s="62"/>
      <c r="AZ368" s="62"/>
    </row>
    <row r="369" spans="1:52" s="164" customFormat="1" ht="94.5">
      <c r="A369" s="67" t="s">
        <v>391</v>
      </c>
      <c r="B369" s="69" t="s">
        <v>1866</v>
      </c>
      <c r="C369" s="72" t="s">
        <v>1184</v>
      </c>
      <c r="D369" s="59" t="s">
        <v>404</v>
      </c>
      <c r="E369" s="100" t="s">
        <v>392</v>
      </c>
      <c r="F369" s="113" t="s">
        <v>1448</v>
      </c>
      <c r="G369" s="59" t="s">
        <v>1449</v>
      </c>
      <c r="H369" s="67" t="s">
        <v>1445</v>
      </c>
      <c r="I369" s="67" t="s">
        <v>1445</v>
      </c>
      <c r="J369" s="62">
        <v>1</v>
      </c>
      <c r="K369" s="62"/>
      <c r="L369" s="62" t="s">
        <v>61</v>
      </c>
      <c r="M369" s="62" t="s">
        <v>387</v>
      </c>
      <c r="N369" s="62" t="s">
        <v>395</v>
      </c>
      <c r="O369" s="143">
        <v>4000</v>
      </c>
      <c r="P369" s="143">
        <f t="shared" si="24"/>
        <v>4800</v>
      </c>
      <c r="Q369" s="127">
        <v>2400</v>
      </c>
      <c r="R369" s="127">
        <v>2400</v>
      </c>
      <c r="S369" s="127"/>
      <c r="T369" s="127"/>
      <c r="U369" s="146"/>
      <c r="V369" s="146"/>
      <c r="W369" s="16" t="s">
        <v>396</v>
      </c>
      <c r="X369" s="72" t="s">
        <v>1240</v>
      </c>
      <c r="Y369" s="56" t="s">
        <v>66</v>
      </c>
      <c r="Z369" s="63">
        <v>45047</v>
      </c>
      <c r="AA369" s="63">
        <f t="shared" si="25"/>
        <v>45107</v>
      </c>
      <c r="AB369" s="62"/>
      <c r="AC369" s="62"/>
      <c r="AD369" s="62"/>
      <c r="AE369" s="62"/>
      <c r="AF369" s="62" t="str">
        <f t="shared" si="26"/>
        <v>Поставка изоляторов опорных фарфоровых</v>
      </c>
      <c r="AG369" s="62" t="s">
        <v>251</v>
      </c>
      <c r="AH369" s="62">
        <v>796</v>
      </c>
      <c r="AI369" s="62" t="s">
        <v>960</v>
      </c>
      <c r="AJ369" s="112">
        <v>6072</v>
      </c>
      <c r="AK369" s="70" t="s">
        <v>1042</v>
      </c>
      <c r="AL369" s="62" t="s">
        <v>1095</v>
      </c>
      <c r="AM369" s="63">
        <f t="shared" si="27"/>
        <v>45117</v>
      </c>
      <c r="AN369" s="63">
        <f t="shared" si="28"/>
        <v>45117</v>
      </c>
      <c r="AO369" s="63">
        <f t="shared" si="29"/>
        <v>45482</v>
      </c>
      <c r="AP369" s="62" t="s">
        <v>390</v>
      </c>
      <c r="AQ369" s="62"/>
      <c r="AR369" s="62"/>
      <c r="AS369" s="62"/>
      <c r="AT369" s="62"/>
      <c r="AU369" s="62"/>
      <c r="AV369" s="62"/>
      <c r="AW369" s="65"/>
      <c r="AX369" s="62"/>
      <c r="AY369" s="62"/>
      <c r="AZ369" s="62"/>
    </row>
    <row r="370" spans="1:52" s="164" customFormat="1" ht="94.5">
      <c r="A370" s="67" t="s">
        <v>391</v>
      </c>
      <c r="B370" s="69" t="s">
        <v>1867</v>
      </c>
      <c r="C370" s="72" t="s">
        <v>1184</v>
      </c>
      <c r="D370" s="59" t="s">
        <v>404</v>
      </c>
      <c r="E370" s="100" t="s">
        <v>392</v>
      </c>
      <c r="F370" s="113" t="s">
        <v>1450</v>
      </c>
      <c r="G370" s="59" t="s">
        <v>1451</v>
      </c>
      <c r="H370" s="67" t="s">
        <v>1200</v>
      </c>
      <c r="I370" s="67" t="s">
        <v>1200</v>
      </c>
      <c r="J370" s="62">
        <v>1</v>
      </c>
      <c r="K370" s="62"/>
      <c r="L370" s="62" t="s">
        <v>61</v>
      </c>
      <c r="M370" s="62" t="s">
        <v>387</v>
      </c>
      <c r="N370" s="62" t="s">
        <v>395</v>
      </c>
      <c r="O370" s="143">
        <v>4000</v>
      </c>
      <c r="P370" s="143">
        <f t="shared" si="24"/>
        <v>4800</v>
      </c>
      <c r="Q370" s="127">
        <v>2400</v>
      </c>
      <c r="R370" s="127">
        <v>2400</v>
      </c>
      <c r="S370" s="127"/>
      <c r="T370" s="127"/>
      <c r="U370" s="146"/>
      <c r="V370" s="146"/>
      <c r="W370" s="16" t="s">
        <v>396</v>
      </c>
      <c r="X370" s="72" t="s">
        <v>1240</v>
      </c>
      <c r="Y370" s="56" t="s">
        <v>66</v>
      </c>
      <c r="Z370" s="63">
        <v>45047</v>
      </c>
      <c r="AA370" s="63">
        <f t="shared" si="25"/>
        <v>45107</v>
      </c>
      <c r="AB370" s="62"/>
      <c r="AC370" s="62"/>
      <c r="AD370" s="62"/>
      <c r="AE370" s="62"/>
      <c r="AF370" s="62" t="str">
        <f t="shared" si="26"/>
        <v>Поставка изоляторов подвесных полимерных</v>
      </c>
      <c r="AG370" s="62" t="s">
        <v>251</v>
      </c>
      <c r="AH370" s="62">
        <v>796</v>
      </c>
      <c r="AI370" s="62" t="s">
        <v>960</v>
      </c>
      <c r="AJ370" s="112">
        <v>1101</v>
      </c>
      <c r="AK370" s="70" t="s">
        <v>1042</v>
      </c>
      <c r="AL370" s="62" t="s">
        <v>1095</v>
      </c>
      <c r="AM370" s="63">
        <f t="shared" si="27"/>
        <v>45117</v>
      </c>
      <c r="AN370" s="63">
        <f t="shared" si="28"/>
        <v>45117</v>
      </c>
      <c r="AO370" s="63">
        <f t="shared" si="29"/>
        <v>45482</v>
      </c>
      <c r="AP370" s="62" t="s">
        <v>390</v>
      </c>
      <c r="AQ370" s="62"/>
      <c r="AR370" s="62"/>
      <c r="AS370" s="62"/>
      <c r="AT370" s="62"/>
      <c r="AU370" s="62"/>
      <c r="AV370" s="62"/>
      <c r="AW370" s="65"/>
      <c r="AX370" s="62"/>
      <c r="AY370" s="62"/>
      <c r="AZ370" s="62"/>
    </row>
    <row r="371" spans="1:52" s="164" customFormat="1" ht="94.5">
      <c r="A371" s="67" t="s">
        <v>391</v>
      </c>
      <c r="B371" s="69" t="s">
        <v>1868</v>
      </c>
      <c r="C371" s="72" t="s">
        <v>1184</v>
      </c>
      <c r="D371" s="59" t="s">
        <v>404</v>
      </c>
      <c r="E371" s="100" t="s">
        <v>392</v>
      </c>
      <c r="F371" s="113" t="s">
        <v>1452</v>
      </c>
      <c r="G371" s="59" t="s">
        <v>1453</v>
      </c>
      <c r="H371" s="67" t="s">
        <v>1442</v>
      </c>
      <c r="I371" s="67" t="s">
        <v>1442</v>
      </c>
      <c r="J371" s="62">
        <v>1</v>
      </c>
      <c r="K371" s="62"/>
      <c r="L371" s="62" t="s">
        <v>61</v>
      </c>
      <c r="M371" s="62" t="s">
        <v>387</v>
      </c>
      <c r="N371" s="62" t="s">
        <v>395</v>
      </c>
      <c r="O371" s="143">
        <v>100000</v>
      </c>
      <c r="P371" s="143">
        <f t="shared" si="24"/>
        <v>120000</v>
      </c>
      <c r="Q371" s="127"/>
      <c r="R371" s="127">
        <v>120000</v>
      </c>
      <c r="S371" s="127"/>
      <c r="T371" s="127"/>
      <c r="U371" s="146"/>
      <c r="V371" s="146"/>
      <c r="W371" s="59" t="s">
        <v>64</v>
      </c>
      <c r="X371" s="72" t="s">
        <v>1240</v>
      </c>
      <c r="Y371" s="56" t="s">
        <v>66</v>
      </c>
      <c r="Z371" s="63">
        <v>45200</v>
      </c>
      <c r="AA371" s="63">
        <f t="shared" si="25"/>
        <v>45260</v>
      </c>
      <c r="AB371" s="62"/>
      <c r="AC371" s="62"/>
      <c r="AD371" s="62"/>
      <c r="AE371" s="62"/>
      <c r="AF371" s="62" t="str">
        <f t="shared" si="26"/>
        <v>Поставка изоляторов подвесных стеклянных</v>
      </c>
      <c r="AG371" s="62" t="s">
        <v>251</v>
      </c>
      <c r="AH371" s="62">
        <v>796</v>
      </c>
      <c r="AI371" s="62" t="s">
        <v>960</v>
      </c>
      <c r="AJ371" s="112">
        <v>97602</v>
      </c>
      <c r="AK371" s="70" t="s">
        <v>1042</v>
      </c>
      <c r="AL371" s="62" t="s">
        <v>1095</v>
      </c>
      <c r="AM371" s="63">
        <f t="shared" si="27"/>
        <v>45270</v>
      </c>
      <c r="AN371" s="63">
        <f t="shared" si="28"/>
        <v>45270</v>
      </c>
      <c r="AO371" s="63">
        <f t="shared" si="29"/>
        <v>45635</v>
      </c>
      <c r="AP371" s="62">
        <v>2024</v>
      </c>
      <c r="AQ371" s="62"/>
      <c r="AR371" s="62"/>
      <c r="AS371" s="62"/>
      <c r="AT371" s="62"/>
      <c r="AU371" s="62"/>
      <c r="AV371" s="62"/>
      <c r="AW371" s="65"/>
      <c r="AX371" s="62"/>
      <c r="AY371" s="62"/>
      <c r="AZ371" s="62"/>
    </row>
    <row r="372" spans="1:52" s="164" customFormat="1" ht="94.5">
      <c r="A372" s="67" t="s">
        <v>391</v>
      </c>
      <c r="B372" s="69" t="s">
        <v>1869</v>
      </c>
      <c r="C372" s="72" t="s">
        <v>1184</v>
      </c>
      <c r="D372" s="59" t="s">
        <v>404</v>
      </c>
      <c r="E372" s="100" t="s">
        <v>392</v>
      </c>
      <c r="F372" s="113" t="s">
        <v>1454</v>
      </c>
      <c r="G372" s="59" t="s">
        <v>1455</v>
      </c>
      <c r="H372" s="67" t="s">
        <v>1200</v>
      </c>
      <c r="I372" s="67" t="s">
        <v>1200</v>
      </c>
      <c r="J372" s="62">
        <v>1</v>
      </c>
      <c r="K372" s="62"/>
      <c r="L372" s="62" t="s">
        <v>61</v>
      </c>
      <c r="M372" s="62" t="s">
        <v>387</v>
      </c>
      <c r="N372" s="62" t="s">
        <v>395</v>
      </c>
      <c r="O372" s="143">
        <v>10000</v>
      </c>
      <c r="P372" s="143">
        <f t="shared" si="24"/>
        <v>12000</v>
      </c>
      <c r="Q372" s="127">
        <v>6000</v>
      </c>
      <c r="R372" s="127">
        <v>6000</v>
      </c>
      <c r="S372" s="127"/>
      <c r="T372" s="127"/>
      <c r="U372" s="146"/>
      <c r="V372" s="146"/>
      <c r="W372" s="72" t="s">
        <v>410</v>
      </c>
      <c r="X372" s="72" t="s">
        <v>1240</v>
      </c>
      <c r="Y372" s="56" t="s">
        <v>66</v>
      </c>
      <c r="Z372" s="63">
        <v>45078</v>
      </c>
      <c r="AA372" s="63">
        <f t="shared" si="25"/>
        <v>45138</v>
      </c>
      <c r="AB372" s="62"/>
      <c r="AC372" s="62"/>
      <c r="AD372" s="62"/>
      <c r="AE372" s="62"/>
      <c r="AF372" s="62" t="str">
        <f t="shared" si="26"/>
        <v>Поставка изоляторов проходных</v>
      </c>
      <c r="AG372" s="62" t="s">
        <v>251</v>
      </c>
      <c r="AH372" s="62">
        <v>796</v>
      </c>
      <c r="AI372" s="62" t="s">
        <v>960</v>
      </c>
      <c r="AJ372" s="112">
        <v>7311</v>
      </c>
      <c r="AK372" s="70" t="s">
        <v>1042</v>
      </c>
      <c r="AL372" s="62" t="s">
        <v>1095</v>
      </c>
      <c r="AM372" s="63">
        <f t="shared" si="27"/>
        <v>45148</v>
      </c>
      <c r="AN372" s="63">
        <f t="shared" si="28"/>
        <v>45148</v>
      </c>
      <c r="AO372" s="63">
        <f t="shared" si="29"/>
        <v>45513</v>
      </c>
      <c r="AP372" s="62" t="s">
        <v>390</v>
      </c>
      <c r="AQ372" s="62"/>
      <c r="AR372" s="62"/>
      <c r="AS372" s="62"/>
      <c r="AT372" s="62"/>
      <c r="AU372" s="62"/>
      <c r="AV372" s="62"/>
      <c r="AW372" s="65"/>
      <c r="AX372" s="62"/>
      <c r="AY372" s="62"/>
      <c r="AZ372" s="62"/>
    </row>
    <row r="373" spans="1:52" s="164" customFormat="1" ht="94.5">
      <c r="A373" s="67" t="s">
        <v>391</v>
      </c>
      <c r="B373" s="69" t="s">
        <v>1870</v>
      </c>
      <c r="C373" s="72" t="s">
        <v>1184</v>
      </c>
      <c r="D373" s="59" t="s">
        <v>404</v>
      </c>
      <c r="E373" s="100" t="s">
        <v>392</v>
      </c>
      <c r="F373" s="85" t="s">
        <v>1456</v>
      </c>
      <c r="G373" s="72" t="s">
        <v>1457</v>
      </c>
      <c r="H373" s="85" t="s">
        <v>1001</v>
      </c>
      <c r="I373" s="85" t="s">
        <v>1511</v>
      </c>
      <c r="J373" s="114">
        <v>2</v>
      </c>
      <c r="K373" s="62"/>
      <c r="L373" s="62" t="s">
        <v>61</v>
      </c>
      <c r="M373" s="62" t="s">
        <v>387</v>
      </c>
      <c r="N373" s="62" t="s">
        <v>395</v>
      </c>
      <c r="O373" s="130">
        <v>3000</v>
      </c>
      <c r="P373" s="130">
        <v>3600</v>
      </c>
      <c r="Q373" s="131"/>
      <c r="R373" s="131">
        <v>3600</v>
      </c>
      <c r="S373" s="162"/>
      <c r="T373" s="127"/>
      <c r="U373" s="146"/>
      <c r="V373" s="146"/>
      <c r="W373" s="59" t="s">
        <v>64</v>
      </c>
      <c r="X373" s="72" t="s">
        <v>1240</v>
      </c>
      <c r="Y373" s="56" t="s">
        <v>66</v>
      </c>
      <c r="Z373" s="66">
        <v>45170</v>
      </c>
      <c r="AA373" s="66">
        <v>45230</v>
      </c>
      <c r="AB373" s="72"/>
      <c r="AC373" s="72"/>
      <c r="AD373" s="72"/>
      <c r="AE373" s="72"/>
      <c r="AF373" s="72" t="s">
        <v>1457</v>
      </c>
      <c r="AG373" s="72" t="s">
        <v>251</v>
      </c>
      <c r="AH373" s="72">
        <v>796</v>
      </c>
      <c r="AI373" s="72" t="s">
        <v>960</v>
      </c>
      <c r="AJ373" s="115">
        <v>5406</v>
      </c>
      <c r="AK373" s="70" t="s">
        <v>1042</v>
      </c>
      <c r="AL373" s="62" t="s">
        <v>1095</v>
      </c>
      <c r="AM373" s="66">
        <v>45240</v>
      </c>
      <c r="AN373" s="66">
        <v>45240</v>
      </c>
      <c r="AO373" s="66">
        <v>45605</v>
      </c>
      <c r="AP373" s="72">
        <v>2023</v>
      </c>
      <c r="AQ373" s="62"/>
      <c r="AR373" s="62"/>
      <c r="AS373" s="62"/>
      <c r="AT373" s="62"/>
      <c r="AU373" s="62"/>
      <c r="AV373" s="62"/>
      <c r="AW373" s="65"/>
      <c r="AX373" s="62"/>
      <c r="AY373" s="62"/>
      <c r="AZ373" s="62"/>
    </row>
    <row r="374" spans="1:52" s="164" customFormat="1" ht="94.5">
      <c r="A374" s="67" t="s">
        <v>391</v>
      </c>
      <c r="B374" s="69" t="s">
        <v>1871</v>
      </c>
      <c r="C374" s="72" t="s">
        <v>1184</v>
      </c>
      <c r="D374" s="59" t="s">
        <v>404</v>
      </c>
      <c r="E374" s="100" t="s">
        <v>392</v>
      </c>
      <c r="F374" s="85" t="s">
        <v>1456</v>
      </c>
      <c r="G374" s="72" t="s">
        <v>1458</v>
      </c>
      <c r="H374" s="85" t="s">
        <v>1001</v>
      </c>
      <c r="I374" s="85" t="s">
        <v>1511</v>
      </c>
      <c r="J374" s="114">
        <v>2</v>
      </c>
      <c r="K374" s="62"/>
      <c r="L374" s="62" t="s">
        <v>61</v>
      </c>
      <c r="M374" s="62" t="s">
        <v>387</v>
      </c>
      <c r="N374" s="62" t="s">
        <v>395</v>
      </c>
      <c r="O374" s="130">
        <v>2000</v>
      </c>
      <c r="P374" s="130">
        <v>2400</v>
      </c>
      <c r="Q374" s="131"/>
      <c r="R374" s="131">
        <v>2400</v>
      </c>
      <c r="S374" s="162"/>
      <c r="T374" s="127"/>
      <c r="U374" s="146"/>
      <c r="V374" s="146"/>
      <c r="W374" s="59" t="s">
        <v>64</v>
      </c>
      <c r="X374" s="72" t="s">
        <v>1240</v>
      </c>
      <c r="Y374" s="56" t="s">
        <v>66</v>
      </c>
      <c r="Z374" s="66">
        <v>45170</v>
      </c>
      <c r="AA374" s="66">
        <v>45230</v>
      </c>
      <c r="AB374" s="72"/>
      <c r="AC374" s="72"/>
      <c r="AD374" s="72"/>
      <c r="AE374" s="72"/>
      <c r="AF374" s="72" t="s">
        <v>1458</v>
      </c>
      <c r="AG374" s="72" t="s">
        <v>251</v>
      </c>
      <c r="AH374" s="72">
        <v>796</v>
      </c>
      <c r="AI374" s="72" t="s">
        <v>960</v>
      </c>
      <c r="AJ374" s="115">
        <v>1100</v>
      </c>
      <c r="AK374" s="70" t="s">
        <v>1042</v>
      </c>
      <c r="AL374" s="62" t="s">
        <v>1095</v>
      </c>
      <c r="AM374" s="66">
        <v>45240</v>
      </c>
      <c r="AN374" s="66">
        <v>45240</v>
      </c>
      <c r="AO374" s="66">
        <v>45605</v>
      </c>
      <c r="AP374" s="72">
        <v>2023</v>
      </c>
      <c r="AQ374" s="62"/>
      <c r="AR374" s="62"/>
      <c r="AS374" s="62"/>
      <c r="AT374" s="62"/>
      <c r="AU374" s="62"/>
      <c r="AV374" s="62"/>
      <c r="AW374" s="65"/>
      <c r="AX374" s="62"/>
      <c r="AY374" s="62"/>
      <c r="AZ374" s="62"/>
    </row>
    <row r="375" spans="1:52" s="164" customFormat="1" ht="94.5">
      <c r="A375" s="67" t="s">
        <v>391</v>
      </c>
      <c r="B375" s="69" t="s">
        <v>1872</v>
      </c>
      <c r="C375" s="72" t="s">
        <v>1184</v>
      </c>
      <c r="D375" s="59" t="s">
        <v>404</v>
      </c>
      <c r="E375" s="100" t="s">
        <v>392</v>
      </c>
      <c r="F375" s="85" t="s">
        <v>1459</v>
      </c>
      <c r="G375" s="72" t="s">
        <v>1460</v>
      </c>
      <c r="H375" s="85" t="s">
        <v>1435</v>
      </c>
      <c r="I375" s="85" t="s">
        <v>1512</v>
      </c>
      <c r="J375" s="114">
        <v>2</v>
      </c>
      <c r="K375" s="62"/>
      <c r="L375" s="62" t="s">
        <v>61</v>
      </c>
      <c r="M375" s="62" t="s">
        <v>387</v>
      </c>
      <c r="N375" s="62" t="s">
        <v>395</v>
      </c>
      <c r="O375" s="130">
        <v>50000</v>
      </c>
      <c r="P375" s="130">
        <v>60000</v>
      </c>
      <c r="Q375" s="131"/>
      <c r="R375" s="131">
        <v>60000</v>
      </c>
      <c r="S375" s="162"/>
      <c r="T375" s="127"/>
      <c r="U375" s="146"/>
      <c r="V375" s="146"/>
      <c r="W375" s="59" t="s">
        <v>64</v>
      </c>
      <c r="X375" s="72" t="s">
        <v>1240</v>
      </c>
      <c r="Y375" s="56" t="s">
        <v>66</v>
      </c>
      <c r="Z375" s="66">
        <v>45231</v>
      </c>
      <c r="AA375" s="66">
        <v>45291</v>
      </c>
      <c r="AB375" s="163"/>
      <c r="AC375" s="163"/>
      <c r="AD375" s="163"/>
      <c r="AE375" s="163"/>
      <c r="AF375" s="72" t="s">
        <v>1460</v>
      </c>
      <c r="AG375" s="72" t="s">
        <v>251</v>
      </c>
      <c r="AH375" s="72">
        <v>796</v>
      </c>
      <c r="AI375" s="72" t="s">
        <v>960</v>
      </c>
      <c r="AJ375" s="115">
        <v>27000</v>
      </c>
      <c r="AK375" s="70" t="s">
        <v>1042</v>
      </c>
      <c r="AL375" s="62" t="s">
        <v>1095</v>
      </c>
      <c r="AM375" s="66">
        <v>45301</v>
      </c>
      <c r="AN375" s="66">
        <v>45301</v>
      </c>
      <c r="AO375" s="66">
        <v>45666</v>
      </c>
      <c r="AP375" s="72">
        <v>2024</v>
      </c>
      <c r="AQ375" s="62"/>
      <c r="AR375" s="62"/>
      <c r="AS375" s="62"/>
      <c r="AT375" s="62"/>
      <c r="AU375" s="62"/>
      <c r="AV375" s="62"/>
      <c r="AW375" s="65"/>
      <c r="AX375" s="62"/>
      <c r="AY375" s="62"/>
      <c r="AZ375" s="62"/>
    </row>
    <row r="376" spans="1:52" s="164" customFormat="1" ht="94.5">
      <c r="A376" s="67" t="s">
        <v>391</v>
      </c>
      <c r="B376" s="69" t="s">
        <v>1873</v>
      </c>
      <c r="C376" s="72" t="s">
        <v>1184</v>
      </c>
      <c r="D376" s="59" t="s">
        <v>404</v>
      </c>
      <c r="E376" s="100" t="s">
        <v>392</v>
      </c>
      <c r="F376" s="85" t="s">
        <v>1461</v>
      </c>
      <c r="G376" s="72" t="s">
        <v>1462</v>
      </c>
      <c r="H376" s="85" t="s">
        <v>1435</v>
      </c>
      <c r="I376" s="85" t="s">
        <v>1463</v>
      </c>
      <c r="J376" s="72">
        <v>1</v>
      </c>
      <c r="K376" s="62"/>
      <c r="L376" s="62" t="s">
        <v>61</v>
      </c>
      <c r="M376" s="62" t="s">
        <v>387</v>
      </c>
      <c r="N376" s="62" t="s">
        <v>395</v>
      </c>
      <c r="O376" s="147">
        <v>6000</v>
      </c>
      <c r="P376" s="130">
        <v>7200</v>
      </c>
      <c r="Q376" s="131">
        <v>4800</v>
      </c>
      <c r="R376" s="131">
        <v>2400</v>
      </c>
      <c r="S376" s="162"/>
      <c r="T376" s="127"/>
      <c r="U376" s="146"/>
      <c r="V376" s="146"/>
      <c r="W376" s="59" t="s">
        <v>64</v>
      </c>
      <c r="X376" s="72" t="s">
        <v>1240</v>
      </c>
      <c r="Y376" s="56" t="s">
        <v>66</v>
      </c>
      <c r="Z376" s="66">
        <v>44958</v>
      </c>
      <c r="AA376" s="66">
        <v>45018</v>
      </c>
      <c r="AB376" s="163"/>
      <c r="AC376" s="163"/>
      <c r="AD376" s="163"/>
      <c r="AE376" s="163"/>
      <c r="AF376" s="72" t="s">
        <v>1462</v>
      </c>
      <c r="AG376" s="72" t="s">
        <v>251</v>
      </c>
      <c r="AH376" s="72">
        <v>796</v>
      </c>
      <c r="AI376" s="72" t="s">
        <v>960</v>
      </c>
      <c r="AJ376" s="115">
        <v>223</v>
      </c>
      <c r="AK376" s="70" t="s">
        <v>1042</v>
      </c>
      <c r="AL376" s="62" t="s">
        <v>1095</v>
      </c>
      <c r="AM376" s="66">
        <v>45028</v>
      </c>
      <c r="AN376" s="66">
        <v>45028</v>
      </c>
      <c r="AO376" s="66">
        <v>45393</v>
      </c>
      <c r="AP376" s="72">
        <v>2023</v>
      </c>
      <c r="AQ376" s="62"/>
      <c r="AR376" s="62"/>
      <c r="AS376" s="62"/>
      <c r="AT376" s="62"/>
      <c r="AU376" s="62"/>
      <c r="AV376" s="62"/>
      <c r="AW376" s="65"/>
      <c r="AX376" s="62"/>
      <c r="AY376" s="62"/>
      <c r="AZ376" s="62"/>
    </row>
    <row r="377" spans="1:52" s="164" customFormat="1" ht="94.5">
      <c r="A377" s="67" t="s">
        <v>391</v>
      </c>
      <c r="B377" s="69" t="s">
        <v>1874</v>
      </c>
      <c r="C377" s="72" t="s">
        <v>1184</v>
      </c>
      <c r="D377" s="59" t="s">
        <v>404</v>
      </c>
      <c r="E377" s="100" t="s">
        <v>392</v>
      </c>
      <c r="F377" s="85" t="s">
        <v>1464</v>
      </c>
      <c r="G377" s="72" t="s">
        <v>1465</v>
      </c>
      <c r="H377" s="85" t="s">
        <v>1435</v>
      </c>
      <c r="I377" s="85" t="s">
        <v>1463</v>
      </c>
      <c r="J377" s="72">
        <v>1</v>
      </c>
      <c r="K377" s="62"/>
      <c r="L377" s="62" t="s">
        <v>61</v>
      </c>
      <c r="M377" s="62" t="s">
        <v>387</v>
      </c>
      <c r="N377" s="62" t="s">
        <v>395</v>
      </c>
      <c r="O377" s="147">
        <v>6000</v>
      </c>
      <c r="P377" s="130">
        <v>7200</v>
      </c>
      <c r="Q377" s="131">
        <v>3600</v>
      </c>
      <c r="R377" s="131">
        <v>3600</v>
      </c>
      <c r="S377" s="162"/>
      <c r="T377" s="127"/>
      <c r="U377" s="146"/>
      <c r="V377" s="146"/>
      <c r="W377" s="59" t="s">
        <v>64</v>
      </c>
      <c r="X377" s="72" t="s">
        <v>1240</v>
      </c>
      <c r="Y377" s="56" t="s">
        <v>66</v>
      </c>
      <c r="Z377" s="66">
        <v>45050</v>
      </c>
      <c r="AA377" s="66">
        <v>45110</v>
      </c>
      <c r="AB377" s="163"/>
      <c r="AC377" s="163"/>
      <c r="AD377" s="163"/>
      <c r="AE377" s="163"/>
      <c r="AF377" s="72" t="s">
        <v>1465</v>
      </c>
      <c r="AG377" s="72" t="s">
        <v>251</v>
      </c>
      <c r="AH377" s="72">
        <v>796</v>
      </c>
      <c r="AI377" s="72" t="s">
        <v>960</v>
      </c>
      <c r="AJ377" s="115">
        <v>650</v>
      </c>
      <c r="AK377" s="70" t="s">
        <v>1042</v>
      </c>
      <c r="AL377" s="62" t="s">
        <v>1095</v>
      </c>
      <c r="AM377" s="66">
        <v>45120</v>
      </c>
      <c r="AN377" s="66">
        <v>45120</v>
      </c>
      <c r="AO377" s="66">
        <v>45485</v>
      </c>
      <c r="AP377" s="72">
        <v>2023</v>
      </c>
      <c r="AQ377" s="62"/>
      <c r="AR377" s="62"/>
      <c r="AS377" s="62"/>
      <c r="AT377" s="62"/>
      <c r="AU377" s="62"/>
      <c r="AV377" s="62"/>
      <c r="AW377" s="65"/>
      <c r="AX377" s="62"/>
      <c r="AY377" s="62"/>
      <c r="AZ377" s="62"/>
    </row>
    <row r="378" spans="1:52" s="164" customFormat="1" ht="94.5">
      <c r="A378" s="67" t="s">
        <v>391</v>
      </c>
      <c r="B378" s="69" t="s">
        <v>1875</v>
      </c>
      <c r="C378" s="72" t="s">
        <v>1184</v>
      </c>
      <c r="D378" s="59" t="s">
        <v>404</v>
      </c>
      <c r="E378" s="100" t="s">
        <v>392</v>
      </c>
      <c r="F378" s="85" t="s">
        <v>1466</v>
      </c>
      <c r="G378" s="72" t="s">
        <v>1467</v>
      </c>
      <c r="H378" s="72" t="s">
        <v>1468</v>
      </c>
      <c r="I378" s="72" t="s">
        <v>1469</v>
      </c>
      <c r="J378" s="114">
        <v>1</v>
      </c>
      <c r="K378" s="62"/>
      <c r="L378" s="62" t="s">
        <v>61</v>
      </c>
      <c r="M378" s="62" t="s">
        <v>387</v>
      </c>
      <c r="N378" s="62" t="s">
        <v>395</v>
      </c>
      <c r="O378" s="131">
        <v>400000</v>
      </c>
      <c r="P378" s="130">
        <v>480000</v>
      </c>
      <c r="Q378" s="131">
        <v>360000</v>
      </c>
      <c r="R378" s="131">
        <v>120000</v>
      </c>
      <c r="S378" s="162"/>
      <c r="T378" s="127"/>
      <c r="U378" s="146"/>
      <c r="V378" s="146"/>
      <c r="W378" s="59" t="s">
        <v>64</v>
      </c>
      <c r="X378" s="72" t="s">
        <v>1240</v>
      </c>
      <c r="Y378" s="56" t="s">
        <v>66</v>
      </c>
      <c r="Z378" s="66">
        <v>44936</v>
      </c>
      <c r="AA378" s="66">
        <v>44996</v>
      </c>
      <c r="AB378" s="163"/>
      <c r="AC378" s="163"/>
      <c r="AD378" s="163"/>
      <c r="AE378" s="163"/>
      <c r="AF378" s="72" t="s">
        <v>1467</v>
      </c>
      <c r="AG378" s="72" t="s">
        <v>251</v>
      </c>
      <c r="AH378" s="72">
        <v>796</v>
      </c>
      <c r="AI378" s="72" t="s">
        <v>960</v>
      </c>
      <c r="AJ378" s="115">
        <v>25000</v>
      </c>
      <c r="AK378" s="70" t="s">
        <v>1042</v>
      </c>
      <c r="AL378" s="62" t="s">
        <v>1095</v>
      </c>
      <c r="AM378" s="66">
        <v>45006</v>
      </c>
      <c r="AN378" s="66">
        <v>45006</v>
      </c>
      <c r="AO378" s="66">
        <v>45371</v>
      </c>
      <c r="AP378" s="72">
        <v>2023</v>
      </c>
      <c r="AQ378" s="62"/>
      <c r="AR378" s="62"/>
      <c r="AS378" s="62"/>
      <c r="AT378" s="62"/>
      <c r="AU378" s="62"/>
      <c r="AV378" s="62"/>
      <c r="AW378" s="65"/>
      <c r="AX378" s="62"/>
      <c r="AY378" s="62"/>
      <c r="AZ378" s="62"/>
    </row>
    <row r="379" spans="1:52" s="164" customFormat="1" ht="94.5">
      <c r="A379" s="67" t="s">
        <v>391</v>
      </c>
      <c r="B379" s="69" t="s">
        <v>1876</v>
      </c>
      <c r="C379" s="72" t="s">
        <v>1184</v>
      </c>
      <c r="D379" s="59" t="s">
        <v>404</v>
      </c>
      <c r="E379" s="100" t="s">
        <v>1195</v>
      </c>
      <c r="F379" s="79" t="s">
        <v>1472</v>
      </c>
      <c r="G379" s="74" t="s">
        <v>1473</v>
      </c>
      <c r="H379" s="73" t="s">
        <v>1474</v>
      </c>
      <c r="I379" s="73" t="s">
        <v>1474</v>
      </c>
      <c r="J379" s="72">
        <v>1</v>
      </c>
      <c r="K379" s="62"/>
      <c r="L379" s="62" t="s">
        <v>61</v>
      </c>
      <c r="M379" s="62" t="s">
        <v>387</v>
      </c>
      <c r="N379" s="62" t="s">
        <v>395</v>
      </c>
      <c r="O379" s="131">
        <v>8000</v>
      </c>
      <c r="P379" s="130">
        <f t="shared" ref="P379:P385" si="30">O379*1.2</f>
        <v>9600</v>
      </c>
      <c r="Q379" s="131">
        <v>9000</v>
      </c>
      <c r="R379" s="131">
        <f>P379-Q379</f>
        <v>600</v>
      </c>
      <c r="S379" s="162"/>
      <c r="T379" s="127"/>
      <c r="U379" s="146"/>
      <c r="V379" s="146"/>
      <c r="W379" s="72" t="s">
        <v>410</v>
      </c>
      <c r="X379" s="72" t="s">
        <v>1240</v>
      </c>
      <c r="Y379" s="56" t="s">
        <v>66</v>
      </c>
      <c r="Z379" s="66">
        <v>45231</v>
      </c>
      <c r="AA379" s="66">
        <f t="shared" ref="AA379:AA385" si="31">Z379+60</f>
        <v>45291</v>
      </c>
      <c r="AB379" s="163"/>
      <c r="AC379" s="163"/>
      <c r="AD379" s="163"/>
      <c r="AE379" s="163"/>
      <c r="AF379" s="72" t="str">
        <f t="shared" ref="AF379:AF385" si="32">G379</f>
        <v>Поставка кабельно-проводниковой продукции до 1кВ</v>
      </c>
      <c r="AG379" s="72" t="s">
        <v>251</v>
      </c>
      <c r="AH379" s="72">
        <v>876</v>
      </c>
      <c r="AI379" s="72" t="s">
        <v>435</v>
      </c>
      <c r="AJ379" s="72">
        <v>1</v>
      </c>
      <c r="AK379" s="70" t="s">
        <v>1042</v>
      </c>
      <c r="AL379" s="62" t="s">
        <v>1095</v>
      </c>
      <c r="AM379" s="66">
        <f t="shared" ref="AM379:AM385" si="33">AA379+10</f>
        <v>45301</v>
      </c>
      <c r="AN379" s="66">
        <f t="shared" ref="AN379:AN385" si="34">AM379</f>
        <v>45301</v>
      </c>
      <c r="AO379" s="66">
        <f t="shared" ref="AO379:AO385" si="35">AM379+365</f>
        <v>45666</v>
      </c>
      <c r="AP379" s="72" t="s">
        <v>390</v>
      </c>
      <c r="AQ379" s="62"/>
      <c r="AR379" s="62"/>
      <c r="AS379" s="62"/>
      <c r="AT379" s="62"/>
      <c r="AU379" s="62"/>
      <c r="AV379" s="62"/>
      <c r="AW379" s="65"/>
      <c r="AX379" s="62"/>
      <c r="AY379" s="62"/>
      <c r="AZ379" s="62"/>
    </row>
    <row r="380" spans="1:52" s="164" customFormat="1" ht="94.5">
      <c r="A380" s="67" t="s">
        <v>391</v>
      </c>
      <c r="B380" s="69" t="s">
        <v>1877</v>
      </c>
      <c r="C380" s="72" t="s">
        <v>1184</v>
      </c>
      <c r="D380" s="59" t="s">
        <v>404</v>
      </c>
      <c r="E380" s="100" t="s">
        <v>1195</v>
      </c>
      <c r="F380" s="79" t="s">
        <v>1475</v>
      </c>
      <c r="G380" s="74" t="s">
        <v>1476</v>
      </c>
      <c r="H380" s="73" t="s">
        <v>1409</v>
      </c>
      <c r="I380" s="73" t="s">
        <v>1409</v>
      </c>
      <c r="J380" s="72">
        <v>1</v>
      </c>
      <c r="K380" s="62"/>
      <c r="L380" s="62" t="s">
        <v>61</v>
      </c>
      <c r="M380" s="62" t="s">
        <v>387</v>
      </c>
      <c r="N380" s="62" t="s">
        <v>395</v>
      </c>
      <c r="O380" s="131">
        <v>30000</v>
      </c>
      <c r="P380" s="130">
        <f t="shared" si="30"/>
        <v>36000</v>
      </c>
      <c r="Q380" s="131">
        <v>18000</v>
      </c>
      <c r="R380" s="131">
        <f t="shared" ref="R380:R385" si="36">P380-Q380</f>
        <v>18000</v>
      </c>
      <c r="S380" s="162"/>
      <c r="T380" s="127"/>
      <c r="U380" s="146"/>
      <c r="V380" s="146"/>
      <c r="W380" s="59" t="s">
        <v>64</v>
      </c>
      <c r="X380" s="72" t="s">
        <v>1240</v>
      </c>
      <c r="Y380" s="56" t="s">
        <v>66</v>
      </c>
      <c r="Z380" s="66">
        <v>45047</v>
      </c>
      <c r="AA380" s="66">
        <f t="shared" si="31"/>
        <v>45107</v>
      </c>
      <c r="AB380" s="163"/>
      <c r="AC380" s="163"/>
      <c r="AD380" s="163"/>
      <c r="AE380" s="163"/>
      <c r="AF380" s="72" t="str">
        <f t="shared" si="32"/>
        <v>Поставка кабельных муфт на напряжение до 35 кв</v>
      </c>
      <c r="AG380" s="72" t="s">
        <v>251</v>
      </c>
      <c r="AH380" s="72">
        <v>876</v>
      </c>
      <c r="AI380" s="72" t="s">
        <v>435</v>
      </c>
      <c r="AJ380" s="72">
        <v>1</v>
      </c>
      <c r="AK380" s="70" t="s">
        <v>1042</v>
      </c>
      <c r="AL380" s="62" t="s">
        <v>1095</v>
      </c>
      <c r="AM380" s="66">
        <f t="shared" si="33"/>
        <v>45117</v>
      </c>
      <c r="AN380" s="66">
        <f t="shared" si="34"/>
        <v>45117</v>
      </c>
      <c r="AO380" s="66">
        <f t="shared" si="35"/>
        <v>45482</v>
      </c>
      <c r="AP380" s="72" t="s">
        <v>390</v>
      </c>
      <c r="AQ380" s="62"/>
      <c r="AR380" s="62"/>
      <c r="AS380" s="62"/>
      <c r="AT380" s="62"/>
      <c r="AU380" s="62"/>
      <c r="AV380" s="62"/>
      <c r="AW380" s="65"/>
      <c r="AX380" s="62"/>
      <c r="AY380" s="62"/>
      <c r="AZ380" s="62"/>
    </row>
    <row r="381" spans="1:52" s="164" customFormat="1" ht="94.5">
      <c r="A381" s="67" t="s">
        <v>391</v>
      </c>
      <c r="B381" s="69" t="s">
        <v>1878</v>
      </c>
      <c r="C381" s="72" t="s">
        <v>1184</v>
      </c>
      <c r="D381" s="59" t="s">
        <v>404</v>
      </c>
      <c r="E381" s="100" t="s">
        <v>1195</v>
      </c>
      <c r="F381" s="79" t="s">
        <v>1477</v>
      </c>
      <c r="G381" s="74" t="s">
        <v>1478</v>
      </c>
      <c r="H381" s="73" t="s">
        <v>1474</v>
      </c>
      <c r="I381" s="73" t="s">
        <v>1474</v>
      </c>
      <c r="J381" s="72">
        <v>1</v>
      </c>
      <c r="K381" s="62"/>
      <c r="L381" s="62" t="s">
        <v>61</v>
      </c>
      <c r="M381" s="62" t="s">
        <v>387</v>
      </c>
      <c r="N381" s="62" t="s">
        <v>395</v>
      </c>
      <c r="O381" s="131">
        <v>14000</v>
      </c>
      <c r="P381" s="130">
        <f t="shared" si="30"/>
        <v>16800</v>
      </c>
      <c r="Q381" s="131">
        <v>8400</v>
      </c>
      <c r="R381" s="131">
        <f t="shared" si="36"/>
        <v>8400</v>
      </c>
      <c r="S381" s="162"/>
      <c r="T381" s="127"/>
      <c r="U381" s="146"/>
      <c r="V381" s="146"/>
      <c r="W381" s="59" t="s">
        <v>64</v>
      </c>
      <c r="X381" s="72" t="s">
        <v>1240</v>
      </c>
      <c r="Y381" s="56" t="s">
        <v>66</v>
      </c>
      <c r="Z381" s="66">
        <v>45017</v>
      </c>
      <c r="AA381" s="66">
        <f t="shared" si="31"/>
        <v>45077</v>
      </c>
      <c r="AB381" s="163"/>
      <c r="AC381" s="163"/>
      <c r="AD381" s="163"/>
      <c r="AE381" s="163"/>
      <c r="AF381" s="72" t="str">
        <f t="shared" si="32"/>
        <v>Поставка контрольного кабеля</v>
      </c>
      <c r="AG381" s="72" t="s">
        <v>251</v>
      </c>
      <c r="AH381" s="72">
        <v>876</v>
      </c>
      <c r="AI381" s="72" t="s">
        <v>435</v>
      </c>
      <c r="AJ381" s="72">
        <v>1</v>
      </c>
      <c r="AK381" s="70" t="s">
        <v>1042</v>
      </c>
      <c r="AL381" s="62" t="s">
        <v>1095</v>
      </c>
      <c r="AM381" s="66">
        <f t="shared" si="33"/>
        <v>45087</v>
      </c>
      <c r="AN381" s="66">
        <f t="shared" si="34"/>
        <v>45087</v>
      </c>
      <c r="AO381" s="66">
        <f t="shared" si="35"/>
        <v>45452</v>
      </c>
      <c r="AP381" s="72" t="s">
        <v>390</v>
      </c>
      <c r="AQ381" s="62"/>
      <c r="AR381" s="62"/>
      <c r="AS381" s="62"/>
      <c r="AT381" s="62"/>
      <c r="AU381" s="62"/>
      <c r="AV381" s="62"/>
      <c r="AW381" s="65"/>
      <c r="AX381" s="62"/>
      <c r="AY381" s="62"/>
      <c r="AZ381" s="62"/>
    </row>
    <row r="382" spans="1:52" s="164" customFormat="1" ht="94.5">
      <c r="A382" s="67" t="s">
        <v>391</v>
      </c>
      <c r="B382" s="69" t="s">
        <v>1879</v>
      </c>
      <c r="C382" s="72" t="s">
        <v>1184</v>
      </c>
      <c r="D382" s="59" t="s">
        <v>404</v>
      </c>
      <c r="E382" s="100" t="s">
        <v>1195</v>
      </c>
      <c r="F382" s="79" t="s">
        <v>1479</v>
      </c>
      <c r="G382" s="74" t="s">
        <v>1480</v>
      </c>
      <c r="H382" s="73" t="s">
        <v>1474</v>
      </c>
      <c r="I382" s="73" t="s">
        <v>1474</v>
      </c>
      <c r="J382" s="72">
        <v>1</v>
      </c>
      <c r="K382" s="62"/>
      <c r="L382" s="62" t="s">
        <v>61</v>
      </c>
      <c r="M382" s="62" t="s">
        <v>387</v>
      </c>
      <c r="N382" s="62" t="s">
        <v>395</v>
      </c>
      <c r="O382" s="131">
        <v>90000</v>
      </c>
      <c r="P382" s="130">
        <f t="shared" si="30"/>
        <v>108000</v>
      </c>
      <c r="Q382" s="131">
        <v>8000</v>
      </c>
      <c r="R382" s="131">
        <f t="shared" si="36"/>
        <v>100000</v>
      </c>
      <c r="S382" s="162"/>
      <c r="T382" s="127"/>
      <c r="U382" s="146"/>
      <c r="V382" s="146"/>
      <c r="W382" s="59" t="s">
        <v>64</v>
      </c>
      <c r="X382" s="72" t="s">
        <v>1240</v>
      </c>
      <c r="Y382" s="56" t="s">
        <v>66</v>
      </c>
      <c r="Z382" s="66">
        <v>45200</v>
      </c>
      <c r="AA382" s="66">
        <f t="shared" si="31"/>
        <v>45260</v>
      </c>
      <c r="AB382" s="163"/>
      <c r="AC382" s="163"/>
      <c r="AD382" s="163"/>
      <c r="AE382" s="163"/>
      <c r="AF382" s="72" t="str">
        <f t="shared" si="32"/>
        <v>Поставка неизолированного провода</v>
      </c>
      <c r="AG382" s="72" t="s">
        <v>251</v>
      </c>
      <c r="AH382" s="72">
        <v>876</v>
      </c>
      <c r="AI382" s="72" t="s">
        <v>435</v>
      </c>
      <c r="AJ382" s="72">
        <v>1</v>
      </c>
      <c r="AK382" s="70" t="s">
        <v>1042</v>
      </c>
      <c r="AL382" s="62" t="s">
        <v>1095</v>
      </c>
      <c r="AM382" s="66">
        <f t="shared" si="33"/>
        <v>45270</v>
      </c>
      <c r="AN382" s="66">
        <f t="shared" si="34"/>
        <v>45270</v>
      </c>
      <c r="AO382" s="66">
        <f t="shared" si="35"/>
        <v>45635</v>
      </c>
      <c r="AP382" s="72" t="s">
        <v>390</v>
      </c>
      <c r="AQ382" s="62"/>
      <c r="AR382" s="62"/>
      <c r="AS382" s="62"/>
      <c r="AT382" s="62"/>
      <c r="AU382" s="62"/>
      <c r="AV382" s="62"/>
      <c r="AW382" s="65"/>
      <c r="AX382" s="62"/>
      <c r="AY382" s="62"/>
      <c r="AZ382" s="62"/>
    </row>
    <row r="383" spans="1:52" s="164" customFormat="1" ht="94.5">
      <c r="A383" s="67" t="s">
        <v>391</v>
      </c>
      <c r="B383" s="69" t="s">
        <v>1880</v>
      </c>
      <c r="C383" s="72" t="s">
        <v>1184</v>
      </c>
      <c r="D383" s="59" t="s">
        <v>404</v>
      </c>
      <c r="E383" s="100" t="s">
        <v>1195</v>
      </c>
      <c r="F383" s="79" t="s">
        <v>1481</v>
      </c>
      <c r="G383" s="74" t="s">
        <v>1482</v>
      </c>
      <c r="H383" s="73" t="s">
        <v>1474</v>
      </c>
      <c r="I383" s="73" t="s">
        <v>1474</v>
      </c>
      <c r="J383" s="72">
        <v>1</v>
      </c>
      <c r="K383" s="62"/>
      <c r="L383" s="62" t="s">
        <v>61</v>
      </c>
      <c r="M383" s="62" t="s">
        <v>387</v>
      </c>
      <c r="N383" s="62" t="s">
        <v>395</v>
      </c>
      <c r="O383" s="131">
        <v>50000</v>
      </c>
      <c r="P383" s="130">
        <f t="shared" si="30"/>
        <v>60000</v>
      </c>
      <c r="Q383" s="131">
        <v>30000</v>
      </c>
      <c r="R383" s="131">
        <f t="shared" si="36"/>
        <v>30000</v>
      </c>
      <c r="S383" s="162"/>
      <c r="T383" s="127"/>
      <c r="U383" s="146"/>
      <c r="V383" s="146"/>
      <c r="W383" s="59" t="s">
        <v>64</v>
      </c>
      <c r="X383" s="72" t="s">
        <v>1240</v>
      </c>
      <c r="Y383" s="56" t="s">
        <v>66</v>
      </c>
      <c r="Z383" s="66">
        <v>45017</v>
      </c>
      <c r="AA383" s="66">
        <f t="shared" si="31"/>
        <v>45077</v>
      </c>
      <c r="AB383" s="163"/>
      <c r="AC383" s="163"/>
      <c r="AD383" s="163"/>
      <c r="AE383" s="163"/>
      <c r="AF383" s="72" t="str">
        <f t="shared" si="32"/>
        <v>Поставка силового кабеля 6-10 (20) кВ с БПИ и ПВХ изоляцией</v>
      </c>
      <c r="AG383" s="72" t="s">
        <v>251</v>
      </c>
      <c r="AH383" s="72">
        <v>876</v>
      </c>
      <c r="AI383" s="72" t="s">
        <v>435</v>
      </c>
      <c r="AJ383" s="72">
        <v>1</v>
      </c>
      <c r="AK383" s="70" t="s">
        <v>1042</v>
      </c>
      <c r="AL383" s="62" t="s">
        <v>1095</v>
      </c>
      <c r="AM383" s="66">
        <f t="shared" si="33"/>
        <v>45087</v>
      </c>
      <c r="AN383" s="66">
        <f t="shared" si="34"/>
        <v>45087</v>
      </c>
      <c r="AO383" s="66">
        <f t="shared" si="35"/>
        <v>45452</v>
      </c>
      <c r="AP383" s="72" t="s">
        <v>390</v>
      </c>
      <c r="AQ383" s="62"/>
      <c r="AR383" s="62"/>
      <c r="AS383" s="62"/>
      <c r="AT383" s="62"/>
      <c r="AU383" s="62"/>
      <c r="AV383" s="62"/>
      <c r="AW383" s="65"/>
      <c r="AX383" s="62"/>
      <c r="AY383" s="62"/>
      <c r="AZ383" s="62"/>
    </row>
    <row r="384" spans="1:52" s="164" customFormat="1" ht="94.5">
      <c r="A384" s="67" t="s">
        <v>391</v>
      </c>
      <c r="B384" s="69" t="s">
        <v>1881</v>
      </c>
      <c r="C384" s="72" t="s">
        <v>1184</v>
      </c>
      <c r="D384" s="59" t="s">
        <v>404</v>
      </c>
      <c r="E384" s="100" t="s">
        <v>1195</v>
      </c>
      <c r="F384" s="79" t="s">
        <v>1483</v>
      </c>
      <c r="G384" s="74" t="s">
        <v>1484</v>
      </c>
      <c r="H384" s="73" t="s">
        <v>1474</v>
      </c>
      <c r="I384" s="73" t="s">
        <v>1474</v>
      </c>
      <c r="J384" s="72">
        <v>1</v>
      </c>
      <c r="K384" s="62"/>
      <c r="L384" s="62" t="s">
        <v>61</v>
      </c>
      <c r="M384" s="62" t="s">
        <v>387</v>
      </c>
      <c r="N384" s="62" t="s">
        <v>395</v>
      </c>
      <c r="O384" s="131">
        <v>100000</v>
      </c>
      <c r="P384" s="130">
        <f t="shared" si="30"/>
        <v>120000</v>
      </c>
      <c r="Q384" s="131">
        <v>60000</v>
      </c>
      <c r="R384" s="131">
        <f t="shared" si="36"/>
        <v>60000</v>
      </c>
      <c r="S384" s="162"/>
      <c r="T384" s="127"/>
      <c r="U384" s="146"/>
      <c r="V384" s="146"/>
      <c r="W384" s="59" t="s">
        <v>64</v>
      </c>
      <c r="X384" s="72" t="s">
        <v>1240</v>
      </c>
      <c r="Y384" s="56" t="s">
        <v>66</v>
      </c>
      <c r="Z384" s="66">
        <v>45017</v>
      </c>
      <c r="AA384" s="66">
        <f t="shared" si="31"/>
        <v>45077</v>
      </c>
      <c r="AB384" s="163"/>
      <c r="AC384" s="163"/>
      <c r="AD384" s="163"/>
      <c r="AE384" s="163"/>
      <c r="AF384" s="72" t="str">
        <f t="shared" si="32"/>
        <v>Поставка силового кабеля 6-10 (20) кВ с СПЭ изоляцией</v>
      </c>
      <c r="AG384" s="72" t="s">
        <v>251</v>
      </c>
      <c r="AH384" s="72">
        <v>876</v>
      </c>
      <c r="AI384" s="72" t="s">
        <v>435</v>
      </c>
      <c r="AJ384" s="72">
        <v>1</v>
      </c>
      <c r="AK384" s="70" t="s">
        <v>1042</v>
      </c>
      <c r="AL384" s="62" t="s">
        <v>1095</v>
      </c>
      <c r="AM384" s="66">
        <f t="shared" si="33"/>
        <v>45087</v>
      </c>
      <c r="AN384" s="66">
        <f t="shared" si="34"/>
        <v>45087</v>
      </c>
      <c r="AO384" s="66">
        <f t="shared" si="35"/>
        <v>45452</v>
      </c>
      <c r="AP384" s="72" t="s">
        <v>390</v>
      </c>
      <c r="AQ384" s="62"/>
      <c r="AR384" s="62"/>
      <c r="AS384" s="62"/>
      <c r="AT384" s="62"/>
      <c r="AU384" s="62"/>
      <c r="AV384" s="62"/>
      <c r="AW384" s="65"/>
      <c r="AX384" s="62"/>
      <c r="AY384" s="62"/>
      <c r="AZ384" s="62"/>
    </row>
    <row r="385" spans="1:54" s="164" customFormat="1" ht="94.5">
      <c r="A385" s="67" t="s">
        <v>391</v>
      </c>
      <c r="B385" s="69" t="s">
        <v>1882</v>
      </c>
      <c r="C385" s="72" t="s">
        <v>1184</v>
      </c>
      <c r="D385" s="59" t="s">
        <v>404</v>
      </c>
      <c r="E385" s="100" t="s">
        <v>1195</v>
      </c>
      <c r="F385" s="79" t="s">
        <v>1485</v>
      </c>
      <c r="G385" s="74" t="s">
        <v>1486</v>
      </c>
      <c r="H385" s="73" t="s">
        <v>1474</v>
      </c>
      <c r="I385" s="73" t="s">
        <v>1474</v>
      </c>
      <c r="J385" s="72">
        <v>1</v>
      </c>
      <c r="K385" s="62"/>
      <c r="L385" s="62" t="s">
        <v>61</v>
      </c>
      <c r="M385" s="62" t="s">
        <v>387</v>
      </c>
      <c r="N385" s="62" t="s">
        <v>395</v>
      </c>
      <c r="O385" s="131">
        <v>90000</v>
      </c>
      <c r="P385" s="130">
        <f t="shared" si="30"/>
        <v>108000</v>
      </c>
      <c r="Q385" s="131">
        <v>80000</v>
      </c>
      <c r="R385" s="131">
        <f t="shared" si="36"/>
        <v>28000</v>
      </c>
      <c r="S385" s="162"/>
      <c r="T385" s="127"/>
      <c r="U385" s="146"/>
      <c r="V385" s="146"/>
      <c r="W385" s="59" t="s">
        <v>64</v>
      </c>
      <c r="X385" s="72" t="s">
        <v>1240</v>
      </c>
      <c r="Y385" s="56" t="s">
        <v>66</v>
      </c>
      <c r="Z385" s="66">
        <v>44958</v>
      </c>
      <c r="AA385" s="66">
        <f t="shared" si="31"/>
        <v>45018</v>
      </c>
      <c r="AB385" s="163"/>
      <c r="AC385" s="163"/>
      <c r="AD385" s="163"/>
      <c r="AE385" s="163"/>
      <c r="AF385" s="72" t="str">
        <f t="shared" si="32"/>
        <v>Поставка силового кабеля до 1 кВ</v>
      </c>
      <c r="AG385" s="72" t="s">
        <v>251</v>
      </c>
      <c r="AH385" s="72">
        <v>876</v>
      </c>
      <c r="AI385" s="72" t="s">
        <v>435</v>
      </c>
      <c r="AJ385" s="72">
        <v>1</v>
      </c>
      <c r="AK385" s="70" t="s">
        <v>1042</v>
      </c>
      <c r="AL385" s="62" t="s">
        <v>1095</v>
      </c>
      <c r="AM385" s="66">
        <f t="shared" si="33"/>
        <v>45028</v>
      </c>
      <c r="AN385" s="66">
        <f t="shared" si="34"/>
        <v>45028</v>
      </c>
      <c r="AO385" s="66">
        <f t="shared" si="35"/>
        <v>45393</v>
      </c>
      <c r="AP385" s="72" t="s">
        <v>390</v>
      </c>
      <c r="AQ385" s="62"/>
      <c r="AR385" s="62"/>
      <c r="AS385" s="62"/>
      <c r="AT385" s="62"/>
      <c r="AU385" s="62"/>
      <c r="AV385" s="62"/>
      <c r="AW385" s="65"/>
      <c r="AX385" s="62"/>
      <c r="AY385" s="62"/>
      <c r="AZ385" s="62"/>
    </row>
    <row r="386" spans="1:54" s="164" customFormat="1" ht="94.5">
      <c r="A386" s="14" t="s">
        <v>247</v>
      </c>
      <c r="B386" s="69" t="s">
        <v>1815</v>
      </c>
      <c r="C386" s="72" t="s">
        <v>1184</v>
      </c>
      <c r="D386" s="59" t="s">
        <v>404</v>
      </c>
      <c r="E386" s="99" t="s">
        <v>1487</v>
      </c>
      <c r="F386" s="76" t="s">
        <v>451</v>
      </c>
      <c r="G386" s="76" t="s">
        <v>1488</v>
      </c>
      <c r="H386" s="76" t="s">
        <v>452</v>
      </c>
      <c r="I386" s="76" t="s">
        <v>452</v>
      </c>
      <c r="J386" s="76">
        <v>1</v>
      </c>
      <c r="K386" s="76"/>
      <c r="L386" s="76" t="s">
        <v>61</v>
      </c>
      <c r="M386" s="76" t="s">
        <v>387</v>
      </c>
      <c r="N386" s="76" t="s">
        <v>395</v>
      </c>
      <c r="O386" s="130">
        <v>5000</v>
      </c>
      <c r="P386" s="130">
        <f t="shared" ref="P386:P391" si="37">O386*1.2</f>
        <v>6000</v>
      </c>
      <c r="Q386" s="130">
        <v>5000</v>
      </c>
      <c r="R386" s="126">
        <v>1000</v>
      </c>
      <c r="S386" s="126"/>
      <c r="T386" s="126"/>
      <c r="U386" s="146"/>
      <c r="V386" s="146"/>
      <c r="W386" s="16" t="s">
        <v>410</v>
      </c>
      <c r="X386" s="72" t="s">
        <v>1240</v>
      </c>
      <c r="Y386" s="56" t="s">
        <v>66</v>
      </c>
      <c r="Z386" s="66">
        <v>44935</v>
      </c>
      <c r="AA386" s="66">
        <f t="shared" ref="AA386:AA391" si="38">Z386+60</f>
        <v>44995</v>
      </c>
      <c r="AB386" s="76"/>
      <c r="AC386" s="76"/>
      <c r="AD386" s="76"/>
      <c r="AE386" s="76"/>
      <c r="AF386" s="72" t="s">
        <v>1489</v>
      </c>
      <c r="AG386" s="72" t="s">
        <v>251</v>
      </c>
      <c r="AH386" s="72">
        <v>796</v>
      </c>
      <c r="AI386" s="72" t="s">
        <v>960</v>
      </c>
      <c r="AJ386" s="72">
        <v>1</v>
      </c>
      <c r="AK386" s="70" t="s">
        <v>1042</v>
      </c>
      <c r="AL386" s="62" t="s">
        <v>1095</v>
      </c>
      <c r="AM386" s="66">
        <f t="shared" ref="AM386:AM391" si="39">AA386+10</f>
        <v>45005</v>
      </c>
      <c r="AN386" s="66">
        <f t="shared" ref="AN386:AN391" si="40">AM386</f>
        <v>45005</v>
      </c>
      <c r="AO386" s="66">
        <f t="shared" ref="AO386:AO391" si="41">AM386+365</f>
        <v>45370</v>
      </c>
      <c r="AP386" s="72" t="s">
        <v>390</v>
      </c>
      <c r="AQ386" s="76"/>
      <c r="AR386" s="76"/>
      <c r="AS386" s="76"/>
      <c r="AT386" s="76"/>
      <c r="AU386" s="76"/>
      <c r="AV386" s="76"/>
      <c r="AW386" s="76"/>
      <c r="AX386" s="76"/>
      <c r="AY386" s="76"/>
      <c r="AZ386" s="76"/>
    </row>
    <row r="387" spans="1:54" s="164" customFormat="1" ht="94.5">
      <c r="A387" s="67" t="s">
        <v>391</v>
      </c>
      <c r="B387" s="69" t="s">
        <v>1883</v>
      </c>
      <c r="C387" s="72" t="s">
        <v>1184</v>
      </c>
      <c r="D387" s="59" t="s">
        <v>404</v>
      </c>
      <c r="E387" s="100" t="s">
        <v>1195</v>
      </c>
      <c r="F387" s="90" t="s">
        <v>1490</v>
      </c>
      <c r="G387" s="74" t="s">
        <v>1491</v>
      </c>
      <c r="H387" s="76" t="s">
        <v>948</v>
      </c>
      <c r="I387" s="76" t="s">
        <v>948</v>
      </c>
      <c r="J387" s="76">
        <v>2</v>
      </c>
      <c r="K387" s="76"/>
      <c r="L387" s="76" t="s">
        <v>61</v>
      </c>
      <c r="M387" s="76" t="s">
        <v>387</v>
      </c>
      <c r="N387" s="76" t="s">
        <v>395</v>
      </c>
      <c r="O387" s="130">
        <v>1000</v>
      </c>
      <c r="P387" s="130">
        <f t="shared" si="37"/>
        <v>1200</v>
      </c>
      <c r="Q387" s="130"/>
      <c r="R387" s="126">
        <v>1200</v>
      </c>
      <c r="S387" s="126"/>
      <c r="T387" s="126"/>
      <c r="U387" s="146"/>
      <c r="V387" s="146"/>
      <c r="W387" s="59" t="s">
        <v>64</v>
      </c>
      <c r="X387" s="72" t="s">
        <v>1240</v>
      </c>
      <c r="Y387" s="56" t="s">
        <v>66</v>
      </c>
      <c r="Z387" s="110">
        <v>45200</v>
      </c>
      <c r="AA387" s="66">
        <f t="shared" si="38"/>
        <v>45260</v>
      </c>
      <c r="AB387" s="76"/>
      <c r="AC387" s="76"/>
      <c r="AD387" s="76"/>
      <c r="AE387" s="76"/>
      <c r="AF387" s="72" t="str">
        <f t="shared" ref="AF387:AF392" si="42">G387</f>
        <v>Поставка оборудования связи</v>
      </c>
      <c r="AG387" s="72" t="s">
        <v>251</v>
      </c>
      <c r="AH387" s="72">
        <v>797</v>
      </c>
      <c r="AI387" s="72" t="s">
        <v>960</v>
      </c>
      <c r="AJ387" s="72">
        <v>1</v>
      </c>
      <c r="AK387" s="70" t="s">
        <v>1042</v>
      </c>
      <c r="AL387" s="62" t="s">
        <v>1095</v>
      </c>
      <c r="AM387" s="66">
        <f t="shared" si="39"/>
        <v>45270</v>
      </c>
      <c r="AN387" s="66">
        <f t="shared" si="40"/>
        <v>45270</v>
      </c>
      <c r="AO387" s="66">
        <f t="shared" si="41"/>
        <v>45635</v>
      </c>
      <c r="AP387" s="72">
        <v>2023</v>
      </c>
      <c r="AQ387" s="76"/>
      <c r="AR387" s="76"/>
      <c r="AS387" s="76"/>
      <c r="AT387" s="76"/>
      <c r="AU387" s="76"/>
      <c r="AV387" s="76"/>
      <c r="AW387" s="76"/>
      <c r="AX387" s="76"/>
      <c r="AY387" s="76"/>
      <c r="AZ387" s="76"/>
    </row>
    <row r="388" spans="1:54" s="164" customFormat="1" ht="94.5">
      <c r="A388" s="67" t="s">
        <v>391</v>
      </c>
      <c r="B388" s="69" t="s">
        <v>1884</v>
      </c>
      <c r="C388" s="72" t="s">
        <v>1184</v>
      </c>
      <c r="D388" s="59" t="s">
        <v>404</v>
      </c>
      <c r="E388" s="100" t="s">
        <v>1195</v>
      </c>
      <c r="F388" s="90" t="s">
        <v>1492</v>
      </c>
      <c r="G388" s="74" t="s">
        <v>1493</v>
      </c>
      <c r="H388" s="76" t="s">
        <v>1494</v>
      </c>
      <c r="I388" s="76" t="s">
        <v>1494</v>
      </c>
      <c r="J388" s="76">
        <v>2</v>
      </c>
      <c r="K388" s="76"/>
      <c r="L388" s="76" t="s">
        <v>61</v>
      </c>
      <c r="M388" s="76" t="s">
        <v>387</v>
      </c>
      <c r="N388" s="76" t="s">
        <v>395</v>
      </c>
      <c r="O388" s="130">
        <v>3000</v>
      </c>
      <c r="P388" s="130">
        <f t="shared" si="37"/>
        <v>3600</v>
      </c>
      <c r="Q388" s="130"/>
      <c r="R388" s="130">
        <v>3600</v>
      </c>
      <c r="S388" s="126"/>
      <c r="T388" s="126"/>
      <c r="U388" s="146"/>
      <c r="V388" s="146"/>
      <c r="W388" s="59" t="s">
        <v>64</v>
      </c>
      <c r="X388" s="72" t="s">
        <v>1240</v>
      </c>
      <c r="Y388" s="56" t="s">
        <v>66</v>
      </c>
      <c r="Z388" s="110">
        <v>45200</v>
      </c>
      <c r="AA388" s="66">
        <f t="shared" si="38"/>
        <v>45260</v>
      </c>
      <c r="AB388" s="76"/>
      <c r="AC388" s="76"/>
      <c r="AD388" s="76"/>
      <c r="AE388" s="76"/>
      <c r="AF388" s="72" t="str">
        <f t="shared" si="42"/>
        <v>Поставка расходных материалов для оргтехники</v>
      </c>
      <c r="AG388" s="72" t="s">
        <v>251</v>
      </c>
      <c r="AH388" s="72">
        <v>796</v>
      </c>
      <c r="AI388" s="72" t="s">
        <v>960</v>
      </c>
      <c r="AJ388" s="72">
        <v>1</v>
      </c>
      <c r="AK388" s="70" t="s">
        <v>1042</v>
      </c>
      <c r="AL388" s="62" t="s">
        <v>1095</v>
      </c>
      <c r="AM388" s="66">
        <f t="shared" si="39"/>
        <v>45270</v>
      </c>
      <c r="AN388" s="66">
        <f t="shared" si="40"/>
        <v>45270</v>
      </c>
      <c r="AO388" s="66">
        <f t="shared" si="41"/>
        <v>45635</v>
      </c>
      <c r="AP388" s="72" t="s">
        <v>390</v>
      </c>
      <c r="AQ388" s="76"/>
      <c r="AR388" s="76"/>
      <c r="AS388" s="76"/>
      <c r="AT388" s="76"/>
      <c r="AU388" s="76"/>
      <c r="AV388" s="76"/>
      <c r="AW388" s="76"/>
      <c r="AX388" s="76"/>
      <c r="AY388" s="76"/>
      <c r="AZ388" s="76"/>
    </row>
    <row r="389" spans="1:54" s="164" customFormat="1" ht="94.5">
      <c r="A389" s="67" t="s">
        <v>391</v>
      </c>
      <c r="B389" s="69" t="s">
        <v>1885</v>
      </c>
      <c r="C389" s="72" t="s">
        <v>1184</v>
      </c>
      <c r="D389" s="59" t="s">
        <v>404</v>
      </c>
      <c r="E389" s="100" t="s">
        <v>1195</v>
      </c>
      <c r="F389" s="90" t="s">
        <v>1495</v>
      </c>
      <c r="G389" s="59" t="s">
        <v>1496</v>
      </c>
      <c r="H389" s="76" t="s">
        <v>991</v>
      </c>
      <c r="I389" s="76" t="s">
        <v>991</v>
      </c>
      <c r="J389" s="76">
        <v>1</v>
      </c>
      <c r="K389" s="76"/>
      <c r="L389" s="76" t="s">
        <v>61</v>
      </c>
      <c r="M389" s="76" t="s">
        <v>387</v>
      </c>
      <c r="N389" s="76" t="s">
        <v>395</v>
      </c>
      <c r="O389" s="130">
        <v>3000</v>
      </c>
      <c r="P389" s="130">
        <f t="shared" si="37"/>
        <v>3600</v>
      </c>
      <c r="Q389" s="130"/>
      <c r="R389" s="130">
        <v>3600</v>
      </c>
      <c r="S389" s="126"/>
      <c r="T389" s="126"/>
      <c r="U389" s="146"/>
      <c r="V389" s="146"/>
      <c r="W389" s="16" t="s">
        <v>396</v>
      </c>
      <c r="X389" s="72" t="s">
        <v>1240</v>
      </c>
      <c r="Y389" s="56" t="s">
        <v>66</v>
      </c>
      <c r="Z389" s="110">
        <v>45200</v>
      </c>
      <c r="AA389" s="66">
        <f t="shared" si="38"/>
        <v>45260</v>
      </c>
      <c r="AB389" s="76"/>
      <c r="AC389" s="76"/>
      <c r="AD389" s="76"/>
      <c r="AE389" s="76"/>
      <c r="AF389" s="72" t="str">
        <f t="shared" si="42"/>
        <v>Поставка средств вычислительной и оргтехники</v>
      </c>
      <c r="AG389" s="72" t="s">
        <v>251</v>
      </c>
      <c r="AH389" s="72">
        <v>796</v>
      </c>
      <c r="AI389" s="72" t="s">
        <v>960</v>
      </c>
      <c r="AJ389" s="72">
        <v>1</v>
      </c>
      <c r="AK389" s="70" t="s">
        <v>1042</v>
      </c>
      <c r="AL389" s="62" t="s">
        <v>1095</v>
      </c>
      <c r="AM389" s="66">
        <f t="shared" si="39"/>
        <v>45270</v>
      </c>
      <c r="AN389" s="66">
        <f t="shared" si="40"/>
        <v>45270</v>
      </c>
      <c r="AO389" s="66">
        <f t="shared" si="41"/>
        <v>45635</v>
      </c>
      <c r="AP389" s="72" t="s">
        <v>390</v>
      </c>
      <c r="AQ389" s="76"/>
      <c r="AR389" s="76"/>
      <c r="AS389" s="76"/>
      <c r="AT389" s="76"/>
      <c r="AU389" s="76"/>
      <c r="AV389" s="76"/>
      <c r="AW389" s="76"/>
      <c r="AX389" s="76"/>
      <c r="AY389" s="76"/>
      <c r="AZ389" s="76"/>
    </row>
    <row r="390" spans="1:54" s="164" customFormat="1" ht="47.25" customHeight="1">
      <c r="A390" s="67" t="s">
        <v>391</v>
      </c>
      <c r="B390" s="69" t="s">
        <v>1886</v>
      </c>
      <c r="C390" s="72" t="s">
        <v>1184</v>
      </c>
      <c r="D390" s="59" t="s">
        <v>404</v>
      </c>
      <c r="E390" s="100" t="s">
        <v>1195</v>
      </c>
      <c r="F390" s="90" t="s">
        <v>1497</v>
      </c>
      <c r="G390" s="59" t="s">
        <v>1498</v>
      </c>
      <c r="H390" s="76" t="s">
        <v>948</v>
      </c>
      <c r="I390" s="76" t="s">
        <v>948</v>
      </c>
      <c r="J390" s="76">
        <v>2</v>
      </c>
      <c r="K390" s="76"/>
      <c r="L390" s="76" t="s">
        <v>61</v>
      </c>
      <c r="M390" s="76" t="s">
        <v>387</v>
      </c>
      <c r="N390" s="76" t="s">
        <v>395</v>
      </c>
      <c r="O390" s="130">
        <v>800</v>
      </c>
      <c r="P390" s="130">
        <f t="shared" si="37"/>
        <v>960</v>
      </c>
      <c r="Q390" s="130"/>
      <c r="R390" s="130">
        <v>960</v>
      </c>
      <c r="S390" s="126"/>
      <c r="T390" s="126"/>
      <c r="U390" s="146"/>
      <c r="V390" s="146"/>
      <c r="W390" s="59" t="s">
        <v>64</v>
      </c>
      <c r="X390" s="72" t="s">
        <v>1240</v>
      </c>
      <c r="Y390" s="56" t="s">
        <v>66</v>
      </c>
      <c r="Z390" s="110">
        <v>45200</v>
      </c>
      <c r="AA390" s="66">
        <f t="shared" si="38"/>
        <v>45260</v>
      </c>
      <c r="AB390" s="76"/>
      <c r="AC390" s="76"/>
      <c r="AD390" s="76"/>
      <c r="AE390" s="76"/>
      <c r="AF390" s="72" t="str">
        <f t="shared" si="42"/>
        <v>Поставка комплектующих и запасных частей для средств связи</v>
      </c>
      <c r="AG390" s="72" t="s">
        <v>251</v>
      </c>
      <c r="AH390" s="72">
        <v>796</v>
      </c>
      <c r="AI390" s="72" t="s">
        <v>960</v>
      </c>
      <c r="AJ390" s="72">
        <v>1</v>
      </c>
      <c r="AK390" s="70" t="s">
        <v>1042</v>
      </c>
      <c r="AL390" s="62" t="s">
        <v>1095</v>
      </c>
      <c r="AM390" s="66">
        <f t="shared" si="39"/>
        <v>45270</v>
      </c>
      <c r="AN390" s="66">
        <f t="shared" si="40"/>
        <v>45270</v>
      </c>
      <c r="AO390" s="66">
        <f t="shared" si="41"/>
        <v>45635</v>
      </c>
      <c r="AP390" s="72" t="s">
        <v>390</v>
      </c>
      <c r="AQ390" s="76"/>
      <c r="AR390" s="76"/>
      <c r="AS390" s="76"/>
      <c r="AT390" s="76"/>
      <c r="AU390" s="76"/>
      <c r="AV390" s="76"/>
      <c r="AW390" s="76"/>
      <c r="AX390" s="76"/>
      <c r="AY390" s="76"/>
      <c r="AZ390" s="76"/>
    </row>
    <row r="391" spans="1:54" s="164" customFormat="1" ht="94.5">
      <c r="A391" s="67" t="s">
        <v>391</v>
      </c>
      <c r="B391" s="69" t="s">
        <v>1887</v>
      </c>
      <c r="C391" s="72" t="s">
        <v>1184</v>
      </c>
      <c r="D391" s="59" t="s">
        <v>404</v>
      </c>
      <c r="E391" s="100" t="s">
        <v>1195</v>
      </c>
      <c r="F391" s="90" t="s">
        <v>1499</v>
      </c>
      <c r="G391" s="62" t="s">
        <v>1500</v>
      </c>
      <c r="H391" s="76" t="s">
        <v>991</v>
      </c>
      <c r="I391" s="76" t="s">
        <v>991</v>
      </c>
      <c r="J391" s="76">
        <v>1</v>
      </c>
      <c r="K391" s="76"/>
      <c r="L391" s="76" t="s">
        <v>61</v>
      </c>
      <c r="M391" s="76" t="s">
        <v>387</v>
      </c>
      <c r="N391" s="76" t="s">
        <v>395</v>
      </c>
      <c r="O391" s="130">
        <v>5000</v>
      </c>
      <c r="P391" s="130">
        <f t="shared" si="37"/>
        <v>6000</v>
      </c>
      <c r="Q391" s="130"/>
      <c r="R391" s="130">
        <v>6000</v>
      </c>
      <c r="S391" s="126"/>
      <c r="T391" s="126"/>
      <c r="U391" s="146"/>
      <c r="V391" s="146"/>
      <c r="W391" s="16" t="s">
        <v>396</v>
      </c>
      <c r="X391" s="72" t="s">
        <v>1240</v>
      </c>
      <c r="Y391" s="56" t="s">
        <v>66</v>
      </c>
      <c r="Z391" s="110">
        <v>45200</v>
      </c>
      <c r="AA391" s="66">
        <f t="shared" si="38"/>
        <v>45260</v>
      </c>
      <c r="AB391" s="76"/>
      <c r="AC391" s="76"/>
      <c r="AD391" s="76"/>
      <c r="AE391" s="76"/>
      <c r="AF391" s="72" t="str">
        <f t="shared" si="42"/>
        <v>Поставка комплектующих и зап.частей для средств вычислит. и оргтехники</v>
      </c>
      <c r="AG391" s="72" t="s">
        <v>251</v>
      </c>
      <c r="AH391" s="72">
        <v>796</v>
      </c>
      <c r="AI391" s="72" t="s">
        <v>960</v>
      </c>
      <c r="AJ391" s="72">
        <v>1</v>
      </c>
      <c r="AK391" s="70" t="s">
        <v>1042</v>
      </c>
      <c r="AL391" s="62" t="s">
        <v>1095</v>
      </c>
      <c r="AM391" s="66">
        <f t="shared" si="39"/>
        <v>45270</v>
      </c>
      <c r="AN391" s="66">
        <f t="shared" si="40"/>
        <v>45270</v>
      </c>
      <c r="AO391" s="66">
        <f t="shared" si="41"/>
        <v>45635</v>
      </c>
      <c r="AP391" s="72" t="s">
        <v>390</v>
      </c>
      <c r="AQ391" s="76"/>
      <c r="AR391" s="76"/>
      <c r="AS391" s="76"/>
      <c r="AT391" s="76"/>
      <c r="AU391" s="76"/>
      <c r="AV391" s="76"/>
      <c r="AW391" s="76"/>
      <c r="AX391" s="76"/>
      <c r="AY391" s="76"/>
      <c r="AZ391" s="76"/>
    </row>
    <row r="392" spans="1:54" s="164" customFormat="1" ht="94.5">
      <c r="A392" s="67" t="s">
        <v>391</v>
      </c>
      <c r="B392" s="69" t="s">
        <v>1888</v>
      </c>
      <c r="C392" s="72" t="s">
        <v>1184</v>
      </c>
      <c r="D392" s="59" t="s">
        <v>404</v>
      </c>
      <c r="E392" s="100" t="s">
        <v>1195</v>
      </c>
      <c r="F392" s="67" t="s">
        <v>1501</v>
      </c>
      <c r="G392" s="62" t="s">
        <v>1502</v>
      </c>
      <c r="H392" s="62" t="s">
        <v>1503</v>
      </c>
      <c r="I392" s="62" t="s">
        <v>1503</v>
      </c>
      <c r="J392" s="62">
        <v>2</v>
      </c>
      <c r="K392" s="62"/>
      <c r="L392" s="62" t="s">
        <v>61</v>
      </c>
      <c r="M392" s="62" t="s">
        <v>387</v>
      </c>
      <c r="N392" s="62" t="s">
        <v>395</v>
      </c>
      <c r="O392" s="143">
        <v>15000</v>
      </c>
      <c r="P392" s="143">
        <v>18000</v>
      </c>
      <c r="Q392" s="143">
        <v>9000</v>
      </c>
      <c r="R392" s="143">
        <v>9000</v>
      </c>
      <c r="S392" s="143"/>
      <c r="T392" s="143"/>
      <c r="U392" s="146"/>
      <c r="V392" s="146"/>
      <c r="W392" s="59" t="s">
        <v>64</v>
      </c>
      <c r="X392" s="72" t="s">
        <v>1240</v>
      </c>
      <c r="Y392" s="56" t="s">
        <v>66</v>
      </c>
      <c r="Z392" s="63">
        <v>44986</v>
      </c>
      <c r="AA392" s="63">
        <v>45046</v>
      </c>
      <c r="AB392" s="62"/>
      <c r="AC392" s="62"/>
      <c r="AD392" s="62"/>
      <c r="AE392" s="62"/>
      <c r="AF392" s="72" t="str">
        <f t="shared" si="42"/>
        <v>Поставка материалов пломбировочных</v>
      </c>
      <c r="AG392" s="62" t="s">
        <v>251</v>
      </c>
      <c r="AH392" s="62">
        <v>876</v>
      </c>
      <c r="AI392" s="62" t="s">
        <v>435</v>
      </c>
      <c r="AJ392" s="112">
        <v>2100</v>
      </c>
      <c r="AK392" s="70" t="s">
        <v>1042</v>
      </c>
      <c r="AL392" s="62" t="s">
        <v>1095</v>
      </c>
      <c r="AM392" s="63">
        <v>45056</v>
      </c>
      <c r="AN392" s="63">
        <v>45056</v>
      </c>
      <c r="AO392" s="63">
        <v>45421</v>
      </c>
      <c r="AP392" s="62" t="s">
        <v>390</v>
      </c>
      <c r="AQ392" s="62"/>
      <c r="AR392" s="62"/>
      <c r="AS392" s="62"/>
      <c r="AT392" s="62"/>
      <c r="AU392" s="62"/>
      <c r="AV392" s="62"/>
      <c r="AW392" s="62"/>
      <c r="AX392" s="62"/>
      <c r="AY392" s="62"/>
      <c r="AZ392" s="62"/>
    </row>
    <row r="393" spans="1:54" s="121" customFormat="1" ht="86.25" customHeight="1">
      <c r="A393" s="14" t="s">
        <v>391</v>
      </c>
      <c r="B393" s="4" t="s">
        <v>1825</v>
      </c>
      <c r="C393" s="72" t="s">
        <v>1184</v>
      </c>
      <c r="D393" s="4" t="s">
        <v>56</v>
      </c>
      <c r="E393" s="16" t="s">
        <v>392</v>
      </c>
      <c r="F393" s="4">
        <v>184</v>
      </c>
      <c r="G393" s="4" t="s">
        <v>393</v>
      </c>
      <c r="H393" s="14" t="s">
        <v>394</v>
      </c>
      <c r="I393" s="14" t="s">
        <v>394</v>
      </c>
      <c r="J393" s="16">
        <v>2</v>
      </c>
      <c r="K393" s="16"/>
      <c r="L393" s="16" t="s">
        <v>74</v>
      </c>
      <c r="M393" s="56" t="s">
        <v>387</v>
      </c>
      <c r="N393" s="56" t="s">
        <v>395</v>
      </c>
      <c r="O393" s="132">
        <v>3335.1750000000002</v>
      </c>
      <c r="P393" s="132">
        <f>O393*1.2</f>
        <v>4002.21</v>
      </c>
      <c r="Q393" s="46"/>
      <c r="R393" s="46"/>
      <c r="S393" s="46"/>
      <c r="T393" s="127"/>
      <c r="U393" s="127"/>
      <c r="V393" s="46"/>
      <c r="W393" s="16" t="s">
        <v>64</v>
      </c>
      <c r="X393" s="4" t="s">
        <v>65</v>
      </c>
      <c r="Y393" s="56" t="s">
        <v>66</v>
      </c>
      <c r="Z393" s="19">
        <v>45199</v>
      </c>
      <c r="AA393" s="19">
        <v>45240</v>
      </c>
      <c r="AB393" s="16"/>
      <c r="AC393" s="16"/>
      <c r="AD393" s="16"/>
      <c r="AE393" s="16"/>
      <c r="AF393" s="16" t="s">
        <v>393</v>
      </c>
      <c r="AG393" s="56" t="s">
        <v>397</v>
      </c>
      <c r="AH393" s="4">
        <v>876</v>
      </c>
      <c r="AI393" s="4" t="s">
        <v>68</v>
      </c>
      <c r="AJ393" s="56">
        <v>1</v>
      </c>
      <c r="AK393" s="103" t="s">
        <v>69</v>
      </c>
      <c r="AL393" s="4" t="s">
        <v>70</v>
      </c>
      <c r="AM393" s="19">
        <v>45261</v>
      </c>
      <c r="AN393" s="19">
        <v>45267</v>
      </c>
      <c r="AO393" s="19">
        <v>45270</v>
      </c>
      <c r="AP393" s="16">
        <v>2023</v>
      </c>
      <c r="AQ393" s="19"/>
      <c r="AR393" s="19"/>
      <c r="AS393" s="16"/>
      <c r="AT393" s="16"/>
      <c r="AU393" s="16"/>
      <c r="AV393" s="16"/>
      <c r="AW393" s="16"/>
      <c r="AX393" s="19"/>
      <c r="AY393" s="28"/>
      <c r="AZ393" s="23"/>
    </row>
    <row r="394" spans="1:54" s="68" customFormat="1" ht="110.25">
      <c r="A394" s="14" t="s">
        <v>391</v>
      </c>
      <c r="B394" s="14" t="s">
        <v>1826</v>
      </c>
      <c r="C394" s="72" t="s">
        <v>1184</v>
      </c>
      <c r="D394" s="76" t="s">
        <v>438</v>
      </c>
      <c r="E394" s="16" t="s">
        <v>392</v>
      </c>
      <c r="F394" s="14" t="s">
        <v>442</v>
      </c>
      <c r="G394" s="16" t="s">
        <v>443</v>
      </c>
      <c r="H394" s="14" t="s">
        <v>394</v>
      </c>
      <c r="I394" s="14" t="s">
        <v>394</v>
      </c>
      <c r="J394" s="56">
        <v>2</v>
      </c>
      <c r="K394" s="14"/>
      <c r="L394" s="14" t="s">
        <v>74</v>
      </c>
      <c r="M394" s="4" t="s">
        <v>387</v>
      </c>
      <c r="N394" s="16" t="s">
        <v>444</v>
      </c>
      <c r="O394" s="46">
        <v>4002.21</v>
      </c>
      <c r="P394" s="46">
        <v>4802.652</v>
      </c>
      <c r="Q394" s="46"/>
      <c r="R394" s="46"/>
      <c r="S394" s="46"/>
      <c r="T394" s="127"/>
      <c r="U394" s="127"/>
      <c r="V394" s="46"/>
      <c r="W394" s="16" t="s">
        <v>64</v>
      </c>
      <c r="X394" s="76" t="s">
        <v>470</v>
      </c>
      <c r="Y394" s="56" t="s">
        <v>66</v>
      </c>
      <c r="Z394" s="19">
        <v>45169</v>
      </c>
      <c r="AA394" s="19">
        <v>45230</v>
      </c>
      <c r="AB394" s="14"/>
      <c r="AC394" s="14"/>
      <c r="AD394" s="14"/>
      <c r="AE394" s="14"/>
      <c r="AF394" s="16" t="s">
        <v>443</v>
      </c>
      <c r="AG394" s="37" t="s">
        <v>421</v>
      </c>
      <c r="AH394" s="56">
        <v>796</v>
      </c>
      <c r="AI394" s="37" t="s">
        <v>416</v>
      </c>
      <c r="AJ394" s="14" t="s">
        <v>445</v>
      </c>
      <c r="AK394" s="16">
        <v>81000000000</v>
      </c>
      <c r="AL394" s="16" t="s">
        <v>440</v>
      </c>
      <c r="AM394" s="19">
        <v>45245</v>
      </c>
      <c r="AN394" s="19">
        <v>45261</v>
      </c>
      <c r="AO394" s="19">
        <v>45275</v>
      </c>
      <c r="AP394" s="14" t="s">
        <v>234</v>
      </c>
      <c r="AQ394" s="14"/>
      <c r="AR394" s="14"/>
      <c r="AS394" s="14"/>
      <c r="AT394" s="14"/>
      <c r="AU394" s="14"/>
      <c r="AV394" s="14"/>
      <c r="AW394" s="14"/>
      <c r="AX394" s="14"/>
      <c r="AY394" s="14"/>
      <c r="AZ394" s="14"/>
      <c r="BA394" s="14"/>
      <c r="BB394" s="14"/>
    </row>
    <row r="395" spans="1:54" s="68" customFormat="1" ht="81" customHeight="1">
      <c r="A395" s="54" t="s">
        <v>391</v>
      </c>
      <c r="B395" s="55" t="s">
        <v>1827</v>
      </c>
      <c r="C395" s="72" t="s">
        <v>1184</v>
      </c>
      <c r="D395" s="56" t="s">
        <v>497</v>
      </c>
      <c r="E395" s="49" t="s">
        <v>392</v>
      </c>
      <c r="F395" s="54" t="s">
        <v>954</v>
      </c>
      <c r="G395" s="161" t="s">
        <v>955</v>
      </c>
      <c r="H395" s="54" t="s">
        <v>956</v>
      </c>
      <c r="I395" s="54" t="s">
        <v>956</v>
      </c>
      <c r="J395" s="49">
        <v>2</v>
      </c>
      <c r="K395" s="49"/>
      <c r="L395" s="49" t="s">
        <v>74</v>
      </c>
      <c r="M395" s="49" t="s">
        <v>949</v>
      </c>
      <c r="N395" s="49" t="s">
        <v>950</v>
      </c>
      <c r="O395" s="135">
        <v>1704.5816</v>
      </c>
      <c r="P395" s="135">
        <v>2045.4979199999998</v>
      </c>
      <c r="Q395" s="135"/>
      <c r="R395" s="135">
        <v>2045.4979199999998</v>
      </c>
      <c r="S395" s="135"/>
      <c r="T395" s="136"/>
      <c r="U395" s="136"/>
      <c r="V395" s="135"/>
      <c r="W395" s="49" t="s">
        <v>64</v>
      </c>
      <c r="X395" s="56" t="s">
        <v>501</v>
      </c>
      <c r="Y395" s="56" t="s">
        <v>66</v>
      </c>
      <c r="Z395" s="50">
        <v>44938</v>
      </c>
      <c r="AA395" s="50">
        <v>44993</v>
      </c>
      <c r="AB395" s="49"/>
      <c r="AC395" s="49"/>
      <c r="AD395" s="49"/>
      <c r="AE395" s="49"/>
      <c r="AF395" s="49" t="s">
        <v>955</v>
      </c>
      <c r="AG395" s="49" t="s">
        <v>951</v>
      </c>
      <c r="AH395" s="49">
        <v>728</v>
      </c>
      <c r="AI395" s="49" t="s">
        <v>957</v>
      </c>
      <c r="AJ395" s="49">
        <v>4332</v>
      </c>
      <c r="AK395" s="51">
        <v>32000000000</v>
      </c>
      <c r="AL395" s="49" t="s">
        <v>503</v>
      </c>
      <c r="AM395" s="50"/>
      <c r="AN395" s="50"/>
      <c r="AO395" s="50">
        <v>45291</v>
      </c>
      <c r="AP395" s="49">
        <v>2023</v>
      </c>
      <c r="AQ395" s="49" t="s">
        <v>953</v>
      </c>
      <c r="AR395" s="49"/>
      <c r="AS395" s="49"/>
      <c r="AT395" s="49"/>
      <c r="AU395" s="50"/>
      <c r="AV395" s="52"/>
      <c r="AW395" s="53"/>
      <c r="AX395" s="49"/>
      <c r="AY395" s="49" t="s">
        <v>74</v>
      </c>
      <c r="AZ395" s="49"/>
    </row>
    <row r="396" spans="1:54" s="68" customFormat="1" ht="81" customHeight="1">
      <c r="A396" s="54" t="s">
        <v>391</v>
      </c>
      <c r="B396" s="55" t="s">
        <v>1828</v>
      </c>
      <c r="C396" s="72" t="s">
        <v>1184</v>
      </c>
      <c r="D396" s="56" t="s">
        <v>497</v>
      </c>
      <c r="E396" s="49" t="s">
        <v>392</v>
      </c>
      <c r="F396" s="116">
        <v>83</v>
      </c>
      <c r="G396" s="161" t="s">
        <v>958</v>
      </c>
      <c r="H396" s="54" t="s">
        <v>959</v>
      </c>
      <c r="I396" s="54" t="s">
        <v>959</v>
      </c>
      <c r="J396" s="49">
        <v>1</v>
      </c>
      <c r="K396" s="49"/>
      <c r="L396" s="49" t="s">
        <v>74</v>
      </c>
      <c r="M396" s="49" t="s">
        <v>949</v>
      </c>
      <c r="N396" s="49" t="s">
        <v>950</v>
      </c>
      <c r="O396" s="188">
        <v>558.01183000000003</v>
      </c>
      <c r="P396" s="135">
        <v>669.61419599999999</v>
      </c>
      <c r="Q396" s="137"/>
      <c r="R396" s="135">
        <v>669.61419599999999</v>
      </c>
      <c r="S396" s="137"/>
      <c r="T396" s="138"/>
      <c r="U396" s="138"/>
      <c r="V396" s="137"/>
      <c r="W396" s="49" t="s">
        <v>64</v>
      </c>
      <c r="X396" s="56" t="s">
        <v>501</v>
      </c>
      <c r="Y396" s="56" t="s">
        <v>66</v>
      </c>
      <c r="Z396" s="50">
        <v>44938</v>
      </c>
      <c r="AA396" s="50">
        <v>44993</v>
      </c>
      <c r="AB396" s="116"/>
      <c r="AC396" s="116"/>
      <c r="AD396" s="116"/>
      <c r="AE396" s="116"/>
      <c r="AF396" s="49" t="s">
        <v>958</v>
      </c>
      <c r="AG396" s="49" t="s">
        <v>951</v>
      </c>
      <c r="AH396" s="49">
        <v>796</v>
      </c>
      <c r="AI396" s="49" t="s">
        <v>960</v>
      </c>
      <c r="AJ396" s="49">
        <v>114</v>
      </c>
      <c r="AK396" s="51">
        <v>32000000000</v>
      </c>
      <c r="AL396" s="49" t="s">
        <v>503</v>
      </c>
      <c r="AM396" s="50"/>
      <c r="AN396" s="50"/>
      <c r="AO396" s="50">
        <v>45291</v>
      </c>
      <c r="AP396" s="49">
        <v>2023</v>
      </c>
      <c r="AQ396" s="49" t="s">
        <v>953</v>
      </c>
      <c r="AR396" s="49"/>
      <c r="AS396" s="49"/>
      <c r="AT396" s="49"/>
      <c r="AU396" s="50"/>
      <c r="AV396" s="52"/>
      <c r="AW396" s="53"/>
      <c r="AX396" s="49"/>
      <c r="AY396" s="49" t="s">
        <v>74</v>
      </c>
      <c r="AZ396" s="49"/>
    </row>
    <row r="397" spans="1:54" s="68" customFormat="1" ht="81" customHeight="1">
      <c r="A397" s="54" t="s">
        <v>391</v>
      </c>
      <c r="B397" s="55" t="s">
        <v>1829</v>
      </c>
      <c r="C397" s="72" t="s">
        <v>1184</v>
      </c>
      <c r="D397" s="56" t="s">
        <v>497</v>
      </c>
      <c r="E397" s="49" t="s">
        <v>392</v>
      </c>
      <c r="F397" s="116">
        <v>296</v>
      </c>
      <c r="G397" s="161" t="s">
        <v>961</v>
      </c>
      <c r="H397" s="116" t="s">
        <v>962</v>
      </c>
      <c r="I397" s="116" t="s">
        <v>962</v>
      </c>
      <c r="J397" s="49">
        <v>2</v>
      </c>
      <c r="K397" s="49"/>
      <c r="L397" s="49" t="s">
        <v>74</v>
      </c>
      <c r="M397" s="49" t="s">
        <v>949</v>
      </c>
      <c r="N397" s="49" t="s">
        <v>950</v>
      </c>
      <c r="O397" s="188">
        <v>667.10383999999999</v>
      </c>
      <c r="P397" s="135">
        <v>800.52460799999994</v>
      </c>
      <c r="Q397" s="137"/>
      <c r="R397" s="135">
        <v>800.52460799999994</v>
      </c>
      <c r="S397" s="137"/>
      <c r="T397" s="138"/>
      <c r="U397" s="138"/>
      <c r="V397" s="137"/>
      <c r="W397" s="49" t="s">
        <v>64</v>
      </c>
      <c r="X397" s="56" t="s">
        <v>501</v>
      </c>
      <c r="Y397" s="56" t="s">
        <v>66</v>
      </c>
      <c r="Z397" s="50">
        <v>44938</v>
      </c>
      <c r="AA397" s="50">
        <v>44993</v>
      </c>
      <c r="AB397" s="116"/>
      <c r="AC397" s="116"/>
      <c r="AD397" s="116"/>
      <c r="AE397" s="116"/>
      <c r="AF397" s="49" t="s">
        <v>961</v>
      </c>
      <c r="AG397" s="49" t="s">
        <v>951</v>
      </c>
      <c r="AH397" s="49">
        <v>166</v>
      </c>
      <c r="AI397" s="49" t="s">
        <v>963</v>
      </c>
      <c r="AJ397" s="49">
        <v>4934.2</v>
      </c>
      <c r="AK397" s="51">
        <v>32000000000</v>
      </c>
      <c r="AL397" s="49" t="s">
        <v>503</v>
      </c>
      <c r="AM397" s="50"/>
      <c r="AN397" s="50"/>
      <c r="AO397" s="50">
        <v>45291</v>
      </c>
      <c r="AP397" s="49">
        <v>2023</v>
      </c>
      <c r="AQ397" s="49" t="s">
        <v>953</v>
      </c>
      <c r="AR397" s="49"/>
      <c r="AS397" s="49"/>
      <c r="AT397" s="49"/>
      <c r="AU397" s="50"/>
      <c r="AV397" s="52"/>
      <c r="AW397" s="53"/>
      <c r="AX397" s="49"/>
      <c r="AY397" s="49" t="s">
        <v>74</v>
      </c>
      <c r="AZ397" s="49"/>
    </row>
    <row r="398" spans="1:54" s="68" customFormat="1" ht="81" customHeight="1">
      <c r="A398" s="54" t="s">
        <v>391</v>
      </c>
      <c r="B398" s="55" t="s">
        <v>1830</v>
      </c>
      <c r="C398" s="72" t="s">
        <v>1184</v>
      </c>
      <c r="D398" s="56" t="s">
        <v>497</v>
      </c>
      <c r="E398" s="49" t="s">
        <v>392</v>
      </c>
      <c r="F398" s="49" t="s">
        <v>964</v>
      </c>
      <c r="G398" s="161" t="s">
        <v>965</v>
      </c>
      <c r="H398" s="117" t="s">
        <v>966</v>
      </c>
      <c r="I398" s="117" t="s">
        <v>967</v>
      </c>
      <c r="J398" s="49">
        <v>2</v>
      </c>
      <c r="K398" s="49"/>
      <c r="L398" s="49" t="s">
        <v>74</v>
      </c>
      <c r="M398" s="49" t="s">
        <v>949</v>
      </c>
      <c r="N398" s="49" t="s">
        <v>950</v>
      </c>
      <c r="O398" s="135">
        <v>7783.9296000000004</v>
      </c>
      <c r="P398" s="135">
        <v>9340.7155199999997</v>
      </c>
      <c r="Q398" s="135"/>
      <c r="R398" s="135">
        <v>9340.7155199999997</v>
      </c>
      <c r="S398" s="135"/>
      <c r="T398" s="136"/>
      <c r="U398" s="136"/>
      <c r="V398" s="135"/>
      <c r="W398" s="49" t="s">
        <v>64</v>
      </c>
      <c r="X398" s="56" t="s">
        <v>501</v>
      </c>
      <c r="Y398" s="56" t="s">
        <v>66</v>
      </c>
      <c r="Z398" s="50">
        <v>44938</v>
      </c>
      <c r="AA398" s="50">
        <v>44993</v>
      </c>
      <c r="AB398" s="116"/>
      <c r="AC398" s="116"/>
      <c r="AD398" s="116"/>
      <c r="AE398" s="116"/>
      <c r="AF398" s="49" t="s">
        <v>965</v>
      </c>
      <c r="AG398" s="49" t="s">
        <v>951</v>
      </c>
      <c r="AH398" s="49">
        <v>796</v>
      </c>
      <c r="AI398" s="49" t="s">
        <v>968</v>
      </c>
      <c r="AJ398" s="49">
        <v>197</v>
      </c>
      <c r="AK398" s="51">
        <v>32000000000</v>
      </c>
      <c r="AL398" s="49" t="s">
        <v>503</v>
      </c>
      <c r="AM398" s="50"/>
      <c r="AN398" s="50"/>
      <c r="AO398" s="50">
        <v>45291</v>
      </c>
      <c r="AP398" s="49">
        <v>2023</v>
      </c>
      <c r="AQ398" s="49" t="s">
        <v>953</v>
      </c>
      <c r="AR398" s="49"/>
      <c r="AS398" s="49"/>
      <c r="AT398" s="49"/>
      <c r="AU398" s="50"/>
      <c r="AV398" s="52"/>
      <c r="AW398" s="53"/>
      <c r="AX398" s="49"/>
      <c r="AY398" s="49" t="s">
        <v>74</v>
      </c>
      <c r="AZ398" s="49"/>
    </row>
    <row r="399" spans="1:54" s="68" customFormat="1" ht="81" customHeight="1">
      <c r="A399" s="54" t="s">
        <v>391</v>
      </c>
      <c r="B399" s="55" t="s">
        <v>1831</v>
      </c>
      <c r="C399" s="72" t="s">
        <v>1184</v>
      </c>
      <c r="D399" s="56" t="s">
        <v>497</v>
      </c>
      <c r="E399" s="49" t="s">
        <v>392</v>
      </c>
      <c r="F399" s="49" t="s">
        <v>969</v>
      </c>
      <c r="G399" s="161" t="s">
        <v>970</v>
      </c>
      <c r="H399" s="117" t="s">
        <v>966</v>
      </c>
      <c r="I399" s="117" t="s">
        <v>967</v>
      </c>
      <c r="J399" s="49">
        <v>2</v>
      </c>
      <c r="K399" s="49"/>
      <c r="L399" s="49" t="s">
        <v>74</v>
      </c>
      <c r="M399" s="49" t="s">
        <v>949</v>
      </c>
      <c r="N399" s="49" t="s">
        <v>950</v>
      </c>
      <c r="O399" s="135">
        <v>2840.1046799999999</v>
      </c>
      <c r="P399" s="135">
        <v>3408.1256159999998</v>
      </c>
      <c r="Q399" s="135"/>
      <c r="R399" s="135">
        <v>3408.1256159999998</v>
      </c>
      <c r="S399" s="135"/>
      <c r="T399" s="136"/>
      <c r="U399" s="136"/>
      <c r="V399" s="135"/>
      <c r="W399" s="49" t="s">
        <v>64</v>
      </c>
      <c r="X399" s="56" t="s">
        <v>501</v>
      </c>
      <c r="Y399" s="56" t="s">
        <v>66</v>
      </c>
      <c r="Z399" s="50">
        <v>44938</v>
      </c>
      <c r="AA399" s="50">
        <v>44993</v>
      </c>
      <c r="AB399" s="116"/>
      <c r="AC399" s="116"/>
      <c r="AD399" s="116"/>
      <c r="AE399" s="116"/>
      <c r="AF399" s="49" t="s">
        <v>970</v>
      </c>
      <c r="AG399" s="49" t="s">
        <v>951</v>
      </c>
      <c r="AH399" s="49">
        <v>796</v>
      </c>
      <c r="AI399" s="49" t="s">
        <v>968</v>
      </c>
      <c r="AJ399" s="49">
        <v>346</v>
      </c>
      <c r="AK399" s="51">
        <v>32000000000</v>
      </c>
      <c r="AL399" s="49" t="s">
        <v>503</v>
      </c>
      <c r="AM399" s="50"/>
      <c r="AN399" s="50"/>
      <c r="AO399" s="50">
        <v>45291</v>
      </c>
      <c r="AP399" s="49">
        <v>2023</v>
      </c>
      <c r="AQ399" s="49" t="s">
        <v>953</v>
      </c>
      <c r="AR399" s="49"/>
      <c r="AS399" s="49"/>
      <c r="AT399" s="49"/>
      <c r="AU399" s="50"/>
      <c r="AV399" s="52"/>
      <c r="AW399" s="53"/>
      <c r="AX399" s="49"/>
      <c r="AY399" s="49" t="s">
        <v>74</v>
      </c>
      <c r="AZ399" s="49"/>
    </row>
    <row r="400" spans="1:54" s="68" customFormat="1" ht="81" customHeight="1">
      <c r="A400" s="54" t="s">
        <v>391</v>
      </c>
      <c r="B400" s="55" t="s">
        <v>1832</v>
      </c>
      <c r="C400" s="72" t="s">
        <v>1184</v>
      </c>
      <c r="D400" s="56" t="s">
        <v>497</v>
      </c>
      <c r="E400" s="49" t="s">
        <v>392</v>
      </c>
      <c r="F400" s="49" t="s">
        <v>971</v>
      </c>
      <c r="G400" s="189" t="s">
        <v>972</v>
      </c>
      <c r="H400" s="117" t="s">
        <v>966</v>
      </c>
      <c r="I400" s="117" t="s">
        <v>967</v>
      </c>
      <c r="J400" s="49">
        <v>2</v>
      </c>
      <c r="K400" s="49"/>
      <c r="L400" s="49" t="s">
        <v>74</v>
      </c>
      <c r="M400" s="49" t="s">
        <v>949</v>
      </c>
      <c r="N400" s="49" t="s">
        <v>950</v>
      </c>
      <c r="O400" s="135">
        <v>858.63918000000001</v>
      </c>
      <c r="P400" s="135">
        <v>1030.3670159999999</v>
      </c>
      <c r="Q400" s="135"/>
      <c r="R400" s="135">
        <v>1030.3670159999999</v>
      </c>
      <c r="S400" s="135"/>
      <c r="T400" s="136"/>
      <c r="U400" s="136"/>
      <c r="V400" s="135"/>
      <c r="W400" s="49" t="s">
        <v>64</v>
      </c>
      <c r="X400" s="56" t="s">
        <v>501</v>
      </c>
      <c r="Y400" s="56" t="s">
        <v>66</v>
      </c>
      <c r="Z400" s="50">
        <v>44938</v>
      </c>
      <c r="AA400" s="50">
        <v>44993</v>
      </c>
      <c r="AB400" s="116"/>
      <c r="AC400" s="116"/>
      <c r="AD400" s="116"/>
      <c r="AE400" s="116"/>
      <c r="AF400" s="49" t="s">
        <v>972</v>
      </c>
      <c r="AG400" s="49" t="s">
        <v>951</v>
      </c>
      <c r="AH400" s="49">
        <v>796</v>
      </c>
      <c r="AI400" s="49" t="s">
        <v>968</v>
      </c>
      <c r="AJ400" s="49">
        <v>36</v>
      </c>
      <c r="AK400" s="51">
        <v>32000000000</v>
      </c>
      <c r="AL400" s="49" t="s">
        <v>503</v>
      </c>
      <c r="AM400" s="50"/>
      <c r="AN400" s="50"/>
      <c r="AO400" s="50">
        <v>45291</v>
      </c>
      <c r="AP400" s="49">
        <v>2023</v>
      </c>
      <c r="AQ400" s="49" t="s">
        <v>953</v>
      </c>
      <c r="AR400" s="49"/>
      <c r="AS400" s="49"/>
      <c r="AT400" s="49"/>
      <c r="AU400" s="50"/>
      <c r="AV400" s="52"/>
      <c r="AW400" s="53"/>
      <c r="AX400" s="49"/>
      <c r="AY400" s="49" t="s">
        <v>74</v>
      </c>
      <c r="AZ400" s="49"/>
    </row>
    <row r="401" spans="1:238" s="68" customFormat="1" ht="81" customHeight="1">
      <c r="A401" s="47" t="s">
        <v>391</v>
      </c>
      <c r="B401" s="55" t="s">
        <v>1833</v>
      </c>
      <c r="C401" s="72" t="s">
        <v>1184</v>
      </c>
      <c r="D401" s="56" t="s">
        <v>497</v>
      </c>
      <c r="E401" s="49" t="s">
        <v>392</v>
      </c>
      <c r="F401" s="49">
        <v>281</v>
      </c>
      <c r="G401" s="161" t="s">
        <v>973</v>
      </c>
      <c r="H401" s="48" t="s">
        <v>974</v>
      </c>
      <c r="I401" s="48" t="s">
        <v>974</v>
      </c>
      <c r="J401" s="16">
        <v>1</v>
      </c>
      <c r="K401" s="49"/>
      <c r="L401" s="49" t="s">
        <v>74</v>
      </c>
      <c r="M401" s="49" t="s">
        <v>949</v>
      </c>
      <c r="N401" s="49" t="s">
        <v>950</v>
      </c>
      <c r="O401" s="135">
        <v>536.15837999999997</v>
      </c>
      <c r="P401" s="135">
        <v>643.39005599999996</v>
      </c>
      <c r="Q401" s="135"/>
      <c r="R401" s="135">
        <v>643.39005599999996</v>
      </c>
      <c r="S401" s="135"/>
      <c r="T401" s="136"/>
      <c r="U401" s="136"/>
      <c r="V401" s="135"/>
      <c r="W401" s="16" t="s">
        <v>396</v>
      </c>
      <c r="X401" s="56" t="s">
        <v>501</v>
      </c>
      <c r="Y401" s="56" t="s">
        <v>66</v>
      </c>
      <c r="Z401" s="50">
        <v>44938</v>
      </c>
      <c r="AA401" s="50">
        <v>44993</v>
      </c>
      <c r="AB401" s="116"/>
      <c r="AC401" s="116"/>
      <c r="AD401" s="116"/>
      <c r="AE401" s="116"/>
      <c r="AF401" s="49" t="s">
        <v>973</v>
      </c>
      <c r="AG401" s="49" t="s">
        <v>951</v>
      </c>
      <c r="AH401" s="49">
        <v>796</v>
      </c>
      <c r="AI401" s="49" t="s">
        <v>975</v>
      </c>
      <c r="AJ401" s="49">
        <v>2564</v>
      </c>
      <c r="AK401" s="51">
        <v>32000000000</v>
      </c>
      <c r="AL401" s="49" t="s">
        <v>503</v>
      </c>
      <c r="AM401" s="50"/>
      <c r="AN401" s="50"/>
      <c r="AO401" s="50">
        <v>45291</v>
      </c>
      <c r="AP401" s="49">
        <v>2023</v>
      </c>
      <c r="AQ401" s="49" t="s">
        <v>953</v>
      </c>
      <c r="AR401" s="49"/>
      <c r="AS401" s="49"/>
      <c r="AT401" s="49"/>
      <c r="AU401" s="50"/>
      <c r="AV401" s="52"/>
      <c r="AW401" s="53"/>
      <c r="AX401" s="49"/>
      <c r="AY401" s="49" t="s">
        <v>74</v>
      </c>
      <c r="AZ401" s="49"/>
    </row>
    <row r="402" spans="1:238" s="68" customFormat="1" ht="81" customHeight="1">
      <c r="A402" s="47" t="s">
        <v>391</v>
      </c>
      <c r="B402" s="55" t="s">
        <v>1834</v>
      </c>
      <c r="C402" s="72" t="s">
        <v>1184</v>
      </c>
      <c r="D402" s="56" t="s">
        <v>497</v>
      </c>
      <c r="E402" s="49" t="s">
        <v>392</v>
      </c>
      <c r="F402" s="49">
        <v>126</v>
      </c>
      <c r="G402" s="161" t="s">
        <v>976</v>
      </c>
      <c r="H402" s="48" t="s">
        <v>977</v>
      </c>
      <c r="I402" s="48" t="s">
        <v>977</v>
      </c>
      <c r="J402" s="16">
        <v>1</v>
      </c>
      <c r="K402" s="49"/>
      <c r="L402" s="49" t="s">
        <v>74</v>
      </c>
      <c r="M402" s="49" t="s">
        <v>949</v>
      </c>
      <c r="N402" s="49" t="s">
        <v>950</v>
      </c>
      <c r="O402" s="46">
        <v>2314.1207399999998</v>
      </c>
      <c r="P402" s="46">
        <f>O402*1.2</f>
        <v>2776.9448879999995</v>
      </c>
      <c r="Q402" s="135"/>
      <c r="R402" s="46">
        <v>2776.9448879999995</v>
      </c>
      <c r="S402" s="135"/>
      <c r="T402" s="136"/>
      <c r="U402" s="136"/>
      <c r="V402" s="135"/>
      <c r="W402" s="16" t="s">
        <v>396</v>
      </c>
      <c r="X402" s="56" t="s">
        <v>501</v>
      </c>
      <c r="Y402" s="56" t="s">
        <v>66</v>
      </c>
      <c r="Z402" s="50">
        <v>44938</v>
      </c>
      <c r="AA402" s="50">
        <v>44993</v>
      </c>
      <c r="AB402" s="116"/>
      <c r="AC402" s="116"/>
      <c r="AD402" s="116"/>
      <c r="AE402" s="116"/>
      <c r="AF402" s="49" t="s">
        <v>976</v>
      </c>
      <c r="AG402" s="49" t="s">
        <v>951</v>
      </c>
      <c r="AH402" s="49">
        <v>715</v>
      </c>
      <c r="AI402" s="49" t="s">
        <v>978</v>
      </c>
      <c r="AJ402" s="49">
        <v>2498</v>
      </c>
      <c r="AK402" s="51">
        <v>32000000000</v>
      </c>
      <c r="AL402" s="49" t="s">
        <v>503</v>
      </c>
      <c r="AM402" s="50"/>
      <c r="AN402" s="50"/>
      <c r="AO402" s="50">
        <v>45291</v>
      </c>
      <c r="AP402" s="49">
        <v>2023</v>
      </c>
      <c r="AQ402" s="49" t="s">
        <v>953</v>
      </c>
      <c r="AR402" s="49"/>
      <c r="AS402" s="49"/>
      <c r="AT402" s="49"/>
      <c r="AU402" s="50"/>
      <c r="AV402" s="52"/>
      <c r="AW402" s="53"/>
      <c r="AX402" s="49"/>
      <c r="AY402" s="49" t="s">
        <v>74</v>
      </c>
      <c r="AZ402" s="49"/>
    </row>
    <row r="403" spans="1:238" s="68" customFormat="1" ht="81" customHeight="1">
      <c r="A403" s="47" t="s">
        <v>391</v>
      </c>
      <c r="B403" s="55" t="s">
        <v>1835</v>
      </c>
      <c r="C403" s="72" t="s">
        <v>1184</v>
      </c>
      <c r="D403" s="56" t="s">
        <v>497</v>
      </c>
      <c r="E403" s="49" t="s">
        <v>392</v>
      </c>
      <c r="F403" s="49" t="s">
        <v>979</v>
      </c>
      <c r="G403" s="161" t="s">
        <v>980</v>
      </c>
      <c r="H403" s="48" t="s">
        <v>981</v>
      </c>
      <c r="I403" s="48" t="s">
        <v>981</v>
      </c>
      <c r="J403" s="16">
        <v>1</v>
      </c>
      <c r="K403" s="49"/>
      <c r="L403" s="49" t="s">
        <v>74</v>
      </c>
      <c r="M403" s="49" t="s">
        <v>949</v>
      </c>
      <c r="N403" s="49" t="s">
        <v>950</v>
      </c>
      <c r="O403" s="46">
        <v>5613.9468800000004</v>
      </c>
      <c r="P403" s="46">
        <f>O403*1.2</f>
        <v>6736.7362560000001</v>
      </c>
      <c r="Q403" s="135"/>
      <c r="R403" s="135">
        <v>6736.7362560000001</v>
      </c>
      <c r="S403" s="135"/>
      <c r="T403" s="136"/>
      <c r="U403" s="136"/>
      <c r="V403" s="135"/>
      <c r="W403" s="16" t="s">
        <v>396</v>
      </c>
      <c r="X403" s="56" t="s">
        <v>501</v>
      </c>
      <c r="Y403" s="56" t="s">
        <v>66</v>
      </c>
      <c r="Z403" s="50">
        <v>44938</v>
      </c>
      <c r="AA403" s="50">
        <v>44993</v>
      </c>
      <c r="AB403" s="116"/>
      <c r="AC403" s="116"/>
      <c r="AD403" s="116"/>
      <c r="AE403" s="116"/>
      <c r="AF403" s="49" t="s">
        <v>980</v>
      </c>
      <c r="AG403" s="49" t="s">
        <v>951</v>
      </c>
      <c r="AH403" s="49" t="s">
        <v>982</v>
      </c>
      <c r="AI403" s="49" t="s">
        <v>983</v>
      </c>
      <c r="AJ403" s="49" t="s">
        <v>984</v>
      </c>
      <c r="AK403" s="51">
        <v>32000000000</v>
      </c>
      <c r="AL403" s="49" t="s">
        <v>503</v>
      </c>
      <c r="AM403" s="50"/>
      <c r="AN403" s="50"/>
      <c r="AO403" s="50">
        <v>45291</v>
      </c>
      <c r="AP403" s="49">
        <v>2023</v>
      </c>
      <c r="AQ403" s="49" t="s">
        <v>953</v>
      </c>
      <c r="AR403" s="49"/>
      <c r="AS403" s="49"/>
      <c r="AT403" s="49"/>
      <c r="AU403" s="50"/>
      <c r="AV403" s="52"/>
      <c r="AW403" s="53"/>
      <c r="AX403" s="49"/>
      <c r="AY403" s="49" t="s">
        <v>74</v>
      </c>
      <c r="AZ403" s="49"/>
      <c r="BA403" s="118"/>
      <c r="BB403" s="118"/>
      <c r="BC403" s="118"/>
      <c r="BD403" s="118"/>
      <c r="BE403" s="118"/>
      <c r="BF403" s="118"/>
      <c r="BG403" s="118"/>
      <c r="BH403" s="118"/>
      <c r="BI403" s="118"/>
      <c r="BJ403" s="118"/>
      <c r="BK403" s="118"/>
      <c r="BL403" s="118"/>
      <c r="BM403" s="118"/>
      <c r="BN403" s="118"/>
      <c r="BO403" s="118"/>
      <c r="BP403" s="118"/>
      <c r="BQ403" s="118"/>
      <c r="BR403" s="118"/>
      <c r="BS403" s="118"/>
      <c r="BT403" s="118"/>
      <c r="BU403" s="118"/>
      <c r="BV403" s="118"/>
      <c r="BW403" s="118"/>
      <c r="BX403" s="118"/>
      <c r="BY403" s="118"/>
      <c r="BZ403" s="118"/>
      <c r="CA403" s="118"/>
      <c r="CB403" s="118"/>
      <c r="CC403" s="118"/>
      <c r="CD403" s="118"/>
      <c r="CE403" s="118"/>
      <c r="CF403" s="118"/>
      <c r="CG403" s="118"/>
      <c r="CH403" s="118"/>
      <c r="CI403" s="118"/>
      <c r="CJ403" s="118"/>
      <c r="CK403" s="118"/>
      <c r="CL403" s="118"/>
      <c r="CM403" s="118"/>
      <c r="CN403" s="118"/>
      <c r="CO403" s="118"/>
      <c r="CP403" s="118"/>
      <c r="CQ403" s="118"/>
      <c r="CR403" s="118"/>
      <c r="CS403" s="118"/>
      <c r="CT403" s="118"/>
      <c r="CU403" s="118"/>
      <c r="CV403" s="118"/>
      <c r="CW403" s="118"/>
      <c r="CX403" s="118"/>
      <c r="CY403" s="118"/>
      <c r="CZ403" s="118"/>
      <c r="DA403" s="118"/>
      <c r="DB403" s="118"/>
      <c r="DC403" s="118"/>
      <c r="DD403" s="118"/>
      <c r="DE403" s="118"/>
      <c r="DF403" s="118"/>
      <c r="DG403" s="118"/>
      <c r="DH403" s="118"/>
      <c r="DI403" s="118"/>
      <c r="DJ403" s="118"/>
      <c r="DK403" s="118"/>
      <c r="DL403" s="118"/>
      <c r="DM403" s="118"/>
      <c r="DN403" s="118"/>
      <c r="DO403" s="118"/>
      <c r="DP403" s="118"/>
      <c r="DQ403" s="118"/>
      <c r="DR403" s="118"/>
      <c r="DS403" s="118"/>
      <c r="DT403" s="118"/>
      <c r="DU403" s="118"/>
      <c r="DV403" s="118"/>
      <c r="DW403" s="118"/>
      <c r="DX403" s="118"/>
      <c r="DY403" s="118"/>
      <c r="DZ403" s="118"/>
      <c r="EA403" s="118"/>
      <c r="EB403" s="118"/>
      <c r="EC403" s="118"/>
      <c r="ED403" s="118"/>
      <c r="EE403" s="118"/>
      <c r="EF403" s="118"/>
      <c r="EG403" s="118"/>
      <c r="EH403" s="118"/>
      <c r="EI403" s="118"/>
      <c r="EJ403" s="118"/>
      <c r="EK403" s="118"/>
      <c r="EL403" s="118"/>
      <c r="EM403" s="118"/>
      <c r="EN403" s="118"/>
      <c r="EO403" s="118"/>
      <c r="EP403" s="118"/>
      <c r="EQ403" s="118"/>
      <c r="ER403" s="118"/>
      <c r="ES403" s="118"/>
      <c r="ET403" s="118"/>
      <c r="EU403" s="118"/>
      <c r="EV403" s="118"/>
      <c r="EW403" s="118"/>
      <c r="EX403" s="118"/>
      <c r="EY403" s="118"/>
      <c r="EZ403" s="118"/>
      <c r="FA403" s="118"/>
      <c r="FB403" s="118"/>
      <c r="FC403" s="118"/>
      <c r="FD403" s="118"/>
      <c r="FE403" s="118"/>
      <c r="FF403" s="118"/>
      <c r="FG403" s="118"/>
      <c r="FH403" s="118"/>
      <c r="FI403" s="118"/>
      <c r="FJ403" s="118"/>
      <c r="FK403" s="118"/>
      <c r="FL403" s="118"/>
      <c r="FM403" s="118"/>
      <c r="FN403" s="118"/>
      <c r="FO403" s="118"/>
      <c r="FP403" s="118"/>
      <c r="FQ403" s="118"/>
      <c r="FR403" s="118"/>
      <c r="FS403" s="118"/>
      <c r="FT403" s="118"/>
      <c r="FU403" s="118"/>
      <c r="FV403" s="118"/>
      <c r="FW403" s="118"/>
      <c r="FX403" s="118"/>
      <c r="FY403" s="118"/>
      <c r="FZ403" s="118"/>
      <c r="GA403" s="118"/>
      <c r="GB403" s="118"/>
      <c r="GC403" s="118"/>
      <c r="GD403" s="118"/>
      <c r="GE403" s="118"/>
      <c r="GF403" s="118"/>
      <c r="GG403" s="118"/>
      <c r="GH403" s="118"/>
      <c r="GI403" s="118"/>
      <c r="GJ403" s="118"/>
      <c r="GK403" s="118"/>
      <c r="GL403" s="118"/>
      <c r="GM403" s="118"/>
      <c r="GN403" s="118"/>
      <c r="GO403" s="118"/>
      <c r="GP403" s="118"/>
      <c r="GQ403" s="118"/>
      <c r="GR403" s="118"/>
      <c r="GS403" s="118"/>
      <c r="GT403" s="118"/>
      <c r="GU403" s="118"/>
      <c r="GV403" s="118"/>
      <c r="GW403" s="118"/>
      <c r="GX403" s="118"/>
      <c r="GY403" s="118"/>
      <c r="GZ403" s="118"/>
      <c r="HA403" s="118"/>
      <c r="HB403" s="118"/>
      <c r="HC403" s="118"/>
      <c r="HD403" s="118"/>
      <c r="HE403" s="118"/>
      <c r="HF403" s="118"/>
      <c r="HG403" s="118"/>
      <c r="HH403" s="118"/>
      <c r="HI403" s="118"/>
      <c r="HJ403" s="118"/>
      <c r="HK403" s="118"/>
      <c r="HL403" s="118"/>
      <c r="HM403" s="118"/>
      <c r="HN403" s="118"/>
      <c r="HO403" s="118"/>
      <c r="HP403" s="118"/>
      <c r="HQ403" s="118"/>
      <c r="HR403" s="118"/>
      <c r="HS403" s="118"/>
      <c r="HT403" s="118"/>
      <c r="HU403" s="118"/>
      <c r="HV403" s="118"/>
      <c r="HW403" s="118"/>
      <c r="HX403" s="118"/>
      <c r="HY403" s="118"/>
      <c r="HZ403" s="118"/>
      <c r="IA403" s="118"/>
      <c r="IB403" s="118"/>
      <c r="IC403" s="118"/>
      <c r="ID403" s="118"/>
    </row>
    <row r="404" spans="1:238" s="68" customFormat="1" ht="81" customHeight="1">
      <c r="A404" s="47" t="s">
        <v>391</v>
      </c>
      <c r="B404" s="55" t="s">
        <v>1836</v>
      </c>
      <c r="C404" s="72" t="s">
        <v>1184</v>
      </c>
      <c r="D404" s="56" t="s">
        <v>497</v>
      </c>
      <c r="E404" s="49" t="s">
        <v>392</v>
      </c>
      <c r="F404" s="49" t="s">
        <v>985</v>
      </c>
      <c r="G404" s="161" t="s">
        <v>986</v>
      </c>
      <c r="H404" s="48" t="s">
        <v>981</v>
      </c>
      <c r="I404" s="48" t="s">
        <v>981</v>
      </c>
      <c r="J404" s="16">
        <v>1</v>
      </c>
      <c r="K404" s="49"/>
      <c r="L404" s="49" t="s">
        <v>74</v>
      </c>
      <c r="M404" s="49" t="s">
        <v>949</v>
      </c>
      <c r="N404" s="49" t="s">
        <v>950</v>
      </c>
      <c r="O404" s="46">
        <v>5018.0773200000003</v>
      </c>
      <c r="P404" s="46">
        <f>O404*1.2</f>
        <v>6021.6927839999998</v>
      </c>
      <c r="Q404" s="135"/>
      <c r="R404" s="135">
        <v>6021.6927839999998</v>
      </c>
      <c r="S404" s="135"/>
      <c r="T404" s="136"/>
      <c r="U404" s="136"/>
      <c r="V404" s="135"/>
      <c r="W404" s="16" t="s">
        <v>396</v>
      </c>
      <c r="X404" s="56" t="s">
        <v>501</v>
      </c>
      <c r="Y404" s="56" t="s">
        <v>66</v>
      </c>
      <c r="Z404" s="50">
        <v>44938</v>
      </c>
      <c r="AA404" s="50">
        <v>44993</v>
      </c>
      <c r="AB404" s="116"/>
      <c r="AC404" s="116"/>
      <c r="AD404" s="116"/>
      <c r="AE404" s="116"/>
      <c r="AF404" s="49" t="s">
        <v>986</v>
      </c>
      <c r="AG404" s="49" t="s">
        <v>951</v>
      </c>
      <c r="AH404" s="49" t="s">
        <v>987</v>
      </c>
      <c r="AI404" s="49" t="s">
        <v>988</v>
      </c>
      <c r="AJ404" s="49" t="s">
        <v>989</v>
      </c>
      <c r="AK404" s="51">
        <v>32000000000</v>
      </c>
      <c r="AL404" s="49" t="s">
        <v>503</v>
      </c>
      <c r="AM404" s="50"/>
      <c r="AN404" s="50"/>
      <c r="AO404" s="50">
        <v>45291</v>
      </c>
      <c r="AP404" s="49">
        <v>2023</v>
      </c>
      <c r="AQ404" s="49" t="s">
        <v>953</v>
      </c>
      <c r="AR404" s="49"/>
      <c r="AS404" s="49"/>
      <c r="AT404" s="49"/>
      <c r="AU404" s="50"/>
      <c r="AV404" s="52"/>
      <c r="AW404" s="53"/>
      <c r="AX404" s="49"/>
      <c r="AY404" s="49" t="s">
        <v>74</v>
      </c>
      <c r="AZ404" s="49"/>
      <c r="BA404" s="118"/>
      <c r="BB404" s="118"/>
      <c r="BC404" s="118"/>
      <c r="BD404" s="118"/>
      <c r="BE404" s="118"/>
      <c r="BF404" s="118"/>
      <c r="BG404" s="118"/>
      <c r="BH404" s="118"/>
      <c r="BI404" s="118"/>
      <c r="BJ404" s="118"/>
      <c r="BK404" s="118"/>
      <c r="BL404" s="118"/>
      <c r="BM404" s="118"/>
      <c r="BN404" s="118"/>
      <c r="BO404" s="118"/>
      <c r="BP404" s="118"/>
      <c r="BQ404" s="118"/>
      <c r="BR404" s="118"/>
      <c r="BS404" s="118"/>
      <c r="BT404" s="118"/>
      <c r="BU404" s="118"/>
      <c r="BV404" s="118"/>
      <c r="BW404" s="118"/>
      <c r="BX404" s="118"/>
      <c r="BY404" s="118"/>
      <c r="BZ404" s="118"/>
      <c r="CA404" s="118"/>
      <c r="CB404" s="118"/>
      <c r="CC404" s="118"/>
      <c r="CD404" s="118"/>
      <c r="CE404" s="118"/>
      <c r="CF404" s="118"/>
      <c r="CG404" s="118"/>
      <c r="CH404" s="118"/>
      <c r="CI404" s="118"/>
      <c r="CJ404" s="118"/>
      <c r="CK404" s="118"/>
      <c r="CL404" s="118"/>
      <c r="CM404" s="118"/>
      <c r="CN404" s="118"/>
      <c r="CO404" s="118"/>
      <c r="CP404" s="118"/>
      <c r="CQ404" s="118"/>
      <c r="CR404" s="118"/>
      <c r="CS404" s="118"/>
      <c r="CT404" s="118"/>
      <c r="CU404" s="118"/>
      <c r="CV404" s="118"/>
      <c r="CW404" s="118"/>
      <c r="CX404" s="118"/>
      <c r="CY404" s="118"/>
      <c r="CZ404" s="118"/>
      <c r="DA404" s="118"/>
      <c r="DB404" s="118"/>
      <c r="DC404" s="118"/>
      <c r="DD404" s="118"/>
      <c r="DE404" s="118"/>
      <c r="DF404" s="118"/>
      <c r="DG404" s="118"/>
      <c r="DH404" s="118"/>
      <c r="DI404" s="118"/>
      <c r="DJ404" s="118"/>
      <c r="DK404" s="118"/>
      <c r="DL404" s="118"/>
      <c r="DM404" s="118"/>
      <c r="DN404" s="118"/>
      <c r="DO404" s="118"/>
      <c r="DP404" s="118"/>
      <c r="DQ404" s="118"/>
      <c r="DR404" s="118"/>
      <c r="DS404" s="118"/>
      <c r="DT404" s="118"/>
      <c r="DU404" s="118"/>
      <c r="DV404" s="118"/>
      <c r="DW404" s="118"/>
      <c r="DX404" s="118"/>
      <c r="DY404" s="118"/>
      <c r="DZ404" s="118"/>
      <c r="EA404" s="118"/>
      <c r="EB404" s="118"/>
      <c r="EC404" s="118"/>
      <c r="ED404" s="118"/>
      <c r="EE404" s="118"/>
      <c r="EF404" s="118"/>
      <c r="EG404" s="118"/>
      <c r="EH404" s="118"/>
      <c r="EI404" s="118"/>
      <c r="EJ404" s="118"/>
      <c r="EK404" s="118"/>
      <c r="EL404" s="118"/>
      <c r="EM404" s="118"/>
      <c r="EN404" s="118"/>
      <c r="EO404" s="118"/>
      <c r="EP404" s="118"/>
      <c r="EQ404" s="118"/>
      <c r="ER404" s="118"/>
      <c r="ES404" s="118"/>
      <c r="ET404" s="118"/>
      <c r="EU404" s="118"/>
      <c r="EV404" s="118"/>
      <c r="EW404" s="118"/>
      <c r="EX404" s="118"/>
      <c r="EY404" s="118"/>
      <c r="EZ404" s="118"/>
      <c r="FA404" s="118"/>
      <c r="FB404" s="118"/>
      <c r="FC404" s="118"/>
      <c r="FD404" s="118"/>
      <c r="FE404" s="118"/>
      <c r="FF404" s="118"/>
      <c r="FG404" s="118"/>
      <c r="FH404" s="118"/>
      <c r="FI404" s="118"/>
      <c r="FJ404" s="118"/>
      <c r="FK404" s="118"/>
      <c r="FL404" s="118"/>
      <c r="FM404" s="118"/>
      <c r="FN404" s="118"/>
      <c r="FO404" s="118"/>
      <c r="FP404" s="118"/>
      <c r="FQ404" s="118"/>
      <c r="FR404" s="118"/>
      <c r="FS404" s="118"/>
      <c r="FT404" s="118"/>
      <c r="FU404" s="118"/>
      <c r="FV404" s="118"/>
      <c r="FW404" s="118"/>
      <c r="FX404" s="118"/>
      <c r="FY404" s="118"/>
      <c r="FZ404" s="118"/>
      <c r="GA404" s="118"/>
      <c r="GB404" s="118"/>
      <c r="GC404" s="118"/>
      <c r="GD404" s="118"/>
      <c r="GE404" s="118"/>
      <c r="GF404" s="118"/>
      <c r="GG404" s="118"/>
      <c r="GH404" s="118"/>
      <c r="GI404" s="118"/>
      <c r="GJ404" s="118"/>
      <c r="GK404" s="118"/>
      <c r="GL404" s="118"/>
      <c r="GM404" s="118"/>
      <c r="GN404" s="118"/>
      <c r="GO404" s="118"/>
      <c r="GP404" s="118"/>
      <c r="GQ404" s="118"/>
      <c r="GR404" s="118"/>
      <c r="GS404" s="118"/>
      <c r="GT404" s="118"/>
      <c r="GU404" s="118"/>
      <c r="GV404" s="118"/>
      <c r="GW404" s="118"/>
      <c r="GX404" s="118"/>
      <c r="GY404" s="118"/>
      <c r="GZ404" s="118"/>
      <c r="HA404" s="118"/>
      <c r="HB404" s="118"/>
      <c r="HC404" s="118"/>
      <c r="HD404" s="118"/>
      <c r="HE404" s="118"/>
      <c r="HF404" s="118"/>
      <c r="HG404" s="118"/>
      <c r="HH404" s="118"/>
      <c r="HI404" s="118"/>
      <c r="HJ404" s="118"/>
      <c r="HK404" s="118"/>
      <c r="HL404" s="118"/>
      <c r="HM404" s="118"/>
      <c r="HN404" s="118"/>
      <c r="HO404" s="118"/>
      <c r="HP404" s="118"/>
      <c r="HQ404" s="118"/>
      <c r="HR404" s="118"/>
      <c r="HS404" s="118"/>
      <c r="HT404" s="118"/>
      <c r="HU404" s="118"/>
      <c r="HV404" s="118"/>
      <c r="HW404" s="118"/>
      <c r="HX404" s="118"/>
      <c r="HY404" s="118"/>
      <c r="HZ404" s="118"/>
      <c r="IA404" s="118"/>
      <c r="IB404" s="118"/>
      <c r="IC404" s="118"/>
      <c r="ID404" s="118"/>
    </row>
    <row r="405" spans="1:238" s="68" customFormat="1" ht="81" customHeight="1">
      <c r="A405" s="47" t="s">
        <v>391</v>
      </c>
      <c r="B405" s="55" t="s">
        <v>1837</v>
      </c>
      <c r="C405" s="72" t="s">
        <v>1184</v>
      </c>
      <c r="D405" s="56" t="s">
        <v>497</v>
      </c>
      <c r="E405" s="49" t="s">
        <v>392</v>
      </c>
      <c r="F405" s="49">
        <v>51</v>
      </c>
      <c r="G405" s="161" t="s">
        <v>993</v>
      </c>
      <c r="H405" s="48" t="s">
        <v>994</v>
      </c>
      <c r="I405" s="48" t="s">
        <v>994</v>
      </c>
      <c r="J405" s="49">
        <v>2</v>
      </c>
      <c r="K405" s="49"/>
      <c r="L405" s="49" t="s">
        <v>74</v>
      </c>
      <c r="M405" s="49" t="s">
        <v>949</v>
      </c>
      <c r="N405" s="49" t="s">
        <v>950</v>
      </c>
      <c r="O405" s="135">
        <v>2040.9477099999999</v>
      </c>
      <c r="P405" s="135">
        <v>2449.137252</v>
      </c>
      <c r="Q405" s="135"/>
      <c r="R405" s="135">
        <v>2449.137252</v>
      </c>
      <c r="S405" s="135"/>
      <c r="T405" s="136"/>
      <c r="U405" s="136"/>
      <c r="V405" s="135"/>
      <c r="W405" s="49" t="s">
        <v>64</v>
      </c>
      <c r="X405" s="56" t="s">
        <v>501</v>
      </c>
      <c r="Y405" s="56" t="s">
        <v>66</v>
      </c>
      <c r="Z405" s="50">
        <v>44938</v>
      </c>
      <c r="AA405" s="50">
        <v>44993</v>
      </c>
      <c r="AB405" s="116"/>
      <c r="AC405" s="116"/>
      <c r="AD405" s="116"/>
      <c r="AE405" s="116"/>
      <c r="AF405" s="49" t="s">
        <v>993</v>
      </c>
      <c r="AG405" s="49" t="s">
        <v>951</v>
      </c>
      <c r="AH405" s="49">
        <v>796</v>
      </c>
      <c r="AI405" s="49" t="s">
        <v>995</v>
      </c>
      <c r="AJ405" s="49">
        <v>45559</v>
      </c>
      <c r="AK405" s="51">
        <v>32000000000</v>
      </c>
      <c r="AL405" s="49" t="s">
        <v>503</v>
      </c>
      <c r="AM405" s="50"/>
      <c r="AN405" s="50"/>
      <c r="AO405" s="50">
        <v>45291</v>
      </c>
      <c r="AP405" s="49">
        <v>2023</v>
      </c>
      <c r="AQ405" s="49" t="s">
        <v>953</v>
      </c>
      <c r="AR405" s="49"/>
      <c r="AS405" s="49"/>
      <c r="AT405" s="49"/>
      <c r="AU405" s="50"/>
      <c r="AV405" s="52"/>
      <c r="AW405" s="53"/>
      <c r="AX405" s="49"/>
      <c r="AY405" s="49" t="s">
        <v>74</v>
      </c>
      <c r="AZ405" s="49"/>
      <c r="BA405" s="118"/>
      <c r="BB405" s="118"/>
      <c r="BC405" s="118"/>
      <c r="BD405" s="118"/>
      <c r="BE405" s="118"/>
      <c r="BF405" s="118"/>
      <c r="BG405" s="118"/>
      <c r="BH405" s="118"/>
      <c r="BI405" s="118"/>
      <c r="BJ405" s="118"/>
      <c r="BK405" s="118"/>
      <c r="BL405" s="118"/>
      <c r="BM405" s="118"/>
      <c r="BN405" s="118"/>
      <c r="BO405" s="118"/>
      <c r="BP405" s="118"/>
      <c r="BQ405" s="118"/>
      <c r="BR405" s="118"/>
      <c r="BS405" s="118"/>
      <c r="BT405" s="118"/>
      <c r="BU405" s="118"/>
      <c r="BV405" s="118"/>
      <c r="BW405" s="118"/>
      <c r="BX405" s="118"/>
      <c r="BY405" s="118"/>
      <c r="BZ405" s="118"/>
      <c r="CA405" s="118"/>
      <c r="CB405" s="118"/>
      <c r="CC405" s="118"/>
      <c r="CD405" s="118"/>
      <c r="CE405" s="118"/>
      <c r="CF405" s="118"/>
      <c r="CG405" s="118"/>
      <c r="CH405" s="118"/>
      <c r="CI405" s="118"/>
      <c r="CJ405" s="118"/>
      <c r="CK405" s="118"/>
      <c r="CL405" s="118"/>
      <c r="CM405" s="118"/>
      <c r="CN405" s="118"/>
      <c r="CO405" s="118"/>
      <c r="CP405" s="118"/>
      <c r="CQ405" s="118"/>
      <c r="CR405" s="118"/>
      <c r="CS405" s="118"/>
      <c r="CT405" s="118"/>
      <c r="CU405" s="118"/>
      <c r="CV405" s="118"/>
      <c r="CW405" s="118"/>
      <c r="CX405" s="118"/>
      <c r="CY405" s="118"/>
      <c r="CZ405" s="118"/>
      <c r="DA405" s="118"/>
      <c r="DB405" s="118"/>
      <c r="DC405" s="118"/>
      <c r="DD405" s="118"/>
      <c r="DE405" s="118"/>
      <c r="DF405" s="118"/>
      <c r="DG405" s="118"/>
      <c r="DH405" s="118"/>
      <c r="DI405" s="118"/>
      <c r="DJ405" s="118"/>
      <c r="DK405" s="118"/>
      <c r="DL405" s="118"/>
      <c r="DM405" s="118"/>
      <c r="DN405" s="118"/>
      <c r="DO405" s="118"/>
      <c r="DP405" s="118"/>
      <c r="DQ405" s="118"/>
      <c r="DR405" s="118"/>
      <c r="DS405" s="118"/>
      <c r="DT405" s="118"/>
      <c r="DU405" s="118"/>
      <c r="DV405" s="118"/>
      <c r="DW405" s="118"/>
      <c r="DX405" s="118"/>
      <c r="DY405" s="118"/>
      <c r="DZ405" s="118"/>
      <c r="EA405" s="118"/>
      <c r="EB405" s="118"/>
      <c r="EC405" s="118"/>
      <c r="ED405" s="118"/>
      <c r="EE405" s="118"/>
      <c r="EF405" s="118"/>
      <c r="EG405" s="118"/>
      <c r="EH405" s="118"/>
      <c r="EI405" s="118"/>
      <c r="EJ405" s="118"/>
      <c r="EK405" s="118"/>
      <c r="EL405" s="118"/>
      <c r="EM405" s="118"/>
      <c r="EN405" s="118"/>
      <c r="EO405" s="118"/>
      <c r="EP405" s="118"/>
      <c r="EQ405" s="118"/>
      <c r="ER405" s="118"/>
      <c r="ES405" s="118"/>
      <c r="ET405" s="118"/>
      <c r="EU405" s="118"/>
      <c r="EV405" s="118"/>
      <c r="EW405" s="118"/>
      <c r="EX405" s="118"/>
      <c r="EY405" s="118"/>
      <c r="EZ405" s="118"/>
      <c r="FA405" s="118"/>
      <c r="FB405" s="118"/>
      <c r="FC405" s="118"/>
      <c r="FD405" s="118"/>
      <c r="FE405" s="118"/>
      <c r="FF405" s="118"/>
      <c r="FG405" s="118"/>
      <c r="FH405" s="118"/>
      <c r="FI405" s="118"/>
      <c r="FJ405" s="118"/>
      <c r="FK405" s="118"/>
      <c r="FL405" s="118"/>
      <c r="FM405" s="118"/>
      <c r="FN405" s="118"/>
      <c r="FO405" s="118"/>
      <c r="FP405" s="118"/>
      <c r="FQ405" s="118"/>
      <c r="FR405" s="118"/>
      <c r="FS405" s="118"/>
      <c r="FT405" s="118"/>
      <c r="FU405" s="118"/>
      <c r="FV405" s="118"/>
      <c r="FW405" s="118"/>
      <c r="FX405" s="118"/>
      <c r="FY405" s="118"/>
      <c r="FZ405" s="118"/>
      <c r="GA405" s="118"/>
      <c r="GB405" s="118"/>
      <c r="GC405" s="118"/>
      <c r="GD405" s="118"/>
      <c r="GE405" s="118"/>
      <c r="GF405" s="118"/>
      <c r="GG405" s="118"/>
      <c r="GH405" s="118"/>
      <c r="GI405" s="118"/>
      <c r="GJ405" s="118"/>
      <c r="GK405" s="118"/>
      <c r="GL405" s="118"/>
      <c r="GM405" s="118"/>
      <c r="GN405" s="118"/>
      <c r="GO405" s="118"/>
      <c r="GP405" s="118"/>
      <c r="GQ405" s="118"/>
      <c r="GR405" s="118"/>
      <c r="GS405" s="118"/>
      <c r="GT405" s="118"/>
      <c r="GU405" s="118"/>
      <c r="GV405" s="118"/>
      <c r="GW405" s="118"/>
      <c r="GX405" s="118"/>
      <c r="GY405" s="118"/>
      <c r="GZ405" s="118"/>
      <c r="HA405" s="118"/>
      <c r="HB405" s="118"/>
      <c r="HC405" s="118"/>
      <c r="HD405" s="118"/>
      <c r="HE405" s="118"/>
      <c r="HF405" s="118"/>
      <c r="HG405" s="118"/>
      <c r="HH405" s="118"/>
      <c r="HI405" s="118"/>
      <c r="HJ405" s="118"/>
      <c r="HK405" s="118"/>
      <c r="HL405" s="118"/>
      <c r="HM405" s="118"/>
      <c r="HN405" s="118"/>
      <c r="HO405" s="118"/>
      <c r="HP405" s="118"/>
      <c r="HQ405" s="118"/>
      <c r="HR405" s="118"/>
      <c r="HS405" s="118"/>
      <c r="HT405" s="118"/>
      <c r="HU405" s="118"/>
      <c r="HV405" s="118"/>
      <c r="HW405" s="118"/>
      <c r="HX405" s="118"/>
      <c r="HY405" s="118"/>
      <c r="HZ405" s="118"/>
      <c r="IA405" s="118"/>
      <c r="IB405" s="118"/>
      <c r="IC405" s="118"/>
      <c r="ID405" s="118"/>
    </row>
    <row r="406" spans="1:238" s="68" customFormat="1" ht="81" customHeight="1">
      <c r="A406" s="47" t="s">
        <v>391</v>
      </c>
      <c r="B406" s="55" t="s">
        <v>1838</v>
      </c>
      <c r="C406" s="72" t="s">
        <v>1184</v>
      </c>
      <c r="D406" s="56" t="s">
        <v>497</v>
      </c>
      <c r="E406" s="49" t="s">
        <v>392</v>
      </c>
      <c r="F406" s="49">
        <v>52</v>
      </c>
      <c r="G406" s="161" t="s">
        <v>996</v>
      </c>
      <c r="H406" s="48" t="s">
        <v>981</v>
      </c>
      <c r="I406" s="48" t="s">
        <v>981</v>
      </c>
      <c r="J406" s="16">
        <v>1</v>
      </c>
      <c r="K406" s="49"/>
      <c r="L406" s="49" t="s">
        <v>74</v>
      </c>
      <c r="M406" s="49" t="s">
        <v>949</v>
      </c>
      <c r="N406" s="49" t="s">
        <v>950</v>
      </c>
      <c r="O406" s="135">
        <v>2875.8629700000001</v>
      </c>
      <c r="P406" s="135">
        <v>3451.0355640000002</v>
      </c>
      <c r="Q406" s="135"/>
      <c r="R406" s="135">
        <v>3451.0355640000002</v>
      </c>
      <c r="S406" s="135"/>
      <c r="T406" s="136"/>
      <c r="U406" s="136"/>
      <c r="V406" s="135"/>
      <c r="W406" s="16" t="s">
        <v>396</v>
      </c>
      <c r="X406" s="56" t="s">
        <v>501</v>
      </c>
      <c r="Y406" s="56" t="s">
        <v>66</v>
      </c>
      <c r="Z406" s="50">
        <v>44938</v>
      </c>
      <c r="AA406" s="50">
        <v>44993</v>
      </c>
      <c r="AB406" s="116"/>
      <c r="AC406" s="116"/>
      <c r="AD406" s="116"/>
      <c r="AE406" s="116"/>
      <c r="AF406" s="49" t="s">
        <v>996</v>
      </c>
      <c r="AG406" s="49" t="s">
        <v>951</v>
      </c>
      <c r="AH406" s="49" t="s">
        <v>997</v>
      </c>
      <c r="AI406" s="49" t="s">
        <v>998</v>
      </c>
      <c r="AJ406" s="49" t="s">
        <v>999</v>
      </c>
      <c r="AK406" s="51">
        <v>32000000000</v>
      </c>
      <c r="AL406" s="49" t="s">
        <v>503</v>
      </c>
      <c r="AM406" s="50"/>
      <c r="AN406" s="50"/>
      <c r="AO406" s="50">
        <v>45291</v>
      </c>
      <c r="AP406" s="49">
        <v>2023</v>
      </c>
      <c r="AQ406" s="49" t="s">
        <v>953</v>
      </c>
      <c r="AR406" s="49"/>
      <c r="AS406" s="49"/>
      <c r="AT406" s="49"/>
      <c r="AU406" s="50"/>
      <c r="AV406" s="52"/>
      <c r="AW406" s="53"/>
      <c r="AX406" s="49"/>
      <c r="AY406" s="49" t="s">
        <v>74</v>
      </c>
      <c r="AZ406" s="49"/>
      <c r="BA406" s="118"/>
      <c r="BB406" s="118"/>
      <c r="BC406" s="118"/>
      <c r="BD406" s="118"/>
      <c r="BE406" s="118"/>
      <c r="BF406" s="118"/>
      <c r="BG406" s="118"/>
      <c r="BH406" s="118"/>
      <c r="BI406" s="118"/>
      <c r="BJ406" s="118"/>
      <c r="BK406" s="118"/>
      <c r="BL406" s="118"/>
      <c r="BM406" s="118"/>
      <c r="BN406" s="118"/>
      <c r="BO406" s="118"/>
      <c r="BP406" s="118"/>
      <c r="BQ406" s="118"/>
      <c r="BR406" s="118"/>
      <c r="BS406" s="118"/>
      <c r="BT406" s="118"/>
      <c r="BU406" s="118"/>
      <c r="BV406" s="118"/>
      <c r="BW406" s="118"/>
      <c r="BX406" s="118"/>
      <c r="BY406" s="118"/>
      <c r="BZ406" s="118"/>
      <c r="CA406" s="118"/>
      <c r="CB406" s="118"/>
      <c r="CC406" s="118"/>
      <c r="CD406" s="118"/>
      <c r="CE406" s="118"/>
      <c r="CF406" s="118"/>
      <c r="CG406" s="118"/>
      <c r="CH406" s="118"/>
      <c r="CI406" s="118"/>
      <c r="CJ406" s="118"/>
      <c r="CK406" s="118"/>
      <c r="CL406" s="118"/>
      <c r="CM406" s="118"/>
      <c r="CN406" s="118"/>
      <c r="CO406" s="118"/>
      <c r="CP406" s="118"/>
      <c r="CQ406" s="118"/>
      <c r="CR406" s="118"/>
      <c r="CS406" s="118"/>
      <c r="CT406" s="118"/>
      <c r="CU406" s="118"/>
      <c r="CV406" s="118"/>
      <c r="CW406" s="118"/>
      <c r="CX406" s="118"/>
      <c r="CY406" s="118"/>
      <c r="CZ406" s="118"/>
      <c r="DA406" s="118"/>
      <c r="DB406" s="118"/>
      <c r="DC406" s="118"/>
      <c r="DD406" s="118"/>
      <c r="DE406" s="118"/>
      <c r="DF406" s="118"/>
      <c r="DG406" s="118"/>
      <c r="DH406" s="118"/>
      <c r="DI406" s="118"/>
      <c r="DJ406" s="118"/>
      <c r="DK406" s="118"/>
      <c r="DL406" s="118"/>
      <c r="DM406" s="118"/>
      <c r="DN406" s="118"/>
      <c r="DO406" s="118"/>
      <c r="DP406" s="118"/>
      <c r="DQ406" s="118"/>
      <c r="DR406" s="118"/>
      <c r="DS406" s="118"/>
      <c r="DT406" s="118"/>
      <c r="DU406" s="118"/>
      <c r="DV406" s="118"/>
      <c r="DW406" s="118"/>
      <c r="DX406" s="118"/>
      <c r="DY406" s="118"/>
      <c r="DZ406" s="118"/>
      <c r="EA406" s="118"/>
      <c r="EB406" s="118"/>
      <c r="EC406" s="118"/>
      <c r="ED406" s="118"/>
      <c r="EE406" s="118"/>
      <c r="EF406" s="118"/>
      <c r="EG406" s="118"/>
      <c r="EH406" s="118"/>
      <c r="EI406" s="118"/>
      <c r="EJ406" s="118"/>
      <c r="EK406" s="118"/>
      <c r="EL406" s="118"/>
      <c r="EM406" s="118"/>
      <c r="EN406" s="118"/>
      <c r="EO406" s="118"/>
      <c r="EP406" s="118"/>
      <c r="EQ406" s="118"/>
      <c r="ER406" s="118"/>
      <c r="ES406" s="118"/>
      <c r="ET406" s="118"/>
      <c r="EU406" s="118"/>
      <c r="EV406" s="118"/>
      <c r="EW406" s="118"/>
      <c r="EX406" s="118"/>
      <c r="EY406" s="118"/>
      <c r="EZ406" s="118"/>
      <c r="FA406" s="118"/>
      <c r="FB406" s="118"/>
      <c r="FC406" s="118"/>
      <c r="FD406" s="118"/>
      <c r="FE406" s="118"/>
      <c r="FF406" s="118"/>
      <c r="FG406" s="118"/>
      <c r="FH406" s="118"/>
      <c r="FI406" s="118"/>
      <c r="FJ406" s="118"/>
      <c r="FK406" s="118"/>
      <c r="FL406" s="118"/>
      <c r="FM406" s="118"/>
      <c r="FN406" s="118"/>
      <c r="FO406" s="118"/>
      <c r="FP406" s="118"/>
      <c r="FQ406" s="118"/>
      <c r="FR406" s="118"/>
      <c r="FS406" s="118"/>
      <c r="FT406" s="118"/>
      <c r="FU406" s="118"/>
      <c r="FV406" s="118"/>
      <c r="FW406" s="118"/>
      <c r="FX406" s="118"/>
      <c r="FY406" s="118"/>
      <c r="FZ406" s="118"/>
      <c r="GA406" s="118"/>
      <c r="GB406" s="118"/>
      <c r="GC406" s="118"/>
      <c r="GD406" s="118"/>
      <c r="GE406" s="118"/>
      <c r="GF406" s="118"/>
      <c r="GG406" s="118"/>
      <c r="GH406" s="118"/>
      <c r="GI406" s="118"/>
      <c r="GJ406" s="118"/>
      <c r="GK406" s="118"/>
      <c r="GL406" s="118"/>
      <c r="GM406" s="118"/>
      <c r="GN406" s="118"/>
      <c r="GO406" s="118"/>
      <c r="GP406" s="118"/>
      <c r="GQ406" s="118"/>
      <c r="GR406" s="118"/>
      <c r="GS406" s="118"/>
      <c r="GT406" s="118"/>
      <c r="GU406" s="118"/>
      <c r="GV406" s="118"/>
      <c r="GW406" s="118"/>
      <c r="GX406" s="118"/>
      <c r="GY406" s="118"/>
      <c r="GZ406" s="118"/>
      <c r="HA406" s="118"/>
      <c r="HB406" s="118"/>
      <c r="HC406" s="118"/>
      <c r="HD406" s="118"/>
      <c r="HE406" s="118"/>
      <c r="HF406" s="118"/>
      <c r="HG406" s="118"/>
      <c r="HH406" s="118"/>
      <c r="HI406" s="118"/>
      <c r="HJ406" s="118"/>
      <c r="HK406" s="118"/>
      <c r="HL406" s="118"/>
      <c r="HM406" s="118"/>
      <c r="HN406" s="118"/>
      <c r="HO406" s="118"/>
      <c r="HP406" s="118"/>
      <c r="HQ406" s="118"/>
      <c r="HR406" s="118"/>
      <c r="HS406" s="118"/>
      <c r="HT406" s="118"/>
      <c r="HU406" s="118"/>
      <c r="HV406" s="118"/>
      <c r="HW406" s="118"/>
      <c r="HX406" s="118"/>
      <c r="HY406" s="118"/>
      <c r="HZ406" s="118"/>
      <c r="IA406" s="118"/>
      <c r="IB406" s="118"/>
      <c r="IC406" s="118"/>
      <c r="ID406" s="118"/>
    </row>
    <row r="407" spans="1:238" s="68" customFormat="1" ht="81" customHeight="1">
      <c r="A407" s="47" t="s">
        <v>391</v>
      </c>
      <c r="B407" s="55" t="s">
        <v>1839</v>
      </c>
      <c r="C407" s="72" t="s">
        <v>1184</v>
      </c>
      <c r="D407" s="56" t="s">
        <v>497</v>
      </c>
      <c r="E407" s="49" t="s">
        <v>392</v>
      </c>
      <c r="F407" s="49">
        <v>131</v>
      </c>
      <c r="G407" s="161" t="s">
        <v>1000</v>
      </c>
      <c r="H407" s="48" t="s">
        <v>1001</v>
      </c>
      <c r="I407" s="48" t="s">
        <v>1002</v>
      </c>
      <c r="J407" s="16">
        <v>1</v>
      </c>
      <c r="K407" s="49"/>
      <c r="L407" s="49" t="s">
        <v>74</v>
      </c>
      <c r="M407" s="49" t="s">
        <v>949</v>
      </c>
      <c r="N407" s="49" t="s">
        <v>950</v>
      </c>
      <c r="O407" s="135">
        <v>7687.3246499999996</v>
      </c>
      <c r="P407" s="135">
        <v>9224.7895799999988</v>
      </c>
      <c r="Q407" s="135"/>
      <c r="R407" s="135">
        <v>9224.7895799999988</v>
      </c>
      <c r="S407" s="135"/>
      <c r="T407" s="136"/>
      <c r="U407" s="136"/>
      <c r="V407" s="135"/>
      <c r="W407" s="72" t="s">
        <v>410</v>
      </c>
      <c r="X407" s="56" t="s">
        <v>501</v>
      </c>
      <c r="Y407" s="56" t="s">
        <v>66</v>
      </c>
      <c r="Z407" s="50">
        <v>44938</v>
      </c>
      <c r="AA407" s="50">
        <v>44993</v>
      </c>
      <c r="AB407" s="116"/>
      <c r="AC407" s="116"/>
      <c r="AD407" s="116"/>
      <c r="AE407" s="116"/>
      <c r="AF407" s="49" t="s">
        <v>1000</v>
      </c>
      <c r="AG407" s="49" t="s">
        <v>951</v>
      </c>
      <c r="AH407" s="49" t="s">
        <v>1003</v>
      </c>
      <c r="AI407" s="49" t="s">
        <v>1004</v>
      </c>
      <c r="AJ407" s="49" t="s">
        <v>1005</v>
      </c>
      <c r="AK407" s="51">
        <v>32000000000</v>
      </c>
      <c r="AL407" s="49" t="s">
        <v>503</v>
      </c>
      <c r="AM407" s="50"/>
      <c r="AN407" s="50"/>
      <c r="AO407" s="50">
        <v>45291</v>
      </c>
      <c r="AP407" s="49">
        <v>2023</v>
      </c>
      <c r="AQ407" s="49" t="s">
        <v>953</v>
      </c>
      <c r="AR407" s="49"/>
      <c r="AS407" s="49"/>
      <c r="AT407" s="49"/>
      <c r="AU407" s="50"/>
      <c r="AV407" s="52"/>
      <c r="AW407" s="53"/>
      <c r="AX407" s="49"/>
      <c r="AY407" s="49" t="s">
        <v>74</v>
      </c>
      <c r="AZ407" s="49"/>
      <c r="BA407" s="118"/>
      <c r="BB407" s="118"/>
      <c r="BC407" s="118"/>
      <c r="BD407" s="118"/>
      <c r="BE407" s="118"/>
      <c r="BF407" s="118"/>
      <c r="BG407" s="118"/>
      <c r="BH407" s="118"/>
      <c r="BI407" s="118"/>
      <c r="BJ407" s="118"/>
      <c r="BK407" s="118"/>
      <c r="BL407" s="118"/>
      <c r="BM407" s="118"/>
      <c r="BN407" s="118"/>
      <c r="BO407" s="118"/>
      <c r="BP407" s="118"/>
      <c r="BQ407" s="118"/>
      <c r="BR407" s="118"/>
      <c r="BS407" s="118"/>
      <c r="BT407" s="118"/>
      <c r="BU407" s="118"/>
      <c r="BV407" s="118"/>
      <c r="BW407" s="118"/>
      <c r="BX407" s="118"/>
      <c r="BY407" s="118"/>
      <c r="BZ407" s="118"/>
      <c r="CA407" s="118"/>
      <c r="CB407" s="118"/>
      <c r="CC407" s="118"/>
      <c r="CD407" s="118"/>
      <c r="CE407" s="118"/>
      <c r="CF407" s="118"/>
      <c r="CG407" s="118"/>
      <c r="CH407" s="118"/>
      <c r="CI407" s="118"/>
      <c r="CJ407" s="118"/>
      <c r="CK407" s="118"/>
      <c r="CL407" s="118"/>
      <c r="CM407" s="118"/>
      <c r="CN407" s="118"/>
      <c r="CO407" s="118"/>
      <c r="CP407" s="118"/>
      <c r="CQ407" s="118"/>
      <c r="CR407" s="118"/>
      <c r="CS407" s="118"/>
      <c r="CT407" s="118"/>
      <c r="CU407" s="118"/>
      <c r="CV407" s="118"/>
      <c r="CW407" s="118"/>
      <c r="CX407" s="118"/>
      <c r="CY407" s="118"/>
      <c r="CZ407" s="118"/>
      <c r="DA407" s="118"/>
      <c r="DB407" s="118"/>
      <c r="DC407" s="118"/>
      <c r="DD407" s="118"/>
      <c r="DE407" s="118"/>
      <c r="DF407" s="118"/>
      <c r="DG407" s="118"/>
      <c r="DH407" s="118"/>
      <c r="DI407" s="118"/>
      <c r="DJ407" s="118"/>
      <c r="DK407" s="118"/>
      <c r="DL407" s="118"/>
      <c r="DM407" s="118"/>
      <c r="DN407" s="118"/>
      <c r="DO407" s="118"/>
      <c r="DP407" s="118"/>
      <c r="DQ407" s="118"/>
      <c r="DR407" s="118"/>
      <c r="DS407" s="118"/>
      <c r="DT407" s="118"/>
      <c r="DU407" s="118"/>
      <c r="DV407" s="118"/>
      <c r="DW407" s="118"/>
      <c r="DX407" s="118"/>
      <c r="DY407" s="118"/>
      <c r="DZ407" s="118"/>
      <c r="EA407" s="118"/>
      <c r="EB407" s="118"/>
      <c r="EC407" s="118"/>
      <c r="ED407" s="118"/>
      <c r="EE407" s="118"/>
      <c r="EF407" s="118"/>
      <c r="EG407" s="118"/>
      <c r="EH407" s="118"/>
      <c r="EI407" s="118"/>
      <c r="EJ407" s="118"/>
      <c r="EK407" s="118"/>
      <c r="EL407" s="118"/>
      <c r="EM407" s="118"/>
      <c r="EN407" s="118"/>
      <c r="EO407" s="118"/>
      <c r="EP407" s="118"/>
      <c r="EQ407" s="118"/>
      <c r="ER407" s="118"/>
      <c r="ES407" s="118"/>
      <c r="ET407" s="118"/>
      <c r="EU407" s="118"/>
      <c r="EV407" s="118"/>
      <c r="EW407" s="118"/>
      <c r="EX407" s="118"/>
      <c r="EY407" s="118"/>
      <c r="EZ407" s="118"/>
      <c r="FA407" s="118"/>
      <c r="FB407" s="118"/>
      <c r="FC407" s="118"/>
      <c r="FD407" s="118"/>
      <c r="FE407" s="118"/>
      <c r="FF407" s="118"/>
      <c r="FG407" s="118"/>
      <c r="FH407" s="118"/>
      <c r="FI407" s="118"/>
      <c r="FJ407" s="118"/>
      <c r="FK407" s="118"/>
      <c r="FL407" s="118"/>
      <c r="FM407" s="118"/>
      <c r="FN407" s="118"/>
      <c r="FO407" s="118"/>
      <c r="FP407" s="118"/>
      <c r="FQ407" s="118"/>
      <c r="FR407" s="118"/>
      <c r="FS407" s="118"/>
      <c r="FT407" s="118"/>
      <c r="FU407" s="118"/>
      <c r="FV407" s="118"/>
      <c r="FW407" s="118"/>
      <c r="FX407" s="118"/>
      <c r="FY407" s="118"/>
      <c r="FZ407" s="118"/>
      <c r="GA407" s="118"/>
      <c r="GB407" s="118"/>
      <c r="GC407" s="118"/>
      <c r="GD407" s="118"/>
      <c r="GE407" s="118"/>
      <c r="GF407" s="118"/>
      <c r="GG407" s="118"/>
      <c r="GH407" s="118"/>
      <c r="GI407" s="118"/>
      <c r="GJ407" s="118"/>
      <c r="GK407" s="118"/>
      <c r="GL407" s="118"/>
      <c r="GM407" s="118"/>
      <c r="GN407" s="118"/>
      <c r="GO407" s="118"/>
      <c r="GP407" s="118"/>
      <c r="GQ407" s="118"/>
      <c r="GR407" s="118"/>
      <c r="GS407" s="118"/>
      <c r="GT407" s="118"/>
      <c r="GU407" s="118"/>
      <c r="GV407" s="118"/>
      <c r="GW407" s="118"/>
      <c r="GX407" s="118"/>
      <c r="GY407" s="118"/>
      <c r="GZ407" s="118"/>
      <c r="HA407" s="118"/>
      <c r="HB407" s="118"/>
      <c r="HC407" s="118"/>
      <c r="HD407" s="118"/>
      <c r="HE407" s="118"/>
      <c r="HF407" s="118"/>
      <c r="HG407" s="118"/>
      <c r="HH407" s="118"/>
      <c r="HI407" s="118"/>
      <c r="HJ407" s="118"/>
      <c r="HK407" s="118"/>
      <c r="HL407" s="118"/>
      <c r="HM407" s="118"/>
      <c r="HN407" s="118"/>
      <c r="HO407" s="118"/>
      <c r="HP407" s="118"/>
      <c r="HQ407" s="118"/>
      <c r="HR407" s="118"/>
      <c r="HS407" s="118"/>
      <c r="HT407" s="118"/>
      <c r="HU407" s="118"/>
      <c r="HV407" s="118"/>
      <c r="HW407" s="118"/>
      <c r="HX407" s="118"/>
      <c r="HY407" s="118"/>
      <c r="HZ407" s="118"/>
      <c r="IA407" s="118"/>
      <c r="IB407" s="118"/>
      <c r="IC407" s="118"/>
      <c r="ID407" s="118"/>
    </row>
    <row r="408" spans="1:238" s="68" customFormat="1" ht="81" customHeight="1">
      <c r="A408" s="47" t="s">
        <v>391</v>
      </c>
      <c r="B408" s="55" t="s">
        <v>1840</v>
      </c>
      <c r="C408" s="72" t="s">
        <v>1184</v>
      </c>
      <c r="D408" s="56" t="s">
        <v>497</v>
      </c>
      <c r="E408" s="49" t="s">
        <v>392</v>
      </c>
      <c r="F408" s="49">
        <v>132</v>
      </c>
      <c r="G408" s="161" t="s">
        <v>1006</v>
      </c>
      <c r="H408" s="48" t="s">
        <v>1007</v>
      </c>
      <c r="I408" s="48" t="s">
        <v>1007</v>
      </c>
      <c r="J408" s="49">
        <v>2</v>
      </c>
      <c r="K408" s="49"/>
      <c r="L408" s="49" t="s">
        <v>74</v>
      </c>
      <c r="M408" s="49" t="s">
        <v>949</v>
      </c>
      <c r="N408" s="49" t="s">
        <v>950</v>
      </c>
      <c r="O408" s="46">
        <v>12443.378430000001</v>
      </c>
      <c r="P408" s="46">
        <f>O408*1.2</f>
        <v>14932.054115999999</v>
      </c>
      <c r="Q408" s="135"/>
      <c r="R408" s="135">
        <v>14932.054115999999</v>
      </c>
      <c r="S408" s="135"/>
      <c r="T408" s="136"/>
      <c r="U408" s="136"/>
      <c r="V408" s="135"/>
      <c r="W408" s="49" t="s">
        <v>64</v>
      </c>
      <c r="X408" s="56" t="s">
        <v>501</v>
      </c>
      <c r="Y408" s="56" t="s">
        <v>66</v>
      </c>
      <c r="Z408" s="50">
        <v>44938</v>
      </c>
      <c r="AA408" s="50">
        <v>44993</v>
      </c>
      <c r="AB408" s="116"/>
      <c r="AC408" s="116"/>
      <c r="AD408" s="116"/>
      <c r="AE408" s="116"/>
      <c r="AF408" s="49" t="s">
        <v>1006</v>
      </c>
      <c r="AG408" s="49" t="s">
        <v>951</v>
      </c>
      <c r="AH408" s="49" t="s">
        <v>1008</v>
      </c>
      <c r="AI408" s="49" t="s">
        <v>1009</v>
      </c>
      <c r="AJ408" s="49" t="s">
        <v>1010</v>
      </c>
      <c r="AK408" s="51">
        <v>32000000000</v>
      </c>
      <c r="AL408" s="49" t="s">
        <v>503</v>
      </c>
      <c r="AM408" s="50"/>
      <c r="AN408" s="50"/>
      <c r="AO408" s="50">
        <v>45291</v>
      </c>
      <c r="AP408" s="49">
        <v>2023</v>
      </c>
      <c r="AQ408" s="49" t="s">
        <v>953</v>
      </c>
      <c r="AR408" s="49"/>
      <c r="AS408" s="49"/>
      <c r="AT408" s="49"/>
      <c r="AU408" s="50"/>
      <c r="AV408" s="52"/>
      <c r="AW408" s="53"/>
      <c r="AX408" s="49"/>
      <c r="AY408" s="49" t="s">
        <v>74</v>
      </c>
      <c r="AZ408" s="49"/>
      <c r="BA408" s="118"/>
      <c r="BB408" s="118"/>
      <c r="BC408" s="118"/>
      <c r="BD408" s="118"/>
      <c r="BE408" s="118"/>
      <c r="BF408" s="118"/>
      <c r="BG408" s="118"/>
      <c r="BH408" s="118"/>
      <c r="BI408" s="118"/>
      <c r="BJ408" s="118"/>
      <c r="BK408" s="118"/>
      <c r="BL408" s="118"/>
      <c r="BM408" s="118"/>
      <c r="BN408" s="118"/>
      <c r="BO408" s="118"/>
      <c r="BP408" s="118"/>
      <c r="BQ408" s="118"/>
      <c r="BR408" s="118"/>
      <c r="BS408" s="118"/>
      <c r="BT408" s="118"/>
      <c r="BU408" s="118"/>
      <c r="BV408" s="118"/>
      <c r="BW408" s="118"/>
      <c r="BX408" s="118"/>
      <c r="BY408" s="118"/>
      <c r="BZ408" s="118"/>
      <c r="CA408" s="118"/>
      <c r="CB408" s="118"/>
      <c r="CC408" s="118"/>
      <c r="CD408" s="118"/>
      <c r="CE408" s="118"/>
      <c r="CF408" s="118"/>
      <c r="CG408" s="118"/>
      <c r="CH408" s="118"/>
      <c r="CI408" s="118"/>
      <c r="CJ408" s="118"/>
      <c r="CK408" s="118"/>
      <c r="CL408" s="118"/>
      <c r="CM408" s="118"/>
      <c r="CN408" s="118"/>
      <c r="CO408" s="118"/>
      <c r="CP408" s="118"/>
      <c r="CQ408" s="118"/>
      <c r="CR408" s="118"/>
      <c r="CS408" s="118"/>
      <c r="CT408" s="118"/>
      <c r="CU408" s="118"/>
      <c r="CV408" s="118"/>
      <c r="CW408" s="118"/>
      <c r="CX408" s="118"/>
      <c r="CY408" s="118"/>
      <c r="CZ408" s="118"/>
      <c r="DA408" s="118"/>
      <c r="DB408" s="118"/>
      <c r="DC408" s="118"/>
      <c r="DD408" s="118"/>
      <c r="DE408" s="118"/>
      <c r="DF408" s="118"/>
      <c r="DG408" s="118"/>
      <c r="DH408" s="118"/>
      <c r="DI408" s="118"/>
      <c r="DJ408" s="118"/>
      <c r="DK408" s="118"/>
      <c r="DL408" s="118"/>
      <c r="DM408" s="118"/>
      <c r="DN408" s="118"/>
      <c r="DO408" s="118"/>
      <c r="DP408" s="118"/>
      <c r="DQ408" s="118"/>
      <c r="DR408" s="118"/>
      <c r="DS408" s="118"/>
      <c r="DT408" s="118"/>
      <c r="DU408" s="118"/>
      <c r="DV408" s="118"/>
      <c r="DW408" s="118"/>
      <c r="DX408" s="118"/>
      <c r="DY408" s="118"/>
      <c r="DZ408" s="118"/>
      <c r="EA408" s="118"/>
      <c r="EB408" s="118"/>
      <c r="EC408" s="118"/>
      <c r="ED408" s="118"/>
      <c r="EE408" s="118"/>
      <c r="EF408" s="118"/>
      <c r="EG408" s="118"/>
      <c r="EH408" s="118"/>
      <c r="EI408" s="118"/>
      <c r="EJ408" s="118"/>
      <c r="EK408" s="118"/>
      <c r="EL408" s="118"/>
      <c r="EM408" s="118"/>
      <c r="EN408" s="118"/>
      <c r="EO408" s="118"/>
      <c r="EP408" s="118"/>
      <c r="EQ408" s="118"/>
      <c r="ER408" s="118"/>
      <c r="ES408" s="118"/>
      <c r="ET408" s="118"/>
      <c r="EU408" s="118"/>
      <c r="EV408" s="118"/>
      <c r="EW408" s="118"/>
      <c r="EX408" s="118"/>
      <c r="EY408" s="118"/>
      <c r="EZ408" s="118"/>
      <c r="FA408" s="118"/>
      <c r="FB408" s="118"/>
      <c r="FC408" s="118"/>
      <c r="FD408" s="118"/>
      <c r="FE408" s="118"/>
      <c r="FF408" s="118"/>
      <c r="FG408" s="118"/>
      <c r="FH408" s="118"/>
      <c r="FI408" s="118"/>
      <c r="FJ408" s="118"/>
      <c r="FK408" s="118"/>
      <c r="FL408" s="118"/>
      <c r="FM408" s="118"/>
      <c r="FN408" s="118"/>
      <c r="FO408" s="118"/>
      <c r="FP408" s="118"/>
      <c r="FQ408" s="118"/>
      <c r="FR408" s="118"/>
      <c r="FS408" s="118"/>
      <c r="FT408" s="118"/>
      <c r="FU408" s="118"/>
      <c r="FV408" s="118"/>
      <c r="FW408" s="118"/>
      <c r="FX408" s="118"/>
      <c r="FY408" s="118"/>
      <c r="FZ408" s="118"/>
      <c r="GA408" s="118"/>
      <c r="GB408" s="118"/>
      <c r="GC408" s="118"/>
      <c r="GD408" s="118"/>
      <c r="GE408" s="118"/>
      <c r="GF408" s="118"/>
      <c r="GG408" s="118"/>
      <c r="GH408" s="118"/>
      <c r="GI408" s="118"/>
      <c r="GJ408" s="118"/>
      <c r="GK408" s="118"/>
      <c r="GL408" s="118"/>
      <c r="GM408" s="118"/>
      <c r="GN408" s="118"/>
      <c r="GO408" s="118"/>
      <c r="GP408" s="118"/>
      <c r="GQ408" s="118"/>
      <c r="GR408" s="118"/>
      <c r="GS408" s="118"/>
      <c r="GT408" s="118"/>
      <c r="GU408" s="118"/>
      <c r="GV408" s="118"/>
      <c r="GW408" s="118"/>
      <c r="GX408" s="118"/>
      <c r="GY408" s="118"/>
      <c r="GZ408" s="118"/>
      <c r="HA408" s="118"/>
      <c r="HB408" s="118"/>
      <c r="HC408" s="118"/>
      <c r="HD408" s="118"/>
      <c r="HE408" s="118"/>
      <c r="HF408" s="118"/>
      <c r="HG408" s="118"/>
      <c r="HH408" s="118"/>
      <c r="HI408" s="118"/>
      <c r="HJ408" s="118"/>
      <c r="HK408" s="118"/>
      <c r="HL408" s="118"/>
      <c r="HM408" s="118"/>
      <c r="HN408" s="118"/>
      <c r="HO408" s="118"/>
      <c r="HP408" s="118"/>
      <c r="HQ408" s="118"/>
      <c r="HR408" s="118"/>
      <c r="HS408" s="118"/>
      <c r="HT408" s="118"/>
      <c r="HU408" s="118"/>
      <c r="HV408" s="118"/>
      <c r="HW408" s="118"/>
      <c r="HX408" s="118"/>
      <c r="HY408" s="118"/>
      <c r="HZ408" s="118"/>
      <c r="IA408" s="118"/>
      <c r="IB408" s="118"/>
      <c r="IC408" s="118"/>
      <c r="ID408" s="118"/>
    </row>
    <row r="409" spans="1:238" s="68" customFormat="1" ht="81" customHeight="1">
      <c r="A409" s="47" t="s">
        <v>391</v>
      </c>
      <c r="B409" s="55" t="s">
        <v>1841</v>
      </c>
      <c r="C409" s="72" t="s">
        <v>1184</v>
      </c>
      <c r="D409" s="56" t="s">
        <v>497</v>
      </c>
      <c r="E409" s="49" t="s">
        <v>392</v>
      </c>
      <c r="F409" s="49">
        <v>59</v>
      </c>
      <c r="G409" s="161" t="s">
        <v>1011</v>
      </c>
      <c r="H409" s="48" t="s">
        <v>1012</v>
      </c>
      <c r="I409" s="48" t="s">
        <v>1012</v>
      </c>
      <c r="J409" s="49">
        <v>2</v>
      </c>
      <c r="K409" s="49"/>
      <c r="L409" s="49" t="s">
        <v>74</v>
      </c>
      <c r="M409" s="49" t="s">
        <v>949</v>
      </c>
      <c r="N409" s="49" t="s">
        <v>950</v>
      </c>
      <c r="O409" s="46">
        <v>4105.6258900000003</v>
      </c>
      <c r="P409" s="46">
        <f>O409*1.2</f>
        <v>4926.7510680000005</v>
      </c>
      <c r="Q409" s="135"/>
      <c r="R409" s="135">
        <v>4926.7510680000005</v>
      </c>
      <c r="S409" s="135"/>
      <c r="T409" s="136"/>
      <c r="U409" s="136"/>
      <c r="V409" s="135"/>
      <c r="W409" s="49" t="s">
        <v>64</v>
      </c>
      <c r="X409" s="56" t="s">
        <v>501</v>
      </c>
      <c r="Y409" s="56" t="s">
        <v>66</v>
      </c>
      <c r="Z409" s="50">
        <v>44938</v>
      </c>
      <c r="AA409" s="50">
        <v>44993</v>
      </c>
      <c r="AB409" s="116"/>
      <c r="AC409" s="116"/>
      <c r="AD409" s="116"/>
      <c r="AE409" s="116"/>
      <c r="AF409" s="49" t="s">
        <v>1011</v>
      </c>
      <c r="AG409" s="49" t="s">
        <v>951</v>
      </c>
      <c r="AH409" s="49" t="s">
        <v>1013</v>
      </c>
      <c r="AI409" s="49" t="s">
        <v>1014</v>
      </c>
      <c r="AJ409" s="49" t="s">
        <v>1015</v>
      </c>
      <c r="AK409" s="51">
        <v>32000000000</v>
      </c>
      <c r="AL409" s="49" t="s">
        <v>503</v>
      </c>
      <c r="AM409" s="50"/>
      <c r="AN409" s="50"/>
      <c r="AO409" s="50">
        <v>45291</v>
      </c>
      <c r="AP409" s="49">
        <v>2023</v>
      </c>
      <c r="AQ409" s="49" t="s">
        <v>953</v>
      </c>
      <c r="AR409" s="49"/>
      <c r="AS409" s="49"/>
      <c r="AT409" s="49"/>
      <c r="AU409" s="50"/>
      <c r="AV409" s="52"/>
      <c r="AW409" s="53"/>
      <c r="AX409" s="49"/>
      <c r="AY409" s="49" t="s">
        <v>74</v>
      </c>
      <c r="AZ409" s="49"/>
      <c r="BA409" s="118"/>
      <c r="BB409" s="118"/>
      <c r="BC409" s="118"/>
      <c r="BD409" s="118"/>
      <c r="BE409" s="118"/>
      <c r="BF409" s="118"/>
      <c r="BG409" s="118"/>
      <c r="BH409" s="118"/>
      <c r="BI409" s="118"/>
      <c r="BJ409" s="118"/>
      <c r="BK409" s="118"/>
      <c r="BL409" s="118"/>
      <c r="BM409" s="118"/>
      <c r="BN409" s="118"/>
      <c r="BO409" s="118"/>
      <c r="BP409" s="118"/>
      <c r="BQ409" s="118"/>
      <c r="BR409" s="118"/>
      <c r="BS409" s="118"/>
      <c r="BT409" s="118"/>
      <c r="BU409" s="118"/>
      <c r="BV409" s="118"/>
      <c r="BW409" s="118"/>
      <c r="BX409" s="118"/>
      <c r="BY409" s="118"/>
      <c r="BZ409" s="118"/>
      <c r="CA409" s="118"/>
      <c r="CB409" s="118"/>
      <c r="CC409" s="118"/>
      <c r="CD409" s="118"/>
      <c r="CE409" s="118"/>
      <c r="CF409" s="118"/>
      <c r="CG409" s="118"/>
      <c r="CH409" s="118"/>
      <c r="CI409" s="118"/>
      <c r="CJ409" s="118"/>
      <c r="CK409" s="118"/>
      <c r="CL409" s="118"/>
      <c r="CM409" s="118"/>
      <c r="CN409" s="118"/>
      <c r="CO409" s="118"/>
      <c r="CP409" s="118"/>
      <c r="CQ409" s="118"/>
      <c r="CR409" s="118"/>
      <c r="CS409" s="118"/>
      <c r="CT409" s="118"/>
      <c r="CU409" s="118"/>
      <c r="CV409" s="118"/>
      <c r="CW409" s="118"/>
      <c r="CX409" s="118"/>
      <c r="CY409" s="118"/>
      <c r="CZ409" s="118"/>
      <c r="DA409" s="118"/>
      <c r="DB409" s="118"/>
      <c r="DC409" s="118"/>
      <c r="DD409" s="118"/>
      <c r="DE409" s="118"/>
      <c r="DF409" s="118"/>
      <c r="DG409" s="118"/>
      <c r="DH409" s="118"/>
      <c r="DI409" s="118"/>
      <c r="DJ409" s="118"/>
      <c r="DK409" s="118"/>
      <c r="DL409" s="118"/>
      <c r="DM409" s="118"/>
      <c r="DN409" s="118"/>
      <c r="DO409" s="118"/>
      <c r="DP409" s="118"/>
      <c r="DQ409" s="118"/>
      <c r="DR409" s="118"/>
      <c r="DS409" s="118"/>
      <c r="DT409" s="118"/>
      <c r="DU409" s="118"/>
      <c r="DV409" s="118"/>
      <c r="DW409" s="118"/>
      <c r="DX409" s="118"/>
      <c r="DY409" s="118"/>
      <c r="DZ409" s="118"/>
      <c r="EA409" s="118"/>
      <c r="EB409" s="118"/>
      <c r="EC409" s="118"/>
      <c r="ED409" s="118"/>
      <c r="EE409" s="118"/>
      <c r="EF409" s="118"/>
      <c r="EG409" s="118"/>
      <c r="EH409" s="118"/>
      <c r="EI409" s="118"/>
      <c r="EJ409" s="118"/>
      <c r="EK409" s="118"/>
      <c r="EL409" s="118"/>
      <c r="EM409" s="118"/>
      <c r="EN409" s="118"/>
      <c r="EO409" s="118"/>
      <c r="EP409" s="118"/>
      <c r="EQ409" s="118"/>
      <c r="ER409" s="118"/>
      <c r="ES409" s="118"/>
      <c r="ET409" s="118"/>
      <c r="EU409" s="118"/>
      <c r="EV409" s="118"/>
      <c r="EW409" s="118"/>
      <c r="EX409" s="118"/>
      <c r="EY409" s="118"/>
      <c r="EZ409" s="118"/>
      <c r="FA409" s="118"/>
      <c r="FB409" s="118"/>
      <c r="FC409" s="118"/>
      <c r="FD409" s="118"/>
      <c r="FE409" s="118"/>
      <c r="FF409" s="118"/>
      <c r="FG409" s="118"/>
      <c r="FH409" s="118"/>
      <c r="FI409" s="118"/>
      <c r="FJ409" s="118"/>
      <c r="FK409" s="118"/>
      <c r="FL409" s="118"/>
      <c r="FM409" s="118"/>
      <c r="FN409" s="118"/>
      <c r="FO409" s="118"/>
      <c r="FP409" s="118"/>
      <c r="FQ409" s="118"/>
      <c r="FR409" s="118"/>
      <c r="FS409" s="118"/>
      <c r="FT409" s="118"/>
      <c r="FU409" s="118"/>
      <c r="FV409" s="118"/>
      <c r="FW409" s="118"/>
      <c r="FX409" s="118"/>
      <c r="FY409" s="118"/>
      <c r="FZ409" s="118"/>
      <c r="GA409" s="118"/>
      <c r="GB409" s="118"/>
      <c r="GC409" s="118"/>
      <c r="GD409" s="118"/>
      <c r="GE409" s="118"/>
      <c r="GF409" s="118"/>
      <c r="GG409" s="118"/>
      <c r="GH409" s="118"/>
      <c r="GI409" s="118"/>
      <c r="GJ409" s="118"/>
      <c r="GK409" s="118"/>
      <c r="GL409" s="118"/>
      <c r="GM409" s="118"/>
      <c r="GN409" s="118"/>
      <c r="GO409" s="118"/>
      <c r="GP409" s="118"/>
      <c r="GQ409" s="118"/>
      <c r="GR409" s="118"/>
      <c r="GS409" s="118"/>
      <c r="GT409" s="118"/>
      <c r="GU409" s="118"/>
      <c r="GV409" s="118"/>
      <c r="GW409" s="118"/>
      <c r="GX409" s="118"/>
      <c r="GY409" s="118"/>
      <c r="GZ409" s="118"/>
      <c r="HA409" s="118"/>
      <c r="HB409" s="118"/>
      <c r="HC409" s="118"/>
      <c r="HD409" s="118"/>
      <c r="HE409" s="118"/>
      <c r="HF409" s="118"/>
      <c r="HG409" s="118"/>
      <c r="HH409" s="118"/>
      <c r="HI409" s="118"/>
      <c r="HJ409" s="118"/>
      <c r="HK409" s="118"/>
      <c r="HL409" s="118"/>
      <c r="HM409" s="118"/>
      <c r="HN409" s="118"/>
      <c r="HO409" s="118"/>
      <c r="HP409" s="118"/>
      <c r="HQ409" s="118"/>
      <c r="HR409" s="118"/>
      <c r="HS409" s="118"/>
      <c r="HT409" s="118"/>
      <c r="HU409" s="118"/>
      <c r="HV409" s="118"/>
      <c r="HW409" s="118"/>
      <c r="HX409" s="118"/>
      <c r="HY409" s="118"/>
      <c r="HZ409" s="118"/>
      <c r="IA409" s="118"/>
      <c r="IB409" s="118"/>
      <c r="IC409" s="118"/>
      <c r="ID409" s="118"/>
    </row>
    <row r="410" spans="1:238" s="68" customFormat="1" ht="81" customHeight="1">
      <c r="A410" s="47" t="s">
        <v>391</v>
      </c>
      <c r="B410" s="55" t="s">
        <v>1842</v>
      </c>
      <c r="C410" s="72" t="s">
        <v>1184</v>
      </c>
      <c r="D410" s="56" t="s">
        <v>497</v>
      </c>
      <c r="E410" s="49" t="s">
        <v>392</v>
      </c>
      <c r="F410" s="49">
        <v>134</v>
      </c>
      <c r="G410" s="161" t="s">
        <v>1016</v>
      </c>
      <c r="H410" s="48" t="s">
        <v>486</v>
      </c>
      <c r="I410" s="48" t="s">
        <v>486</v>
      </c>
      <c r="J410" s="49">
        <v>2</v>
      </c>
      <c r="K410" s="49"/>
      <c r="L410" s="49" t="s">
        <v>74</v>
      </c>
      <c r="M410" s="49" t="s">
        <v>949</v>
      </c>
      <c r="N410" s="49" t="s">
        <v>950</v>
      </c>
      <c r="O410" s="135">
        <v>446.53816</v>
      </c>
      <c r="P410" s="135">
        <v>535.84579199999996</v>
      </c>
      <c r="Q410" s="135"/>
      <c r="R410" s="135">
        <v>535.84579199999996</v>
      </c>
      <c r="S410" s="135"/>
      <c r="T410" s="136"/>
      <c r="U410" s="136"/>
      <c r="V410" s="135"/>
      <c r="W410" s="49" t="s">
        <v>64</v>
      </c>
      <c r="X410" s="56" t="s">
        <v>501</v>
      </c>
      <c r="Y410" s="56" t="s">
        <v>66</v>
      </c>
      <c r="Z410" s="50">
        <v>44938</v>
      </c>
      <c r="AA410" s="50">
        <v>44993</v>
      </c>
      <c r="AB410" s="116"/>
      <c r="AC410" s="116"/>
      <c r="AD410" s="116"/>
      <c r="AE410" s="116"/>
      <c r="AF410" s="49" t="s">
        <v>1016</v>
      </c>
      <c r="AG410" s="49" t="s">
        <v>951</v>
      </c>
      <c r="AH410" s="49">
        <v>796</v>
      </c>
      <c r="AI410" s="49" t="s">
        <v>1017</v>
      </c>
      <c r="AJ410" s="49">
        <v>384</v>
      </c>
      <c r="AK410" s="51">
        <v>32000000000</v>
      </c>
      <c r="AL410" s="49" t="s">
        <v>503</v>
      </c>
      <c r="AM410" s="50"/>
      <c r="AN410" s="50"/>
      <c r="AO410" s="50">
        <v>45291</v>
      </c>
      <c r="AP410" s="49">
        <v>2023</v>
      </c>
      <c r="AQ410" s="49" t="s">
        <v>953</v>
      </c>
      <c r="AR410" s="49"/>
      <c r="AS410" s="49"/>
      <c r="AT410" s="49"/>
      <c r="AU410" s="50"/>
      <c r="AV410" s="52"/>
      <c r="AW410" s="53"/>
      <c r="AX410" s="49"/>
      <c r="AY410" s="49" t="s">
        <v>74</v>
      </c>
      <c r="AZ410" s="49"/>
      <c r="BA410" s="118"/>
      <c r="BB410" s="118"/>
      <c r="BC410" s="118"/>
      <c r="BD410" s="118"/>
      <c r="BE410" s="118"/>
      <c r="BF410" s="118"/>
      <c r="BG410" s="118"/>
      <c r="BH410" s="118"/>
      <c r="BI410" s="118"/>
      <c r="BJ410" s="118"/>
      <c r="BK410" s="118"/>
      <c r="BL410" s="118"/>
      <c r="BM410" s="118"/>
      <c r="BN410" s="118"/>
      <c r="BO410" s="118"/>
      <c r="BP410" s="118"/>
      <c r="BQ410" s="118"/>
      <c r="BR410" s="118"/>
      <c r="BS410" s="118"/>
      <c r="BT410" s="118"/>
      <c r="BU410" s="118"/>
      <c r="BV410" s="118"/>
      <c r="BW410" s="118"/>
      <c r="BX410" s="118"/>
      <c r="BY410" s="118"/>
      <c r="BZ410" s="118"/>
      <c r="CA410" s="118"/>
      <c r="CB410" s="118"/>
      <c r="CC410" s="118"/>
      <c r="CD410" s="118"/>
      <c r="CE410" s="118"/>
      <c r="CF410" s="118"/>
      <c r="CG410" s="118"/>
      <c r="CH410" s="118"/>
      <c r="CI410" s="118"/>
      <c r="CJ410" s="118"/>
      <c r="CK410" s="118"/>
      <c r="CL410" s="118"/>
      <c r="CM410" s="118"/>
      <c r="CN410" s="118"/>
      <c r="CO410" s="118"/>
      <c r="CP410" s="118"/>
      <c r="CQ410" s="118"/>
      <c r="CR410" s="118"/>
      <c r="CS410" s="118"/>
      <c r="CT410" s="118"/>
      <c r="CU410" s="118"/>
      <c r="CV410" s="118"/>
      <c r="CW410" s="118"/>
      <c r="CX410" s="118"/>
      <c r="CY410" s="118"/>
      <c r="CZ410" s="118"/>
      <c r="DA410" s="118"/>
      <c r="DB410" s="118"/>
      <c r="DC410" s="118"/>
      <c r="DD410" s="118"/>
      <c r="DE410" s="118"/>
      <c r="DF410" s="118"/>
      <c r="DG410" s="118"/>
      <c r="DH410" s="118"/>
      <c r="DI410" s="118"/>
      <c r="DJ410" s="118"/>
      <c r="DK410" s="118"/>
      <c r="DL410" s="118"/>
      <c r="DM410" s="118"/>
      <c r="DN410" s="118"/>
      <c r="DO410" s="118"/>
      <c r="DP410" s="118"/>
      <c r="DQ410" s="118"/>
      <c r="DR410" s="118"/>
      <c r="DS410" s="118"/>
      <c r="DT410" s="118"/>
      <c r="DU410" s="118"/>
      <c r="DV410" s="118"/>
      <c r="DW410" s="118"/>
      <c r="DX410" s="118"/>
      <c r="DY410" s="118"/>
      <c r="DZ410" s="118"/>
      <c r="EA410" s="118"/>
      <c r="EB410" s="118"/>
      <c r="EC410" s="118"/>
      <c r="ED410" s="118"/>
      <c r="EE410" s="118"/>
      <c r="EF410" s="118"/>
      <c r="EG410" s="118"/>
      <c r="EH410" s="118"/>
      <c r="EI410" s="118"/>
      <c r="EJ410" s="118"/>
      <c r="EK410" s="118"/>
      <c r="EL410" s="118"/>
      <c r="EM410" s="118"/>
      <c r="EN410" s="118"/>
      <c r="EO410" s="118"/>
      <c r="EP410" s="118"/>
      <c r="EQ410" s="118"/>
      <c r="ER410" s="118"/>
      <c r="ES410" s="118"/>
      <c r="ET410" s="118"/>
      <c r="EU410" s="118"/>
      <c r="EV410" s="118"/>
      <c r="EW410" s="118"/>
      <c r="EX410" s="118"/>
      <c r="EY410" s="118"/>
      <c r="EZ410" s="118"/>
      <c r="FA410" s="118"/>
      <c r="FB410" s="118"/>
      <c r="FC410" s="118"/>
      <c r="FD410" s="118"/>
      <c r="FE410" s="118"/>
      <c r="FF410" s="118"/>
      <c r="FG410" s="118"/>
      <c r="FH410" s="118"/>
      <c r="FI410" s="118"/>
      <c r="FJ410" s="118"/>
      <c r="FK410" s="118"/>
      <c r="FL410" s="118"/>
      <c r="FM410" s="118"/>
      <c r="FN410" s="118"/>
      <c r="FO410" s="118"/>
      <c r="FP410" s="118"/>
      <c r="FQ410" s="118"/>
      <c r="FR410" s="118"/>
      <c r="FS410" s="118"/>
      <c r="FT410" s="118"/>
      <c r="FU410" s="118"/>
      <c r="FV410" s="118"/>
      <c r="FW410" s="118"/>
      <c r="FX410" s="118"/>
      <c r="FY410" s="118"/>
      <c r="FZ410" s="118"/>
      <c r="GA410" s="118"/>
      <c r="GB410" s="118"/>
      <c r="GC410" s="118"/>
      <c r="GD410" s="118"/>
      <c r="GE410" s="118"/>
      <c r="GF410" s="118"/>
      <c r="GG410" s="118"/>
      <c r="GH410" s="118"/>
      <c r="GI410" s="118"/>
      <c r="GJ410" s="118"/>
      <c r="GK410" s="118"/>
      <c r="GL410" s="118"/>
      <c r="GM410" s="118"/>
      <c r="GN410" s="118"/>
      <c r="GO410" s="118"/>
      <c r="GP410" s="118"/>
      <c r="GQ410" s="118"/>
      <c r="GR410" s="118"/>
      <c r="GS410" s="118"/>
      <c r="GT410" s="118"/>
      <c r="GU410" s="118"/>
      <c r="GV410" s="118"/>
      <c r="GW410" s="118"/>
      <c r="GX410" s="118"/>
      <c r="GY410" s="118"/>
      <c r="GZ410" s="118"/>
      <c r="HA410" s="118"/>
      <c r="HB410" s="118"/>
      <c r="HC410" s="118"/>
      <c r="HD410" s="118"/>
      <c r="HE410" s="118"/>
      <c r="HF410" s="118"/>
      <c r="HG410" s="118"/>
      <c r="HH410" s="118"/>
      <c r="HI410" s="118"/>
      <c r="HJ410" s="118"/>
      <c r="HK410" s="118"/>
      <c r="HL410" s="118"/>
      <c r="HM410" s="118"/>
      <c r="HN410" s="118"/>
      <c r="HO410" s="118"/>
      <c r="HP410" s="118"/>
      <c r="HQ410" s="118"/>
      <c r="HR410" s="118"/>
      <c r="HS410" s="118"/>
      <c r="HT410" s="118"/>
      <c r="HU410" s="118"/>
      <c r="HV410" s="118"/>
      <c r="HW410" s="118"/>
      <c r="HX410" s="118"/>
      <c r="HY410" s="118"/>
      <c r="HZ410" s="118"/>
      <c r="IA410" s="118"/>
      <c r="IB410" s="118"/>
      <c r="IC410" s="118"/>
      <c r="ID410" s="118"/>
    </row>
    <row r="411" spans="1:238" s="68" customFormat="1" ht="81" customHeight="1">
      <c r="A411" s="47" t="s">
        <v>391</v>
      </c>
      <c r="B411" s="55" t="s">
        <v>1843</v>
      </c>
      <c r="C411" s="72" t="s">
        <v>1184</v>
      </c>
      <c r="D411" s="56" t="s">
        <v>497</v>
      </c>
      <c r="E411" s="49" t="s">
        <v>392</v>
      </c>
      <c r="F411" s="49" t="s">
        <v>1020</v>
      </c>
      <c r="G411" s="161" t="s">
        <v>1021</v>
      </c>
      <c r="H411" s="48" t="s">
        <v>1022</v>
      </c>
      <c r="I411" s="48" t="s">
        <v>1023</v>
      </c>
      <c r="J411" s="49">
        <v>2</v>
      </c>
      <c r="K411" s="49"/>
      <c r="L411" s="49" t="s">
        <v>74</v>
      </c>
      <c r="M411" s="49" t="s">
        <v>949</v>
      </c>
      <c r="N411" s="49" t="s">
        <v>950</v>
      </c>
      <c r="O411" s="46">
        <v>1744.425</v>
      </c>
      <c r="P411" s="46">
        <f>O411*1.2</f>
        <v>2093.31</v>
      </c>
      <c r="Q411" s="135"/>
      <c r="R411" s="135">
        <v>2093.31</v>
      </c>
      <c r="S411" s="135"/>
      <c r="T411" s="136"/>
      <c r="U411" s="136"/>
      <c r="V411" s="135"/>
      <c r="W411" s="49" t="s">
        <v>64</v>
      </c>
      <c r="X411" s="56" t="s">
        <v>501</v>
      </c>
      <c r="Y411" s="56" t="s">
        <v>66</v>
      </c>
      <c r="Z411" s="50">
        <v>44938</v>
      </c>
      <c r="AA411" s="50">
        <v>44993</v>
      </c>
      <c r="AB411" s="116"/>
      <c r="AC411" s="116"/>
      <c r="AD411" s="116"/>
      <c r="AE411" s="116"/>
      <c r="AF411" s="49" t="s">
        <v>1021</v>
      </c>
      <c r="AG411" s="49" t="s">
        <v>951</v>
      </c>
      <c r="AH411" s="49">
        <v>796</v>
      </c>
      <c r="AI411" s="49" t="s">
        <v>968</v>
      </c>
      <c r="AJ411" s="49">
        <v>152</v>
      </c>
      <c r="AK411" s="51">
        <v>32000000000</v>
      </c>
      <c r="AL411" s="49" t="s">
        <v>503</v>
      </c>
      <c r="AM411" s="50"/>
      <c r="AN411" s="50"/>
      <c r="AO411" s="50">
        <v>45291</v>
      </c>
      <c r="AP411" s="49">
        <v>2023</v>
      </c>
      <c r="AQ411" s="49" t="s">
        <v>953</v>
      </c>
      <c r="AR411" s="49"/>
      <c r="AS411" s="49"/>
      <c r="AT411" s="49"/>
      <c r="AU411" s="50"/>
      <c r="AV411" s="52"/>
      <c r="AW411" s="53"/>
      <c r="AX411" s="49"/>
      <c r="AY411" s="49" t="s">
        <v>74</v>
      </c>
      <c r="AZ411" s="49"/>
      <c r="BA411" s="118"/>
      <c r="BB411" s="118"/>
      <c r="BC411" s="118"/>
      <c r="BD411" s="118"/>
      <c r="BE411" s="118"/>
      <c r="BF411" s="118"/>
      <c r="BG411" s="118"/>
      <c r="BH411" s="118"/>
      <c r="BI411" s="118"/>
      <c r="BJ411" s="118"/>
      <c r="BK411" s="118"/>
      <c r="BL411" s="118"/>
      <c r="BM411" s="118"/>
      <c r="BN411" s="118"/>
      <c r="BO411" s="118"/>
      <c r="BP411" s="118"/>
      <c r="BQ411" s="118"/>
      <c r="BR411" s="118"/>
      <c r="BS411" s="118"/>
      <c r="BT411" s="118"/>
      <c r="BU411" s="118"/>
      <c r="BV411" s="118"/>
      <c r="BW411" s="118"/>
      <c r="BX411" s="118"/>
      <c r="BY411" s="118"/>
      <c r="BZ411" s="118"/>
      <c r="CA411" s="118"/>
      <c r="CB411" s="118"/>
      <c r="CC411" s="118"/>
      <c r="CD411" s="118"/>
      <c r="CE411" s="118"/>
      <c r="CF411" s="118"/>
      <c r="CG411" s="118"/>
      <c r="CH411" s="118"/>
      <c r="CI411" s="118"/>
      <c r="CJ411" s="118"/>
      <c r="CK411" s="118"/>
      <c r="CL411" s="118"/>
      <c r="CM411" s="118"/>
      <c r="CN411" s="118"/>
      <c r="CO411" s="118"/>
      <c r="CP411" s="118"/>
      <c r="CQ411" s="118"/>
      <c r="CR411" s="118"/>
      <c r="CS411" s="118"/>
      <c r="CT411" s="118"/>
      <c r="CU411" s="118"/>
      <c r="CV411" s="118"/>
      <c r="CW411" s="118"/>
      <c r="CX411" s="118"/>
      <c r="CY411" s="118"/>
      <c r="CZ411" s="118"/>
      <c r="DA411" s="118"/>
      <c r="DB411" s="118"/>
      <c r="DC411" s="118"/>
      <c r="DD411" s="118"/>
      <c r="DE411" s="118"/>
      <c r="DF411" s="118"/>
      <c r="DG411" s="118"/>
      <c r="DH411" s="118"/>
      <c r="DI411" s="118"/>
      <c r="DJ411" s="118"/>
      <c r="DK411" s="118"/>
      <c r="DL411" s="118"/>
      <c r="DM411" s="118"/>
      <c r="DN411" s="118"/>
      <c r="DO411" s="118"/>
      <c r="DP411" s="118"/>
      <c r="DQ411" s="118"/>
      <c r="DR411" s="118"/>
      <c r="DS411" s="118"/>
      <c r="DT411" s="118"/>
      <c r="DU411" s="118"/>
      <c r="DV411" s="118"/>
      <c r="DW411" s="118"/>
      <c r="DX411" s="118"/>
      <c r="DY411" s="118"/>
      <c r="DZ411" s="118"/>
      <c r="EA411" s="118"/>
      <c r="EB411" s="118"/>
      <c r="EC411" s="118"/>
      <c r="ED411" s="118"/>
      <c r="EE411" s="118"/>
      <c r="EF411" s="118"/>
      <c r="EG411" s="118"/>
      <c r="EH411" s="118"/>
      <c r="EI411" s="118"/>
      <c r="EJ411" s="118"/>
      <c r="EK411" s="118"/>
      <c r="EL411" s="118"/>
      <c r="EM411" s="118"/>
      <c r="EN411" s="118"/>
      <c r="EO411" s="118"/>
      <c r="EP411" s="118"/>
      <c r="EQ411" s="118"/>
      <c r="ER411" s="118"/>
      <c r="ES411" s="118"/>
      <c r="ET411" s="118"/>
      <c r="EU411" s="118"/>
      <c r="EV411" s="118"/>
      <c r="EW411" s="118"/>
      <c r="EX411" s="118"/>
      <c r="EY411" s="118"/>
      <c r="EZ411" s="118"/>
      <c r="FA411" s="118"/>
      <c r="FB411" s="118"/>
      <c r="FC411" s="118"/>
      <c r="FD411" s="118"/>
      <c r="FE411" s="118"/>
      <c r="FF411" s="118"/>
      <c r="FG411" s="118"/>
      <c r="FH411" s="118"/>
      <c r="FI411" s="118"/>
      <c r="FJ411" s="118"/>
      <c r="FK411" s="118"/>
      <c r="FL411" s="118"/>
      <c r="FM411" s="118"/>
      <c r="FN411" s="118"/>
      <c r="FO411" s="118"/>
      <c r="FP411" s="118"/>
      <c r="FQ411" s="118"/>
      <c r="FR411" s="118"/>
      <c r="FS411" s="118"/>
      <c r="FT411" s="118"/>
      <c r="FU411" s="118"/>
      <c r="FV411" s="118"/>
      <c r="FW411" s="118"/>
      <c r="FX411" s="118"/>
      <c r="FY411" s="118"/>
      <c r="FZ411" s="118"/>
      <c r="GA411" s="118"/>
      <c r="GB411" s="118"/>
      <c r="GC411" s="118"/>
      <c r="GD411" s="118"/>
      <c r="GE411" s="118"/>
      <c r="GF411" s="118"/>
      <c r="GG411" s="118"/>
      <c r="GH411" s="118"/>
      <c r="GI411" s="118"/>
      <c r="GJ411" s="118"/>
      <c r="GK411" s="118"/>
      <c r="GL411" s="118"/>
      <c r="GM411" s="118"/>
      <c r="GN411" s="118"/>
      <c r="GO411" s="118"/>
      <c r="GP411" s="118"/>
      <c r="GQ411" s="118"/>
      <c r="GR411" s="118"/>
      <c r="GS411" s="118"/>
      <c r="GT411" s="118"/>
      <c r="GU411" s="118"/>
      <c r="GV411" s="118"/>
      <c r="GW411" s="118"/>
      <c r="GX411" s="118"/>
      <c r="GY411" s="118"/>
      <c r="GZ411" s="118"/>
      <c r="HA411" s="118"/>
      <c r="HB411" s="118"/>
      <c r="HC411" s="118"/>
      <c r="HD411" s="118"/>
      <c r="HE411" s="118"/>
      <c r="HF411" s="118"/>
      <c r="HG411" s="118"/>
      <c r="HH411" s="118"/>
      <c r="HI411" s="118"/>
      <c r="HJ411" s="118"/>
      <c r="HK411" s="118"/>
      <c r="HL411" s="118"/>
      <c r="HM411" s="118"/>
      <c r="HN411" s="118"/>
      <c r="HO411" s="118"/>
      <c r="HP411" s="118"/>
      <c r="HQ411" s="118"/>
      <c r="HR411" s="118"/>
      <c r="HS411" s="118"/>
      <c r="HT411" s="118"/>
      <c r="HU411" s="118"/>
      <c r="HV411" s="118"/>
      <c r="HW411" s="118"/>
      <c r="HX411" s="118"/>
      <c r="HY411" s="118"/>
      <c r="HZ411" s="118"/>
      <c r="IA411" s="118"/>
      <c r="IB411" s="118"/>
      <c r="IC411" s="118"/>
      <c r="ID411" s="118"/>
    </row>
    <row r="412" spans="1:238" s="68" customFormat="1" ht="81" customHeight="1">
      <c r="A412" s="47" t="s">
        <v>391</v>
      </c>
      <c r="B412" s="55" t="s">
        <v>1844</v>
      </c>
      <c r="C412" s="72" t="s">
        <v>1184</v>
      </c>
      <c r="D412" s="56" t="s">
        <v>497</v>
      </c>
      <c r="E412" s="49" t="s">
        <v>392</v>
      </c>
      <c r="F412" s="47" t="s">
        <v>442</v>
      </c>
      <c r="G412" s="150" t="s">
        <v>393</v>
      </c>
      <c r="H412" s="48" t="s">
        <v>394</v>
      </c>
      <c r="I412" s="48" t="s">
        <v>1024</v>
      </c>
      <c r="J412" s="49">
        <v>2</v>
      </c>
      <c r="K412" s="49"/>
      <c r="L412" s="49" t="s">
        <v>74</v>
      </c>
      <c r="M412" s="49" t="s">
        <v>949</v>
      </c>
      <c r="N412" s="49" t="s">
        <v>950</v>
      </c>
      <c r="O412" s="135">
        <v>2445.7950000000001</v>
      </c>
      <c r="P412" s="135">
        <v>2934.9540000000002</v>
      </c>
      <c r="Q412" s="135"/>
      <c r="R412" s="135">
        <v>2934.9540000000002</v>
      </c>
      <c r="S412" s="135"/>
      <c r="T412" s="136"/>
      <c r="U412" s="136"/>
      <c r="V412" s="135"/>
      <c r="W412" s="49" t="s">
        <v>64</v>
      </c>
      <c r="X412" s="56" t="s">
        <v>501</v>
      </c>
      <c r="Y412" s="56" t="s">
        <v>66</v>
      </c>
      <c r="Z412" s="50">
        <v>45150</v>
      </c>
      <c r="AA412" s="50">
        <v>45205</v>
      </c>
      <c r="AB412" s="116"/>
      <c r="AC412" s="116"/>
      <c r="AD412" s="116"/>
      <c r="AE412" s="116"/>
      <c r="AF412" s="49" t="s">
        <v>393</v>
      </c>
      <c r="AG412" s="49" t="s">
        <v>951</v>
      </c>
      <c r="AH412" s="49">
        <v>796</v>
      </c>
      <c r="AI412" s="49" t="s">
        <v>968</v>
      </c>
      <c r="AJ412" s="49">
        <v>1650</v>
      </c>
      <c r="AK412" s="51">
        <v>32000000000</v>
      </c>
      <c r="AL412" s="49" t="s">
        <v>503</v>
      </c>
      <c r="AM412" s="50"/>
      <c r="AN412" s="50"/>
      <c r="AO412" s="50">
        <v>45291</v>
      </c>
      <c r="AP412" s="49">
        <v>2023</v>
      </c>
      <c r="AQ412" s="49" t="s">
        <v>953</v>
      </c>
      <c r="AR412" s="49"/>
      <c r="AS412" s="49"/>
      <c r="AT412" s="49"/>
      <c r="AU412" s="50"/>
      <c r="AV412" s="52"/>
      <c r="AW412" s="53"/>
      <c r="AX412" s="49"/>
      <c r="AY412" s="49" t="s">
        <v>74</v>
      </c>
      <c r="AZ412" s="49"/>
      <c r="BA412" s="118"/>
      <c r="BB412" s="118"/>
      <c r="BC412" s="118"/>
      <c r="BD412" s="118"/>
      <c r="BE412" s="118"/>
      <c r="BF412" s="118"/>
      <c r="BG412" s="118"/>
      <c r="BH412" s="118"/>
      <c r="BI412" s="118"/>
      <c r="BJ412" s="118"/>
      <c r="BK412" s="118"/>
      <c r="BL412" s="118"/>
      <c r="BM412" s="118"/>
      <c r="BN412" s="118"/>
      <c r="BO412" s="118"/>
      <c r="BP412" s="118"/>
      <c r="BQ412" s="118"/>
      <c r="BR412" s="118"/>
      <c r="BS412" s="118"/>
      <c r="BT412" s="118"/>
      <c r="BU412" s="118"/>
      <c r="BV412" s="118"/>
      <c r="BW412" s="118"/>
      <c r="BX412" s="118"/>
      <c r="BY412" s="118"/>
      <c r="BZ412" s="118"/>
      <c r="CA412" s="118"/>
      <c r="CB412" s="118"/>
      <c r="CC412" s="118"/>
      <c r="CD412" s="118"/>
      <c r="CE412" s="118"/>
      <c r="CF412" s="118"/>
      <c r="CG412" s="118"/>
      <c r="CH412" s="118"/>
      <c r="CI412" s="118"/>
      <c r="CJ412" s="118"/>
      <c r="CK412" s="118"/>
      <c r="CL412" s="118"/>
      <c r="CM412" s="118"/>
      <c r="CN412" s="118"/>
      <c r="CO412" s="118"/>
      <c r="CP412" s="118"/>
      <c r="CQ412" s="118"/>
      <c r="CR412" s="118"/>
      <c r="CS412" s="118"/>
      <c r="CT412" s="118"/>
      <c r="CU412" s="118"/>
      <c r="CV412" s="118"/>
      <c r="CW412" s="118"/>
      <c r="CX412" s="118"/>
      <c r="CY412" s="118"/>
      <c r="CZ412" s="118"/>
      <c r="DA412" s="118"/>
      <c r="DB412" s="118"/>
      <c r="DC412" s="118"/>
      <c r="DD412" s="118"/>
      <c r="DE412" s="118"/>
      <c r="DF412" s="118"/>
      <c r="DG412" s="118"/>
      <c r="DH412" s="118"/>
      <c r="DI412" s="118"/>
      <c r="DJ412" s="118"/>
      <c r="DK412" s="118"/>
      <c r="DL412" s="118"/>
      <c r="DM412" s="118"/>
      <c r="DN412" s="118"/>
      <c r="DO412" s="118"/>
      <c r="DP412" s="118"/>
      <c r="DQ412" s="118"/>
      <c r="DR412" s="118"/>
      <c r="DS412" s="118"/>
      <c r="DT412" s="118"/>
      <c r="DU412" s="118"/>
      <c r="DV412" s="118"/>
      <c r="DW412" s="118"/>
      <c r="DX412" s="118"/>
      <c r="DY412" s="118"/>
      <c r="DZ412" s="118"/>
      <c r="EA412" s="118"/>
      <c r="EB412" s="118"/>
      <c r="EC412" s="118"/>
      <c r="ED412" s="118"/>
      <c r="EE412" s="118"/>
      <c r="EF412" s="118"/>
      <c r="EG412" s="118"/>
      <c r="EH412" s="118"/>
      <c r="EI412" s="118"/>
      <c r="EJ412" s="118"/>
      <c r="EK412" s="118"/>
      <c r="EL412" s="118"/>
      <c r="EM412" s="118"/>
      <c r="EN412" s="118"/>
      <c r="EO412" s="118"/>
      <c r="EP412" s="118"/>
      <c r="EQ412" s="118"/>
      <c r="ER412" s="118"/>
      <c r="ES412" s="118"/>
      <c r="ET412" s="118"/>
      <c r="EU412" s="118"/>
      <c r="EV412" s="118"/>
      <c r="EW412" s="118"/>
      <c r="EX412" s="118"/>
      <c r="EY412" s="118"/>
      <c r="EZ412" s="118"/>
      <c r="FA412" s="118"/>
      <c r="FB412" s="118"/>
      <c r="FC412" s="118"/>
      <c r="FD412" s="118"/>
      <c r="FE412" s="118"/>
      <c r="FF412" s="118"/>
      <c r="FG412" s="118"/>
      <c r="FH412" s="118"/>
      <c r="FI412" s="118"/>
      <c r="FJ412" s="118"/>
      <c r="FK412" s="118"/>
      <c r="FL412" s="118"/>
      <c r="FM412" s="118"/>
      <c r="FN412" s="118"/>
      <c r="FO412" s="118"/>
      <c r="FP412" s="118"/>
      <c r="FQ412" s="118"/>
      <c r="FR412" s="118"/>
      <c r="FS412" s="118"/>
      <c r="FT412" s="118"/>
      <c r="FU412" s="118"/>
      <c r="FV412" s="118"/>
      <c r="FW412" s="118"/>
      <c r="FX412" s="118"/>
      <c r="FY412" s="118"/>
      <c r="FZ412" s="118"/>
      <c r="GA412" s="118"/>
      <c r="GB412" s="118"/>
      <c r="GC412" s="118"/>
      <c r="GD412" s="118"/>
      <c r="GE412" s="118"/>
      <c r="GF412" s="118"/>
      <c r="GG412" s="118"/>
      <c r="GH412" s="118"/>
      <c r="GI412" s="118"/>
      <c r="GJ412" s="118"/>
      <c r="GK412" s="118"/>
      <c r="GL412" s="118"/>
      <c r="GM412" s="118"/>
      <c r="GN412" s="118"/>
      <c r="GO412" s="118"/>
      <c r="GP412" s="118"/>
      <c r="GQ412" s="118"/>
      <c r="GR412" s="118"/>
      <c r="GS412" s="118"/>
      <c r="GT412" s="118"/>
      <c r="GU412" s="118"/>
      <c r="GV412" s="118"/>
      <c r="GW412" s="118"/>
      <c r="GX412" s="118"/>
      <c r="GY412" s="118"/>
      <c r="GZ412" s="118"/>
      <c r="HA412" s="118"/>
      <c r="HB412" s="118"/>
      <c r="HC412" s="118"/>
      <c r="HD412" s="118"/>
      <c r="HE412" s="118"/>
      <c r="HF412" s="118"/>
      <c r="HG412" s="118"/>
      <c r="HH412" s="118"/>
      <c r="HI412" s="118"/>
      <c r="HJ412" s="118"/>
      <c r="HK412" s="118"/>
      <c r="HL412" s="118"/>
      <c r="HM412" s="118"/>
      <c r="HN412" s="118"/>
      <c r="HO412" s="118"/>
      <c r="HP412" s="118"/>
      <c r="HQ412" s="118"/>
      <c r="HR412" s="118"/>
      <c r="HS412" s="118"/>
      <c r="HT412" s="118"/>
      <c r="HU412" s="118"/>
      <c r="HV412" s="118"/>
      <c r="HW412" s="118"/>
      <c r="HX412" s="118"/>
      <c r="HY412" s="118"/>
      <c r="HZ412" s="118"/>
      <c r="IA412" s="118"/>
      <c r="IB412" s="118"/>
      <c r="IC412" s="118"/>
      <c r="ID412" s="118"/>
    </row>
    <row r="413" spans="1:238" s="68" customFormat="1" ht="81" customHeight="1">
      <c r="A413" s="47" t="s">
        <v>391</v>
      </c>
      <c r="B413" s="55" t="s">
        <v>1845</v>
      </c>
      <c r="C413" s="72" t="s">
        <v>1184</v>
      </c>
      <c r="D413" s="56" t="s">
        <v>497</v>
      </c>
      <c r="E413" s="49" t="s">
        <v>392</v>
      </c>
      <c r="F413" s="49">
        <v>215</v>
      </c>
      <c r="G413" s="189" t="s">
        <v>1025</v>
      </c>
      <c r="H413" s="47" t="s">
        <v>1026</v>
      </c>
      <c r="I413" s="47" t="s">
        <v>1026</v>
      </c>
      <c r="J413" s="49">
        <v>2</v>
      </c>
      <c r="K413" s="49"/>
      <c r="L413" s="49" t="s">
        <v>74</v>
      </c>
      <c r="M413" s="49" t="s">
        <v>949</v>
      </c>
      <c r="N413" s="49" t="s">
        <v>950</v>
      </c>
      <c r="O413" s="135">
        <v>4996.348</v>
      </c>
      <c r="P413" s="135">
        <v>5995.6175999999996</v>
      </c>
      <c r="Q413" s="135"/>
      <c r="R413" s="135">
        <v>5995.6175999999996</v>
      </c>
      <c r="S413" s="135"/>
      <c r="T413" s="136"/>
      <c r="U413" s="136"/>
      <c r="V413" s="135"/>
      <c r="W413" s="49" t="s">
        <v>64</v>
      </c>
      <c r="X413" s="56" t="s">
        <v>501</v>
      </c>
      <c r="Y413" s="56" t="s">
        <v>66</v>
      </c>
      <c r="Z413" s="50">
        <v>44938</v>
      </c>
      <c r="AA413" s="50">
        <v>44993</v>
      </c>
      <c r="AB413" s="116"/>
      <c r="AC413" s="116"/>
      <c r="AD413" s="116"/>
      <c r="AE413" s="116"/>
      <c r="AF413" s="49" t="s">
        <v>1025</v>
      </c>
      <c r="AG413" s="49" t="s">
        <v>951</v>
      </c>
      <c r="AH413" s="49" t="s">
        <v>1027</v>
      </c>
      <c r="AI413" s="49" t="s">
        <v>1028</v>
      </c>
      <c r="AJ413" s="49" t="s">
        <v>1029</v>
      </c>
      <c r="AK413" s="51">
        <v>32000000000</v>
      </c>
      <c r="AL413" s="49" t="s">
        <v>503</v>
      </c>
      <c r="AM413" s="50"/>
      <c r="AN413" s="50"/>
      <c r="AO413" s="50">
        <v>45291</v>
      </c>
      <c r="AP413" s="49">
        <v>2023</v>
      </c>
      <c r="AQ413" s="49" t="s">
        <v>953</v>
      </c>
      <c r="AR413" s="49"/>
      <c r="AS413" s="49"/>
      <c r="AT413" s="49"/>
      <c r="AU413" s="50"/>
      <c r="AV413" s="52"/>
      <c r="AW413" s="53"/>
      <c r="AX413" s="49"/>
      <c r="AY413" s="49" t="s">
        <v>74</v>
      </c>
      <c r="AZ413" s="49"/>
      <c r="BA413" s="118"/>
      <c r="BB413" s="118"/>
      <c r="BC413" s="118"/>
      <c r="BD413" s="118"/>
      <c r="BE413" s="118"/>
      <c r="BF413" s="118"/>
      <c r="BG413" s="118"/>
      <c r="BH413" s="118"/>
      <c r="BI413" s="118"/>
      <c r="BJ413" s="118"/>
      <c r="BK413" s="118"/>
      <c r="BL413" s="118"/>
      <c r="BM413" s="118"/>
      <c r="BN413" s="118"/>
      <c r="BO413" s="118"/>
      <c r="BP413" s="118"/>
      <c r="BQ413" s="118"/>
      <c r="BR413" s="118"/>
      <c r="BS413" s="118"/>
      <c r="BT413" s="118"/>
      <c r="BU413" s="118"/>
      <c r="BV413" s="118"/>
      <c r="BW413" s="118"/>
      <c r="BX413" s="118"/>
      <c r="BY413" s="118"/>
      <c r="BZ413" s="118"/>
      <c r="CA413" s="118"/>
      <c r="CB413" s="118"/>
      <c r="CC413" s="118"/>
      <c r="CD413" s="118"/>
      <c r="CE413" s="118"/>
      <c r="CF413" s="118"/>
      <c r="CG413" s="118"/>
      <c r="CH413" s="118"/>
      <c r="CI413" s="118"/>
      <c r="CJ413" s="118"/>
      <c r="CK413" s="118"/>
      <c r="CL413" s="118"/>
      <c r="CM413" s="118"/>
      <c r="CN413" s="118"/>
      <c r="CO413" s="118"/>
      <c r="CP413" s="118"/>
      <c r="CQ413" s="118"/>
      <c r="CR413" s="118"/>
      <c r="CS413" s="118"/>
      <c r="CT413" s="118"/>
      <c r="CU413" s="118"/>
      <c r="CV413" s="118"/>
      <c r="CW413" s="118"/>
      <c r="CX413" s="118"/>
      <c r="CY413" s="118"/>
      <c r="CZ413" s="118"/>
      <c r="DA413" s="118"/>
      <c r="DB413" s="118"/>
      <c r="DC413" s="118"/>
      <c r="DD413" s="118"/>
      <c r="DE413" s="118"/>
      <c r="DF413" s="118"/>
      <c r="DG413" s="118"/>
      <c r="DH413" s="118"/>
      <c r="DI413" s="118"/>
      <c r="DJ413" s="118"/>
      <c r="DK413" s="118"/>
      <c r="DL413" s="118"/>
      <c r="DM413" s="118"/>
      <c r="DN413" s="118"/>
      <c r="DO413" s="118"/>
      <c r="DP413" s="118"/>
      <c r="DQ413" s="118"/>
      <c r="DR413" s="118"/>
      <c r="DS413" s="118"/>
      <c r="DT413" s="118"/>
      <c r="DU413" s="118"/>
      <c r="DV413" s="118"/>
      <c r="DW413" s="118"/>
      <c r="DX413" s="118"/>
      <c r="DY413" s="118"/>
      <c r="DZ413" s="118"/>
      <c r="EA413" s="118"/>
      <c r="EB413" s="118"/>
      <c r="EC413" s="118"/>
      <c r="ED413" s="118"/>
      <c r="EE413" s="118"/>
      <c r="EF413" s="118"/>
      <c r="EG413" s="118"/>
      <c r="EH413" s="118"/>
      <c r="EI413" s="118"/>
      <c r="EJ413" s="118"/>
      <c r="EK413" s="118"/>
      <c r="EL413" s="118"/>
      <c r="EM413" s="118"/>
      <c r="EN413" s="118"/>
      <c r="EO413" s="118"/>
      <c r="EP413" s="118"/>
      <c r="EQ413" s="118"/>
      <c r="ER413" s="118"/>
      <c r="ES413" s="118"/>
      <c r="ET413" s="118"/>
      <c r="EU413" s="118"/>
      <c r="EV413" s="118"/>
      <c r="EW413" s="118"/>
      <c r="EX413" s="118"/>
      <c r="EY413" s="118"/>
      <c r="EZ413" s="118"/>
      <c r="FA413" s="118"/>
      <c r="FB413" s="118"/>
      <c r="FC413" s="118"/>
      <c r="FD413" s="118"/>
      <c r="FE413" s="118"/>
      <c r="FF413" s="118"/>
      <c r="FG413" s="118"/>
      <c r="FH413" s="118"/>
      <c r="FI413" s="118"/>
      <c r="FJ413" s="118"/>
      <c r="FK413" s="118"/>
      <c r="FL413" s="118"/>
      <c r="FM413" s="118"/>
      <c r="FN413" s="118"/>
      <c r="FO413" s="118"/>
      <c r="FP413" s="118"/>
      <c r="FQ413" s="118"/>
      <c r="FR413" s="118"/>
      <c r="FS413" s="118"/>
      <c r="FT413" s="118"/>
      <c r="FU413" s="118"/>
      <c r="FV413" s="118"/>
      <c r="FW413" s="118"/>
      <c r="FX413" s="118"/>
      <c r="FY413" s="118"/>
      <c r="FZ413" s="118"/>
      <c r="GA413" s="118"/>
      <c r="GB413" s="118"/>
      <c r="GC413" s="118"/>
      <c r="GD413" s="118"/>
      <c r="GE413" s="118"/>
      <c r="GF413" s="118"/>
      <c r="GG413" s="118"/>
      <c r="GH413" s="118"/>
      <c r="GI413" s="118"/>
      <c r="GJ413" s="118"/>
      <c r="GK413" s="118"/>
      <c r="GL413" s="118"/>
      <c r="GM413" s="118"/>
      <c r="GN413" s="118"/>
      <c r="GO413" s="118"/>
      <c r="GP413" s="118"/>
      <c r="GQ413" s="118"/>
      <c r="GR413" s="118"/>
      <c r="GS413" s="118"/>
      <c r="GT413" s="118"/>
      <c r="GU413" s="118"/>
      <c r="GV413" s="118"/>
      <c r="GW413" s="118"/>
      <c r="GX413" s="118"/>
      <c r="GY413" s="118"/>
      <c r="GZ413" s="118"/>
      <c r="HA413" s="118"/>
      <c r="HB413" s="118"/>
      <c r="HC413" s="118"/>
      <c r="HD413" s="118"/>
      <c r="HE413" s="118"/>
      <c r="HF413" s="118"/>
      <c r="HG413" s="118"/>
      <c r="HH413" s="118"/>
      <c r="HI413" s="118"/>
      <c r="HJ413" s="118"/>
      <c r="HK413" s="118"/>
      <c r="HL413" s="118"/>
      <c r="HM413" s="118"/>
      <c r="HN413" s="118"/>
      <c r="HO413" s="118"/>
      <c r="HP413" s="118"/>
      <c r="HQ413" s="118"/>
      <c r="HR413" s="118"/>
      <c r="HS413" s="118"/>
      <c r="HT413" s="118"/>
      <c r="HU413" s="118"/>
      <c r="HV413" s="118"/>
      <c r="HW413" s="118"/>
      <c r="HX413" s="118"/>
      <c r="HY413" s="118"/>
      <c r="HZ413" s="118"/>
      <c r="IA413" s="118"/>
      <c r="IB413" s="118"/>
      <c r="IC413" s="118"/>
      <c r="ID413" s="118"/>
    </row>
    <row r="414" spans="1:238" s="68" customFormat="1" ht="69" customHeight="1">
      <c r="A414" s="67" t="s">
        <v>391</v>
      </c>
      <c r="B414" s="69" t="s">
        <v>1716</v>
      </c>
      <c r="C414" s="72" t="s">
        <v>1184</v>
      </c>
      <c r="D414" s="62" t="s">
        <v>1040</v>
      </c>
      <c r="E414" s="62" t="s">
        <v>392</v>
      </c>
      <c r="F414" s="62">
        <v>184</v>
      </c>
      <c r="G414" s="62" t="s">
        <v>393</v>
      </c>
      <c r="H414" s="58" t="s">
        <v>1116</v>
      </c>
      <c r="I414" s="58" t="s">
        <v>1116</v>
      </c>
      <c r="J414" s="62">
        <v>1</v>
      </c>
      <c r="K414" s="62"/>
      <c r="L414" s="62" t="s">
        <v>74</v>
      </c>
      <c r="M414" s="62" t="s">
        <v>387</v>
      </c>
      <c r="N414" s="59" t="s">
        <v>950</v>
      </c>
      <c r="O414" s="142">
        <v>2580.6799999999998</v>
      </c>
      <c r="P414" s="127">
        <f>1.2*O414</f>
        <v>3096.8159999999998</v>
      </c>
      <c r="Q414" s="127"/>
      <c r="R414" s="127"/>
      <c r="S414" s="127"/>
      <c r="T414" s="127"/>
      <c r="U414" s="127"/>
      <c r="V414" s="127"/>
      <c r="W414" s="16" t="s">
        <v>396</v>
      </c>
      <c r="X414" s="62" t="s">
        <v>1054</v>
      </c>
      <c r="Y414" s="56" t="s">
        <v>66</v>
      </c>
      <c r="Z414" s="110">
        <v>45169</v>
      </c>
      <c r="AA414" s="110">
        <v>45229</v>
      </c>
      <c r="AB414" s="62"/>
      <c r="AC414" s="62"/>
      <c r="AD414" s="62"/>
      <c r="AE414" s="62"/>
      <c r="AF414" s="59" t="s">
        <v>443</v>
      </c>
      <c r="AG414" s="62" t="s">
        <v>1117</v>
      </c>
      <c r="AH414" s="62">
        <v>876</v>
      </c>
      <c r="AI414" s="59" t="s">
        <v>68</v>
      </c>
      <c r="AJ414" s="59">
        <v>2550</v>
      </c>
      <c r="AK414" s="70" t="s">
        <v>1042</v>
      </c>
      <c r="AL414" s="62" t="s">
        <v>1095</v>
      </c>
      <c r="AM414" s="66">
        <f>AA414+10</f>
        <v>45239</v>
      </c>
      <c r="AN414" s="66">
        <v>45265</v>
      </c>
      <c r="AO414" s="66">
        <v>45272</v>
      </c>
      <c r="AP414" s="59">
        <v>2023</v>
      </c>
      <c r="AQ414" s="62"/>
      <c r="AR414" s="62"/>
      <c r="AS414" s="62"/>
      <c r="AT414" s="62"/>
      <c r="AU414" s="63"/>
      <c r="AV414" s="64"/>
      <c r="AW414" s="65"/>
      <c r="AX414" s="62"/>
      <c r="AY414" s="62"/>
      <c r="AZ414" s="62"/>
      <c r="BA414" s="62"/>
      <c r="BB414" s="62"/>
    </row>
    <row r="415" spans="1:238" s="121" customFormat="1" ht="31.5">
      <c r="A415" s="67" t="s">
        <v>391</v>
      </c>
      <c r="B415" s="69" t="s">
        <v>1846</v>
      </c>
      <c r="C415" s="72" t="s">
        <v>1184</v>
      </c>
      <c r="D415" s="76" t="s">
        <v>1123</v>
      </c>
      <c r="E415" s="62" t="s">
        <v>392</v>
      </c>
      <c r="F415" s="62" t="s">
        <v>442</v>
      </c>
      <c r="G415" s="62" t="s">
        <v>1118</v>
      </c>
      <c r="H415" s="69" t="s">
        <v>1119</v>
      </c>
      <c r="I415" s="69" t="s">
        <v>1120</v>
      </c>
      <c r="J415" s="49">
        <v>2</v>
      </c>
      <c r="K415" s="62"/>
      <c r="L415" s="62" t="s">
        <v>74</v>
      </c>
      <c r="M415" s="62" t="s">
        <v>1097</v>
      </c>
      <c r="N415" s="62" t="s">
        <v>395</v>
      </c>
      <c r="O415" s="127">
        <v>3175.0866000000001</v>
      </c>
      <c r="P415" s="127">
        <f>O415*1.2</f>
        <v>3810.10392</v>
      </c>
      <c r="Q415" s="127"/>
      <c r="R415" s="127"/>
      <c r="S415" s="127"/>
      <c r="T415" s="127"/>
      <c r="U415" s="127"/>
      <c r="V415" s="127"/>
      <c r="W415" s="59" t="s">
        <v>64</v>
      </c>
      <c r="X415" s="76" t="s">
        <v>1297</v>
      </c>
      <c r="Y415" s="56" t="s">
        <v>66</v>
      </c>
      <c r="Z415" s="63">
        <v>45198</v>
      </c>
      <c r="AA415" s="63">
        <v>45243</v>
      </c>
      <c r="AB415" s="62"/>
      <c r="AC415" s="62"/>
      <c r="AD415" s="62"/>
      <c r="AE415" s="62"/>
      <c r="AF415" s="62" t="s">
        <v>1121</v>
      </c>
      <c r="AG415" s="62"/>
      <c r="AH415" s="62">
        <v>796</v>
      </c>
      <c r="AI415" s="62" t="s">
        <v>960</v>
      </c>
      <c r="AJ415" s="62">
        <v>2142</v>
      </c>
      <c r="AK415" s="70">
        <v>52000000000</v>
      </c>
      <c r="AL415" s="62" t="s">
        <v>1122</v>
      </c>
      <c r="AM415" s="63">
        <v>45250</v>
      </c>
      <c r="AN415" s="63">
        <v>45264</v>
      </c>
      <c r="AO415" s="63">
        <v>45267</v>
      </c>
      <c r="AP415" s="62">
        <v>2023</v>
      </c>
      <c r="AQ415" s="62"/>
      <c r="AR415" s="62"/>
      <c r="AS415" s="62"/>
      <c r="AT415" s="62"/>
      <c r="AU415" s="63"/>
      <c r="AV415" s="64"/>
      <c r="AW415" s="65"/>
      <c r="AX415" s="62"/>
      <c r="AY415" s="62"/>
      <c r="AZ415" s="62"/>
    </row>
    <row r="416" spans="1:238" s="68" customFormat="1" ht="72.75" customHeight="1">
      <c r="A416" s="79" t="s">
        <v>391</v>
      </c>
      <c r="B416" s="69" t="s">
        <v>1847</v>
      </c>
      <c r="C416" s="72" t="s">
        <v>1184</v>
      </c>
      <c r="D416" s="76" t="s">
        <v>1123</v>
      </c>
      <c r="E416" s="72" t="s">
        <v>392</v>
      </c>
      <c r="F416" s="104">
        <v>150</v>
      </c>
      <c r="G416" s="74" t="s">
        <v>1177</v>
      </c>
      <c r="H416" s="79" t="s">
        <v>1178</v>
      </c>
      <c r="I416" s="79" t="s">
        <v>1178</v>
      </c>
      <c r="J416" s="72">
        <v>1</v>
      </c>
      <c r="K416" s="72"/>
      <c r="L416" s="89" t="s">
        <v>74</v>
      </c>
      <c r="M416" s="72" t="s">
        <v>387</v>
      </c>
      <c r="N416" s="89" t="s">
        <v>1179</v>
      </c>
      <c r="O416" s="141">
        <v>2548</v>
      </c>
      <c r="P416" s="131">
        <f>O416*1.2</f>
        <v>3057.6</v>
      </c>
      <c r="Q416" s="131">
        <f>P416</f>
        <v>3057.6</v>
      </c>
      <c r="R416" s="131"/>
      <c r="S416" s="131"/>
      <c r="T416" s="131"/>
      <c r="U416" s="131"/>
      <c r="V416" s="131"/>
      <c r="W416" s="16" t="s">
        <v>396</v>
      </c>
      <c r="X416" s="76" t="s">
        <v>1297</v>
      </c>
      <c r="Y416" s="56" t="s">
        <v>66</v>
      </c>
      <c r="Z416" s="66">
        <v>45000</v>
      </c>
      <c r="AA416" s="66">
        <v>45062</v>
      </c>
      <c r="AB416" s="72"/>
      <c r="AC416" s="72"/>
      <c r="AD416" s="72"/>
      <c r="AE416" s="72"/>
      <c r="AF416" s="72" t="str">
        <f>G416</f>
        <v>Поставка угля</v>
      </c>
      <c r="AG416" s="72" t="s">
        <v>1180</v>
      </c>
      <c r="AH416" s="72">
        <v>168</v>
      </c>
      <c r="AI416" s="72" t="s">
        <v>1181</v>
      </c>
      <c r="AJ416" s="72">
        <v>500</v>
      </c>
      <c r="AK416" s="72">
        <v>52000000000</v>
      </c>
      <c r="AL416" s="74" t="s">
        <v>1122</v>
      </c>
      <c r="AM416" s="66">
        <v>45082</v>
      </c>
      <c r="AN416" s="66">
        <v>45139</v>
      </c>
      <c r="AO416" s="66">
        <v>45230</v>
      </c>
      <c r="AP416" s="72">
        <v>2023</v>
      </c>
      <c r="AQ416" s="72"/>
      <c r="AR416" s="72"/>
      <c r="AS416" s="72"/>
      <c r="AT416" s="72"/>
      <c r="AU416" s="66"/>
      <c r="AV416" s="94"/>
      <c r="AW416" s="75"/>
      <c r="AX416" s="72"/>
      <c r="AY416" s="72"/>
      <c r="AZ416" s="72"/>
      <c r="BA416" s="72"/>
      <c r="BB416" s="74"/>
    </row>
    <row r="417" spans="1:53" s="121" customFormat="1" ht="62.25" customHeight="1">
      <c r="A417" s="67" t="s">
        <v>391</v>
      </c>
      <c r="B417" s="59" t="s">
        <v>1848</v>
      </c>
      <c r="C417" s="72" t="s">
        <v>1184</v>
      </c>
      <c r="D417" s="76" t="s">
        <v>1187</v>
      </c>
      <c r="E417" s="76" t="s">
        <v>1195</v>
      </c>
      <c r="F417" s="59">
        <v>184</v>
      </c>
      <c r="G417" s="76" t="s">
        <v>1196</v>
      </c>
      <c r="H417" s="90" t="s">
        <v>1116</v>
      </c>
      <c r="I417" s="90" t="s">
        <v>1119</v>
      </c>
      <c r="J417" s="59">
        <v>2</v>
      </c>
      <c r="K417" s="59"/>
      <c r="L417" s="59" t="s">
        <v>61</v>
      </c>
      <c r="M417" s="76" t="s">
        <v>446</v>
      </c>
      <c r="N417" s="59" t="s">
        <v>447</v>
      </c>
      <c r="O417" s="129">
        <v>543.15200000000004</v>
      </c>
      <c r="P417" s="129">
        <f>O417*1.2</f>
        <v>651.78240000000005</v>
      </c>
      <c r="Q417" s="129"/>
      <c r="R417" s="129"/>
      <c r="S417" s="129"/>
      <c r="T417" s="129"/>
      <c r="U417" s="129"/>
      <c r="V417" s="129"/>
      <c r="W417" s="59" t="s">
        <v>64</v>
      </c>
      <c r="X417" s="76" t="s">
        <v>1189</v>
      </c>
      <c r="Y417" s="56" t="s">
        <v>66</v>
      </c>
      <c r="Z417" s="81">
        <v>45200</v>
      </c>
      <c r="AA417" s="81">
        <v>45231</v>
      </c>
      <c r="AB417" s="59"/>
      <c r="AC417" s="59"/>
      <c r="AD417" s="59"/>
      <c r="AE417" s="59"/>
      <c r="AF417" s="76" t="s">
        <v>1196</v>
      </c>
      <c r="AG417" s="59" t="s">
        <v>1197</v>
      </c>
      <c r="AH417" s="59">
        <v>796</v>
      </c>
      <c r="AI417" s="59" t="s">
        <v>960</v>
      </c>
      <c r="AJ417" s="59">
        <v>818</v>
      </c>
      <c r="AK417" s="90" t="s">
        <v>1191</v>
      </c>
      <c r="AL417" s="90" t="s">
        <v>1183</v>
      </c>
      <c r="AM417" s="81">
        <v>45250</v>
      </c>
      <c r="AN417" s="81">
        <v>45250</v>
      </c>
      <c r="AO417" s="81">
        <v>45280</v>
      </c>
      <c r="AP417" s="59">
        <v>2023</v>
      </c>
      <c r="AQ417" s="62"/>
      <c r="AR417" s="62"/>
      <c r="AS417" s="62"/>
      <c r="AT417" s="62"/>
      <c r="AU417" s="63"/>
      <c r="AV417" s="64"/>
      <c r="AW417" s="65"/>
      <c r="AX417" s="62"/>
      <c r="AY417" s="62"/>
      <c r="AZ417" s="62"/>
    </row>
    <row r="418" spans="1:53" s="68" customFormat="1" ht="95.25" customHeight="1">
      <c r="A418" s="67" t="s">
        <v>391</v>
      </c>
      <c r="B418" s="59" t="s">
        <v>1897</v>
      </c>
      <c r="C418" s="158" t="s">
        <v>1184</v>
      </c>
      <c r="D418" s="76" t="s">
        <v>1187</v>
      </c>
      <c r="E418" s="158" t="s">
        <v>392</v>
      </c>
      <c r="F418" s="159" t="s">
        <v>1890</v>
      </c>
      <c r="G418" s="160" t="s">
        <v>1891</v>
      </c>
      <c r="H418" s="160" t="s">
        <v>1012</v>
      </c>
      <c r="I418" s="160" t="s">
        <v>1012</v>
      </c>
      <c r="J418" s="160">
        <v>2</v>
      </c>
      <c r="K418" s="160"/>
      <c r="L418" s="160" t="s">
        <v>74</v>
      </c>
      <c r="M418" s="160" t="s">
        <v>527</v>
      </c>
      <c r="N418" s="158" t="s">
        <v>1201</v>
      </c>
      <c r="O418" s="193">
        <v>946.2</v>
      </c>
      <c r="P418" s="193">
        <v>1135.44</v>
      </c>
      <c r="Q418" s="160"/>
      <c r="R418" s="159" t="s">
        <v>1892</v>
      </c>
      <c r="S418" s="160"/>
      <c r="T418" s="160"/>
      <c r="U418" s="155"/>
      <c r="V418" s="155"/>
      <c r="W418" s="59" t="s">
        <v>64</v>
      </c>
      <c r="X418" s="76" t="s">
        <v>1189</v>
      </c>
      <c r="Y418" s="56" t="s">
        <v>66</v>
      </c>
      <c r="Z418" s="159" t="s">
        <v>1893</v>
      </c>
      <c r="AA418" s="159" t="s">
        <v>1894</v>
      </c>
      <c r="AB418" s="160"/>
      <c r="AC418" s="160"/>
      <c r="AD418" s="160"/>
      <c r="AE418" s="160"/>
      <c r="AF418" s="160" t="s">
        <v>1891</v>
      </c>
      <c r="AG418" s="158" t="s">
        <v>251</v>
      </c>
      <c r="AH418" s="160">
        <v>746</v>
      </c>
      <c r="AI418" s="160" t="s">
        <v>960</v>
      </c>
      <c r="AJ418" s="160">
        <v>319</v>
      </c>
      <c r="AK418" s="158">
        <v>95000000000</v>
      </c>
      <c r="AL418" s="158" t="s">
        <v>1183</v>
      </c>
      <c r="AM418" s="159" t="s">
        <v>1895</v>
      </c>
      <c r="AN418" s="159" t="s">
        <v>1896</v>
      </c>
      <c r="AO418" s="159" t="s">
        <v>1896</v>
      </c>
      <c r="AP418" s="158">
        <v>2023</v>
      </c>
      <c r="AQ418" s="160"/>
      <c r="AR418" s="160"/>
      <c r="AS418" s="160"/>
      <c r="AT418" s="160"/>
      <c r="AU418" s="160"/>
      <c r="AV418" s="160"/>
      <c r="AW418" s="160"/>
      <c r="AX418" s="160"/>
      <c r="AY418" s="160"/>
      <c r="AZ418" s="160"/>
    </row>
    <row r="419" spans="1:53" s="121" customFormat="1" ht="54.75" customHeight="1">
      <c r="A419" s="58" t="s">
        <v>391</v>
      </c>
      <c r="B419" s="59" t="s">
        <v>1889</v>
      </c>
      <c r="C419" s="72" t="s">
        <v>1184</v>
      </c>
      <c r="D419" s="76" t="s">
        <v>1217</v>
      </c>
      <c r="E419" s="62" t="s">
        <v>1195</v>
      </c>
      <c r="F419" s="59">
        <v>184</v>
      </c>
      <c r="G419" s="59" t="s">
        <v>1222</v>
      </c>
      <c r="H419" s="90" t="s">
        <v>1119</v>
      </c>
      <c r="I419" s="90" t="s">
        <v>1119</v>
      </c>
      <c r="J419" s="59">
        <v>2</v>
      </c>
      <c r="K419" s="62"/>
      <c r="L419" s="62" t="s">
        <v>74</v>
      </c>
      <c r="M419" s="59" t="s">
        <v>387</v>
      </c>
      <c r="N419" s="62" t="s">
        <v>1223</v>
      </c>
      <c r="O419" s="129">
        <v>2964.6</v>
      </c>
      <c r="P419" s="129">
        <v>3557.52</v>
      </c>
      <c r="Q419" s="127">
        <f>P419</f>
        <v>3557.52</v>
      </c>
      <c r="R419" s="127"/>
      <c r="S419" s="127"/>
      <c r="T419" s="127"/>
      <c r="U419" s="127"/>
      <c r="V419" s="127"/>
      <c r="W419" s="59" t="s">
        <v>64</v>
      </c>
      <c r="X419" s="76" t="s">
        <v>1300</v>
      </c>
      <c r="Y419" s="56" t="s">
        <v>66</v>
      </c>
      <c r="Z419" s="81">
        <v>45177</v>
      </c>
      <c r="AA419" s="81">
        <v>45230</v>
      </c>
      <c r="AB419" s="62"/>
      <c r="AC419" s="63"/>
      <c r="AD419" s="83"/>
      <c r="AE419" s="62"/>
      <c r="AF419" s="59" t="s">
        <v>1222</v>
      </c>
      <c r="AG419" s="62" t="s">
        <v>251</v>
      </c>
      <c r="AH419" s="62">
        <v>796</v>
      </c>
      <c r="AI419" s="59" t="s">
        <v>960</v>
      </c>
      <c r="AJ419" s="62">
        <v>2000</v>
      </c>
      <c r="AK419" s="74">
        <v>76000000000</v>
      </c>
      <c r="AL419" s="74" t="s">
        <v>1220</v>
      </c>
      <c r="AM419" s="81">
        <v>45250</v>
      </c>
      <c r="AN419" s="190">
        <v>45251</v>
      </c>
      <c r="AO419" s="81">
        <v>45281</v>
      </c>
      <c r="AP419" s="67" t="s">
        <v>234</v>
      </c>
      <c r="AQ419" s="63"/>
      <c r="AR419" s="63"/>
      <c r="AS419" s="191"/>
      <c r="AT419" s="62"/>
      <c r="AU419" s="62"/>
      <c r="AV419" s="62"/>
      <c r="AW419" s="62"/>
      <c r="AX419" s="63"/>
      <c r="AY419" s="64"/>
      <c r="AZ419" s="65"/>
    </row>
    <row r="423" spans="1:53">
      <c r="AX423" s="244"/>
      <c r="AY423" s="242"/>
      <c r="AZ423" s="243"/>
      <c r="BA423" s="245"/>
    </row>
    <row r="424" spans="1:53">
      <c r="AX424" s="244"/>
      <c r="AY424" s="242"/>
      <c r="BA424" s="243"/>
    </row>
    <row r="425" spans="1:53">
      <c r="AX425" s="244"/>
      <c r="AY425" s="242"/>
      <c r="BA425" s="243"/>
    </row>
    <row r="426" spans="1:53">
      <c r="AX426" s="244"/>
      <c r="AY426" s="242"/>
      <c r="BA426" s="243"/>
    </row>
    <row r="427" spans="1:53">
      <c r="AX427" s="244"/>
      <c r="AY427" s="242"/>
      <c r="BA427" s="243"/>
    </row>
    <row r="428" spans="1:53">
      <c r="AX428" s="244"/>
      <c r="AY428" s="242"/>
      <c r="BA428" s="243"/>
    </row>
    <row r="429" spans="1:53">
      <c r="AX429" s="244"/>
      <c r="AY429" s="242"/>
      <c r="BA429" s="243"/>
    </row>
    <row r="430" spans="1:53">
      <c r="AX430" s="244"/>
      <c r="AY430" s="242"/>
      <c r="BA430" s="243"/>
    </row>
  </sheetData>
  <autoFilter ref="A7:LE7"/>
  <mergeCells count="429">
    <mergeCell ref="AN164:AN165"/>
    <mergeCell ref="AO164:AO165"/>
    <mergeCell ref="AP164:AP165"/>
    <mergeCell ref="AQ164:AQ165"/>
    <mergeCell ref="AR164:AR165"/>
    <mergeCell ref="AH164:AH165"/>
    <mergeCell ref="AI164:AI165"/>
    <mergeCell ref="AJ164:AJ165"/>
    <mergeCell ref="AK164:AK165"/>
    <mergeCell ref="AL164:AL165"/>
    <mergeCell ref="AM164:AM165"/>
    <mergeCell ref="AB164:AB165"/>
    <mergeCell ref="AC164:AC165"/>
    <mergeCell ref="AD164:AD165"/>
    <mergeCell ref="AE164:AE165"/>
    <mergeCell ref="AF164:AF165"/>
    <mergeCell ref="AG164:AG165"/>
    <mergeCell ref="V164:V165"/>
    <mergeCell ref="W164:W165"/>
    <mergeCell ref="X164:X165"/>
    <mergeCell ref="Y164:Y165"/>
    <mergeCell ref="Z164:Z165"/>
    <mergeCell ref="AA164:AA165"/>
    <mergeCell ref="N164:N165"/>
    <mergeCell ref="O164:O165"/>
    <mergeCell ref="P164:P165"/>
    <mergeCell ref="Q164:Q165"/>
    <mergeCell ref="R164:R165"/>
    <mergeCell ref="S164:S165"/>
    <mergeCell ref="H164:H165"/>
    <mergeCell ref="I164:I165"/>
    <mergeCell ref="J164:J165"/>
    <mergeCell ref="K164:K165"/>
    <mergeCell ref="L164:L165"/>
    <mergeCell ref="M164:M165"/>
    <mergeCell ref="AP160:AP163"/>
    <mergeCell ref="AQ160:AQ163"/>
    <mergeCell ref="AR160:AR163"/>
    <mergeCell ref="A164:A165"/>
    <mergeCell ref="B164:B165"/>
    <mergeCell ref="C164:C165"/>
    <mergeCell ref="D164:D165"/>
    <mergeCell ref="E164:E165"/>
    <mergeCell ref="F164:F165"/>
    <mergeCell ref="G164:G165"/>
    <mergeCell ref="AJ160:AJ163"/>
    <mergeCell ref="AK160:AK163"/>
    <mergeCell ref="AL160:AL163"/>
    <mergeCell ref="AM160:AM163"/>
    <mergeCell ref="AN160:AN163"/>
    <mergeCell ref="AO160:AO163"/>
    <mergeCell ref="AD160:AD163"/>
    <mergeCell ref="AE160:AE163"/>
    <mergeCell ref="AF160:AF163"/>
    <mergeCell ref="AG160:AG163"/>
    <mergeCell ref="AH160:AH163"/>
    <mergeCell ref="AI160:AI163"/>
    <mergeCell ref="X160:X163"/>
    <mergeCell ref="Y160:Y163"/>
    <mergeCell ref="Z160:Z163"/>
    <mergeCell ref="AA160:AA163"/>
    <mergeCell ref="AB160:AB163"/>
    <mergeCell ref="AC160:AC163"/>
    <mergeCell ref="P160:P163"/>
    <mergeCell ref="Q160:Q163"/>
    <mergeCell ref="R160:R163"/>
    <mergeCell ref="S160:S163"/>
    <mergeCell ref="V160:V163"/>
    <mergeCell ref="W160:W163"/>
    <mergeCell ref="J160:J163"/>
    <mergeCell ref="K160:K163"/>
    <mergeCell ref="L160:L163"/>
    <mergeCell ref="M160:M163"/>
    <mergeCell ref="N160:N163"/>
    <mergeCell ref="O160:O163"/>
    <mergeCell ref="AR146:AR156"/>
    <mergeCell ref="A160:A163"/>
    <mergeCell ref="B160:B163"/>
    <mergeCell ref="C160:C163"/>
    <mergeCell ref="D160:D163"/>
    <mergeCell ref="E160:E163"/>
    <mergeCell ref="F160:F163"/>
    <mergeCell ref="G160:G163"/>
    <mergeCell ref="H160:H163"/>
    <mergeCell ref="I160:I163"/>
    <mergeCell ref="AL146:AL156"/>
    <mergeCell ref="AM146:AM156"/>
    <mergeCell ref="AN146:AN156"/>
    <mergeCell ref="AO146:AO156"/>
    <mergeCell ref="AP146:AP156"/>
    <mergeCell ref="AQ146:AQ156"/>
    <mergeCell ref="AF146:AF156"/>
    <mergeCell ref="AG146:AG156"/>
    <mergeCell ref="AH146:AH156"/>
    <mergeCell ref="AI146:AI156"/>
    <mergeCell ref="AJ146:AJ156"/>
    <mergeCell ref="AK146:AK156"/>
    <mergeCell ref="Z146:Z156"/>
    <mergeCell ref="AA146:AA156"/>
    <mergeCell ref="AB146:AB156"/>
    <mergeCell ref="AC146:AC156"/>
    <mergeCell ref="AD146:AD156"/>
    <mergeCell ref="AE146:AE156"/>
    <mergeCell ref="V146:V156"/>
    <mergeCell ref="W146:W156"/>
    <mergeCell ref="X146:X156"/>
    <mergeCell ref="Y146:Y156"/>
    <mergeCell ref="L146:L156"/>
    <mergeCell ref="M146:M156"/>
    <mergeCell ref="N146:N156"/>
    <mergeCell ref="O146:O156"/>
    <mergeCell ref="P146:P156"/>
    <mergeCell ref="Q146:Q156"/>
    <mergeCell ref="F146:F156"/>
    <mergeCell ref="G146:G156"/>
    <mergeCell ref="H146:H156"/>
    <mergeCell ref="I146:I156"/>
    <mergeCell ref="J146:J156"/>
    <mergeCell ref="K146:K156"/>
    <mergeCell ref="AN132:AN145"/>
    <mergeCell ref="AO132:AO145"/>
    <mergeCell ref="AP132:AP145"/>
    <mergeCell ref="AA132:AA145"/>
    <mergeCell ref="N132:N145"/>
    <mergeCell ref="O132:O145"/>
    <mergeCell ref="P132:P145"/>
    <mergeCell ref="Q132:Q145"/>
    <mergeCell ref="R132:R145"/>
    <mergeCell ref="S132:S145"/>
    <mergeCell ref="H132:H145"/>
    <mergeCell ref="I132:I145"/>
    <mergeCell ref="J132:J145"/>
    <mergeCell ref="K132:K145"/>
    <mergeCell ref="L132:L145"/>
    <mergeCell ref="M132:M145"/>
    <mergeCell ref="R146:R156"/>
    <mergeCell ref="S146:S156"/>
    <mergeCell ref="AQ132:AQ145"/>
    <mergeCell ref="AR132:AR145"/>
    <mergeCell ref="A146:A156"/>
    <mergeCell ref="B146:B156"/>
    <mergeCell ref="C146:C156"/>
    <mergeCell ref="D146:D156"/>
    <mergeCell ref="E146:E156"/>
    <mergeCell ref="AH132:AH145"/>
    <mergeCell ref="AI132:AI145"/>
    <mergeCell ref="AJ132:AJ145"/>
    <mergeCell ref="AK132:AK145"/>
    <mergeCell ref="AL132:AL145"/>
    <mergeCell ref="AM132:AM145"/>
    <mergeCell ref="AB132:AB145"/>
    <mergeCell ref="AC132:AC145"/>
    <mergeCell ref="AD132:AD145"/>
    <mergeCell ref="AE132:AE145"/>
    <mergeCell ref="AF132:AF145"/>
    <mergeCell ref="AG132:AG145"/>
    <mergeCell ref="V132:V145"/>
    <mergeCell ref="W132:W145"/>
    <mergeCell ref="X132:X145"/>
    <mergeCell ref="Y132:Y145"/>
    <mergeCell ref="Z132:Z145"/>
    <mergeCell ref="AP127:AP131"/>
    <mergeCell ref="AQ127:AQ131"/>
    <mergeCell ref="AR127:AR131"/>
    <mergeCell ref="A132:A145"/>
    <mergeCell ref="B132:B145"/>
    <mergeCell ref="C132:C145"/>
    <mergeCell ref="D132:D145"/>
    <mergeCell ref="E132:E145"/>
    <mergeCell ref="F132:F145"/>
    <mergeCell ref="G132:G145"/>
    <mergeCell ref="AJ127:AJ131"/>
    <mergeCell ref="AK127:AK131"/>
    <mergeCell ref="AL127:AL131"/>
    <mergeCell ref="AM127:AM131"/>
    <mergeCell ref="AN127:AN131"/>
    <mergeCell ref="AO127:AO131"/>
    <mergeCell ref="AD127:AD131"/>
    <mergeCell ref="AE127:AE131"/>
    <mergeCell ref="AF127:AF131"/>
    <mergeCell ref="AG127:AG131"/>
    <mergeCell ref="AH127:AH131"/>
    <mergeCell ref="AI127:AI131"/>
    <mergeCell ref="X127:X131"/>
    <mergeCell ref="Y127:Y131"/>
    <mergeCell ref="Z127:Z131"/>
    <mergeCell ref="AA127:AA131"/>
    <mergeCell ref="AB127:AB131"/>
    <mergeCell ref="AC127:AC131"/>
    <mergeCell ref="P127:P131"/>
    <mergeCell ref="Q127:Q131"/>
    <mergeCell ref="R127:R131"/>
    <mergeCell ref="S127:S131"/>
    <mergeCell ref="V127:V131"/>
    <mergeCell ref="W127:W131"/>
    <mergeCell ref="J127:J131"/>
    <mergeCell ref="K127:K131"/>
    <mergeCell ref="L127:L131"/>
    <mergeCell ref="M127:M131"/>
    <mergeCell ref="N127:N131"/>
    <mergeCell ref="O127:O131"/>
    <mergeCell ref="AR119:AR126"/>
    <mergeCell ref="A127:A131"/>
    <mergeCell ref="B127:B131"/>
    <mergeCell ref="C127:C131"/>
    <mergeCell ref="D127:D131"/>
    <mergeCell ref="E127:E131"/>
    <mergeCell ref="F127:F131"/>
    <mergeCell ref="G127:G131"/>
    <mergeCell ref="H127:H131"/>
    <mergeCell ref="I127:I131"/>
    <mergeCell ref="AL119:AL126"/>
    <mergeCell ref="AM119:AM126"/>
    <mergeCell ref="AN119:AN126"/>
    <mergeCell ref="AO119:AO126"/>
    <mergeCell ref="AP119:AP126"/>
    <mergeCell ref="AQ119:AQ126"/>
    <mergeCell ref="AF119:AF126"/>
    <mergeCell ref="AG119:AG126"/>
    <mergeCell ref="AH119:AH126"/>
    <mergeCell ref="AI119:AI126"/>
    <mergeCell ref="AJ119:AJ126"/>
    <mergeCell ref="AK119:AK126"/>
    <mergeCell ref="Z119:Z126"/>
    <mergeCell ref="AA119:AA126"/>
    <mergeCell ref="AB119:AB126"/>
    <mergeCell ref="AC119:AC126"/>
    <mergeCell ref="AD119:AD126"/>
    <mergeCell ref="AE119:AE126"/>
    <mergeCell ref="V119:V126"/>
    <mergeCell ref="W119:W126"/>
    <mergeCell ref="X119:X126"/>
    <mergeCell ref="Y119:Y126"/>
    <mergeCell ref="L119:L126"/>
    <mergeCell ref="M119:M126"/>
    <mergeCell ref="N119:N126"/>
    <mergeCell ref="O119:O126"/>
    <mergeCell ref="P119:P126"/>
    <mergeCell ref="Q119:Q126"/>
    <mergeCell ref="F119:F126"/>
    <mergeCell ref="G119:G126"/>
    <mergeCell ref="H119:H126"/>
    <mergeCell ref="I119:I126"/>
    <mergeCell ref="J119:J126"/>
    <mergeCell ref="K119:K126"/>
    <mergeCell ref="AN114:AN118"/>
    <mergeCell ref="AO114:AO118"/>
    <mergeCell ref="AP114:AP118"/>
    <mergeCell ref="AA114:AA118"/>
    <mergeCell ref="N114:N118"/>
    <mergeCell ref="O114:O118"/>
    <mergeCell ref="P114:P118"/>
    <mergeCell ref="Q114:Q118"/>
    <mergeCell ref="R114:R118"/>
    <mergeCell ref="S114:S118"/>
    <mergeCell ref="H114:H118"/>
    <mergeCell ref="I114:I118"/>
    <mergeCell ref="J114:J118"/>
    <mergeCell ref="K114:K118"/>
    <mergeCell ref="L114:L118"/>
    <mergeCell ref="M114:M118"/>
    <mergeCell ref="R119:R126"/>
    <mergeCell ref="S119:S126"/>
    <mergeCell ref="AQ114:AQ118"/>
    <mergeCell ref="AR114:AR118"/>
    <mergeCell ref="A119:A126"/>
    <mergeCell ref="B119:B126"/>
    <mergeCell ref="C119:C126"/>
    <mergeCell ref="D119:D126"/>
    <mergeCell ref="E119:E126"/>
    <mergeCell ref="AH114:AH118"/>
    <mergeCell ref="AI114:AI118"/>
    <mergeCell ref="AJ114:AJ118"/>
    <mergeCell ref="AK114:AK118"/>
    <mergeCell ref="AL114:AL118"/>
    <mergeCell ref="AM114:AM118"/>
    <mergeCell ref="AB114:AB118"/>
    <mergeCell ref="AC114:AC118"/>
    <mergeCell ref="AD114:AD118"/>
    <mergeCell ref="AE114:AE118"/>
    <mergeCell ref="AF114:AF118"/>
    <mergeCell ref="AG114:AG118"/>
    <mergeCell ref="V114:V118"/>
    <mergeCell ref="W114:W118"/>
    <mergeCell ref="X114:X118"/>
    <mergeCell ref="Y114:Y118"/>
    <mergeCell ref="Z114:Z118"/>
    <mergeCell ref="AP108:AP113"/>
    <mergeCell ref="AQ108:AQ113"/>
    <mergeCell ref="AR108:AR113"/>
    <mergeCell ref="A114:A118"/>
    <mergeCell ref="B114:B118"/>
    <mergeCell ref="C114:C118"/>
    <mergeCell ref="D114:D118"/>
    <mergeCell ref="E114:E118"/>
    <mergeCell ref="F114:F118"/>
    <mergeCell ref="G114:G118"/>
    <mergeCell ref="AJ108:AJ113"/>
    <mergeCell ref="AK108:AK113"/>
    <mergeCell ref="AL108:AL113"/>
    <mergeCell ref="AM108:AM113"/>
    <mergeCell ref="AN108:AN113"/>
    <mergeCell ref="AO108:AO113"/>
    <mergeCell ref="AD108:AD113"/>
    <mergeCell ref="AE108:AE113"/>
    <mergeCell ref="AF108:AF113"/>
    <mergeCell ref="AG108:AG113"/>
    <mergeCell ref="AH108:AH113"/>
    <mergeCell ref="AI108:AI113"/>
    <mergeCell ref="X108:X113"/>
    <mergeCell ref="Y108:Y113"/>
    <mergeCell ref="Z108:Z113"/>
    <mergeCell ref="AA108:AA113"/>
    <mergeCell ref="AB108:AB113"/>
    <mergeCell ref="AC108:AC113"/>
    <mergeCell ref="P108:P113"/>
    <mergeCell ref="Q108:Q113"/>
    <mergeCell ref="R108:R113"/>
    <mergeCell ref="S108:S113"/>
    <mergeCell ref="V108:V113"/>
    <mergeCell ref="W108:W113"/>
    <mergeCell ref="J108:J113"/>
    <mergeCell ref="K108:K113"/>
    <mergeCell ref="L108:L113"/>
    <mergeCell ref="M108:M113"/>
    <mergeCell ref="N108:N113"/>
    <mergeCell ref="O108:O113"/>
    <mergeCell ref="A108:A113"/>
    <mergeCell ref="B108:B113"/>
    <mergeCell ref="C108:C113"/>
    <mergeCell ref="D108:D113"/>
    <mergeCell ref="E108:E113"/>
    <mergeCell ref="F108:F113"/>
    <mergeCell ref="G108:G113"/>
    <mergeCell ref="H108:H113"/>
    <mergeCell ref="I108:I113"/>
    <mergeCell ref="J102:J105"/>
    <mergeCell ref="K102:K105"/>
    <mergeCell ref="L102:L105"/>
    <mergeCell ref="M102:M105"/>
    <mergeCell ref="N102:N105"/>
    <mergeCell ref="O102:O105"/>
    <mergeCell ref="AD102:AD105"/>
    <mergeCell ref="AE102:AE105"/>
    <mergeCell ref="AF102:AF105"/>
    <mergeCell ref="X102:X105"/>
    <mergeCell ref="Y102:Y105"/>
    <mergeCell ref="Z102:Z105"/>
    <mergeCell ref="AA102:AA105"/>
    <mergeCell ref="AB102:AB105"/>
    <mergeCell ref="AC102:AC105"/>
    <mergeCell ref="AR4:AY4"/>
    <mergeCell ref="P102:P105"/>
    <mergeCell ref="Q102:Q105"/>
    <mergeCell ref="R102:R105"/>
    <mergeCell ref="S102:S105"/>
    <mergeCell ref="V102:V105"/>
    <mergeCell ref="W102:W105"/>
    <mergeCell ref="AG102:AG105"/>
    <mergeCell ref="AH102:AH105"/>
    <mergeCell ref="AI102:AI105"/>
    <mergeCell ref="AP102:AP105"/>
    <mergeCell ref="AQ102:AQ105"/>
    <mergeCell ref="AR102:AR105"/>
    <mergeCell ref="AJ102:AJ105"/>
    <mergeCell ref="AK102:AK105"/>
    <mergeCell ref="AL102:AL105"/>
    <mergeCell ref="AM102:AM105"/>
    <mergeCell ref="AN102:AN105"/>
    <mergeCell ref="AO102:AO105"/>
    <mergeCell ref="X4:X6"/>
    <mergeCell ref="Q4:V5"/>
    <mergeCell ref="A102:A105"/>
    <mergeCell ref="B102:B105"/>
    <mergeCell ref="C102:C105"/>
    <mergeCell ref="D102:D105"/>
    <mergeCell ref="E102:E105"/>
    <mergeCell ref="F102:F105"/>
    <mergeCell ref="G102:G105"/>
    <mergeCell ref="H102:H105"/>
    <mergeCell ref="I102:I105"/>
    <mergeCell ref="AZ4:AZ6"/>
    <mergeCell ref="BA4:BA6"/>
    <mergeCell ref="BB4:BB6"/>
    <mergeCell ref="AF4:AO4"/>
    <mergeCell ref="AP4:AP6"/>
    <mergeCell ref="AF5:AF6"/>
    <mergeCell ref="AG5:AG6"/>
    <mergeCell ref="AH5:AI5"/>
    <mergeCell ref="AC5:AC6"/>
    <mergeCell ref="AD5:AD6"/>
    <mergeCell ref="AY5:AY6"/>
    <mergeCell ref="AS5:AS6"/>
    <mergeCell ref="AT5:AT6"/>
    <mergeCell ref="AU5:AU6"/>
    <mergeCell ref="AV5:AV6"/>
    <mergeCell ref="AW5:AW6"/>
    <mergeCell ref="AX5:AX6"/>
    <mergeCell ref="AJ5:AJ6"/>
    <mergeCell ref="AK5:AL5"/>
    <mergeCell ref="AM5:AM6"/>
    <mergeCell ref="AN5:AN6"/>
    <mergeCell ref="AO5:AO6"/>
    <mergeCell ref="AR5:AR6"/>
    <mergeCell ref="AQ4:AQ6"/>
    <mergeCell ref="A4:A6"/>
    <mergeCell ref="B4:B6"/>
    <mergeCell ref="C4:D4"/>
    <mergeCell ref="E4:E6"/>
    <mergeCell ref="F4:F6"/>
    <mergeCell ref="G4:G6"/>
    <mergeCell ref="C5:C6"/>
    <mergeCell ref="D5:D6"/>
    <mergeCell ref="AB5:AB6"/>
    <mergeCell ref="H4:H6"/>
    <mergeCell ref="I4:I6"/>
    <mergeCell ref="J4:J6"/>
    <mergeCell ref="K4:K6"/>
    <mergeCell ref="L4:L6"/>
    <mergeCell ref="M4:M6"/>
    <mergeCell ref="Y4:Y6"/>
    <mergeCell ref="Z4:Z6"/>
    <mergeCell ref="AA4:AA6"/>
    <mergeCell ref="AB4:AE4"/>
    <mergeCell ref="AE5:AE6"/>
    <mergeCell ref="N4:N6"/>
    <mergeCell ref="O4:O6"/>
    <mergeCell ref="P4:P6"/>
    <mergeCell ref="W4:W6"/>
  </mergeCells>
  <conditionalFormatting sqref="J146">
    <cfRule type="expression" dxfId="173" priority="428">
      <formula>J146=IFERROR(VLOOKUP(I146,#REF!,1,FALSE),"2_Только субъекты МСП")</formula>
    </cfRule>
    <cfRule type="expression" dxfId="172" priority="429">
      <formula>J146&lt;&gt;IF(I146=VLOOKUP(I146,#REF!,1,FALSE),"2_Только субъекты МСП")</formula>
    </cfRule>
  </conditionalFormatting>
  <conditionalFormatting sqref="J251:J255 J328:J330 J309:J311 L309:L311 J294:K297 J286:J288 J281 J271 J264:J265 J101:J102 J106:J108 J119 J114 J132 J127 J160 J164 J207:J212 J214:J217 J192:J202 J401:J404 J219 J166:J179 J8:J11 J379:J385 J221 J393 J224:J229 J267">
    <cfRule type="expression" dxfId="171" priority="426">
      <formula>J8=IFERROR(VLOOKUP(I8,#REF!,1,FALSE),"2_Только субъекты МСП")</formula>
    </cfRule>
    <cfRule type="expression" dxfId="170" priority="427">
      <formula>J8&lt;&gt;IF(I8=VLOOKUP(I8,#REF!,1,FALSE),"2_Только субъекты МСП")</formula>
    </cfRule>
  </conditionalFormatting>
  <conditionalFormatting sqref="AT101">
    <cfRule type="duplicateValues" dxfId="169" priority="410"/>
  </conditionalFormatting>
  <conditionalFormatting sqref="AT102:AT103">
    <cfRule type="duplicateValues" dxfId="168" priority="409"/>
  </conditionalFormatting>
  <conditionalFormatting sqref="AT108">
    <cfRule type="duplicateValues" dxfId="167" priority="408"/>
  </conditionalFormatting>
  <conditionalFormatting sqref="AT123">
    <cfRule type="duplicateValues" dxfId="166" priority="407"/>
  </conditionalFormatting>
  <conditionalFormatting sqref="AT127:AT128">
    <cfRule type="duplicateValues" dxfId="165" priority="406"/>
  </conditionalFormatting>
  <conditionalFormatting sqref="AT129:AT130">
    <cfRule type="duplicateValues" dxfId="164" priority="405"/>
  </conditionalFormatting>
  <conditionalFormatting sqref="AT131">
    <cfRule type="duplicateValues" dxfId="163" priority="404"/>
  </conditionalFormatting>
  <conditionalFormatting sqref="AT132:AT145">
    <cfRule type="duplicateValues" dxfId="162" priority="403"/>
  </conditionalFormatting>
  <conditionalFormatting sqref="AT146:AT156">
    <cfRule type="duplicateValues" dxfId="161" priority="397"/>
  </conditionalFormatting>
  <conditionalFormatting sqref="AT157">
    <cfRule type="duplicateValues" dxfId="160" priority="396"/>
  </conditionalFormatting>
  <conditionalFormatting sqref="AT107">
    <cfRule type="duplicateValues" dxfId="159" priority="395"/>
  </conditionalFormatting>
  <conditionalFormatting sqref="AT111">
    <cfRule type="duplicateValues" dxfId="158" priority="394"/>
  </conditionalFormatting>
  <conditionalFormatting sqref="AT112">
    <cfRule type="duplicateValues" dxfId="157" priority="393"/>
  </conditionalFormatting>
  <conditionalFormatting sqref="AT113">
    <cfRule type="duplicateValues" dxfId="156" priority="392"/>
  </conditionalFormatting>
  <conditionalFormatting sqref="AT117">
    <cfRule type="duplicateValues" dxfId="155" priority="391"/>
  </conditionalFormatting>
  <conditionalFormatting sqref="AT118">
    <cfRule type="duplicateValues" dxfId="154" priority="390"/>
  </conditionalFormatting>
  <conditionalFormatting sqref="AT120:AT122">
    <cfRule type="duplicateValues" dxfId="153" priority="411"/>
  </conditionalFormatting>
  <conditionalFormatting sqref="AT126">
    <cfRule type="duplicateValues" dxfId="152" priority="389"/>
  </conditionalFormatting>
  <conditionalFormatting sqref="AT119 AT109:AT110 AT114:AT116">
    <cfRule type="duplicateValues" dxfId="151" priority="412"/>
  </conditionalFormatting>
  <conditionalFormatting sqref="AT124:AT125">
    <cfRule type="duplicateValues" dxfId="150" priority="413"/>
  </conditionalFormatting>
  <conditionalFormatting sqref="AT104:AT105">
    <cfRule type="duplicateValues" dxfId="149" priority="388"/>
  </conditionalFormatting>
  <conditionalFormatting sqref="J158:J159">
    <cfRule type="expression" dxfId="148" priority="386">
      <formula>J158=IFERROR(VLOOKUP(I158,#REF!,1,FALSE),"2_Только субъекты МСП")</formula>
    </cfRule>
    <cfRule type="expression" dxfId="147" priority="387">
      <formula>J158&lt;&gt;IF(I158=VLOOKUP(I158,#REF!,1,FALSE),"2_Только субъекты МСП")</formula>
    </cfRule>
  </conditionalFormatting>
  <conditionalFormatting sqref="J230:J232 J406:J407 J273:J276 J304:J308">
    <cfRule type="expression" dxfId="146" priority="358">
      <formula>J230=IFERROR(VLOOKUP(I230,#REF!,1,FALSE),"2_Только субъекты МСП")</formula>
    </cfRule>
    <cfRule type="expression" dxfId="145" priority="359">
      <formula>J230&lt;&gt;IF(I230=VLOOKUP(I230,#REF!,1,FALSE),"2_Только субъекты МСП")</formula>
    </cfRule>
  </conditionalFormatting>
  <conditionalFormatting sqref="J233">
    <cfRule type="expression" dxfId="144" priority="338">
      <formula>J233=IFERROR(VLOOKUP(I233,#REF!,1,FALSE),"2_Только субъекты МСП")</formula>
    </cfRule>
    <cfRule type="expression" dxfId="143" priority="339">
      <formula>J233&lt;&gt;IF(I233=VLOOKUP(I233,#REF!,1,FALSE),"2_Только субъекты МСП")</formula>
    </cfRule>
  </conditionalFormatting>
  <conditionalFormatting sqref="J243">
    <cfRule type="expression" dxfId="142" priority="320">
      <formula>J243=IFERROR(VLOOKUP(I243,#REF!,1,FALSE),"2_Только субъекты МСП")</formula>
    </cfRule>
    <cfRule type="expression" dxfId="141" priority="321">
      <formula>J243&lt;&gt;IF(I243=VLOOKUP(I243,#REF!,1,FALSE),"2_Только субъекты МСП")</formula>
    </cfRule>
  </conditionalFormatting>
  <conditionalFormatting sqref="J237">
    <cfRule type="expression" dxfId="140" priority="334">
      <formula>J237=IFERROR(VLOOKUP(I237,#REF!,1,FALSE),"2_Только субъекты МСП")</formula>
    </cfRule>
    <cfRule type="expression" dxfId="139" priority="335">
      <formula>J237&lt;&gt;IF(I237=VLOOKUP(I237,#REF!,1,FALSE),"2_Только субъекты МСП")</formula>
    </cfRule>
  </conditionalFormatting>
  <conditionalFormatting sqref="J239:J241">
    <cfRule type="expression" dxfId="138" priority="326">
      <formula>J239=IFERROR(VLOOKUP(I239,#REF!,1,FALSE),"2_Только субъекты МСП")</formula>
    </cfRule>
    <cfRule type="expression" dxfId="137" priority="327">
      <formula>J239&lt;&gt;IF(I239=VLOOKUP(I239,#REF!,1,FALSE),"2_Только субъекты МСП")</formula>
    </cfRule>
  </conditionalFormatting>
  <conditionalFormatting sqref="J238">
    <cfRule type="expression" dxfId="136" priority="324">
      <formula>J238=IFERROR(VLOOKUP(I238,#REF!,1,FALSE),"2_Только субъекты МСП")</formula>
    </cfRule>
    <cfRule type="expression" dxfId="135" priority="325">
      <formula>J238&lt;&gt;IF(I238=VLOOKUP(I238,#REF!,1,FALSE),"2_Только субъекты МСП")</formula>
    </cfRule>
  </conditionalFormatting>
  <conditionalFormatting sqref="J244">
    <cfRule type="expression" dxfId="134" priority="318">
      <formula>J244=IFERROR(VLOOKUP(I244,#REF!,1,FALSE),"2_Только субъекты МСП")</formula>
    </cfRule>
    <cfRule type="expression" dxfId="133" priority="319">
      <formula>J244&lt;&gt;IF(I244=VLOOKUP(I244,#REF!,1,FALSE),"2_Только субъекты МСП")</formula>
    </cfRule>
  </conditionalFormatting>
  <conditionalFormatting sqref="J245">
    <cfRule type="expression" dxfId="132" priority="314">
      <formula>J245=IFERROR(VLOOKUP(I245,#REF!,1,FALSE),"2_Только субъекты МСП")</formula>
    </cfRule>
    <cfRule type="expression" dxfId="131" priority="315">
      <formula>J245&lt;&gt;IF(I245=VLOOKUP(I245,#REF!,1,FALSE),"2_Только субъекты МСП")</formula>
    </cfRule>
  </conditionalFormatting>
  <conditionalFormatting sqref="J246">
    <cfRule type="expression" dxfId="130" priority="312">
      <formula>J246=IFERROR(VLOOKUP(I246,#REF!,1,FALSE),"2_Только субъекты МСП")</formula>
    </cfRule>
    <cfRule type="expression" dxfId="129" priority="313">
      <formula>J246&lt;&gt;IF(I246=VLOOKUP(I246,#REF!,1,FALSE),"2_Только субъекты МСП")</formula>
    </cfRule>
  </conditionalFormatting>
  <conditionalFormatting sqref="J247">
    <cfRule type="expression" dxfId="128" priority="310">
      <formula>J247=IFERROR(VLOOKUP(I247,#REF!,1,FALSE),"2_Только субъекты МСП")</formula>
    </cfRule>
    <cfRule type="expression" dxfId="127" priority="311">
      <formula>J247&lt;&gt;IF(I247=VLOOKUP(I247,#REF!,1,FALSE),"2_Только субъекты МСП")</formula>
    </cfRule>
  </conditionalFormatting>
  <conditionalFormatting sqref="J248">
    <cfRule type="expression" dxfId="126" priority="308">
      <formula>J248=IFERROR(VLOOKUP(I248,#REF!,1,FALSE),"2_Только субъекты МСП")</formula>
    </cfRule>
    <cfRule type="expression" dxfId="125" priority="309">
      <formula>J248&lt;&gt;IF(I248=VLOOKUP(I248,#REF!,1,FALSE),"2_Только субъекты МСП")</formula>
    </cfRule>
  </conditionalFormatting>
  <conditionalFormatting sqref="J249">
    <cfRule type="expression" dxfId="124" priority="306">
      <formula>J249=IFERROR(VLOOKUP(I249,#REF!,1,FALSE),"2_Только субъекты МСП")</formula>
    </cfRule>
    <cfRule type="expression" dxfId="123" priority="307">
      <formula>J249&lt;&gt;IF(I249=VLOOKUP(I249,#REF!,1,FALSE),"2_Только субъекты МСП")</formula>
    </cfRule>
  </conditionalFormatting>
  <conditionalFormatting sqref="J257">
    <cfRule type="expression" dxfId="122" priority="298">
      <formula>J257=IFERROR(VLOOKUP(I257,#REF!,1,FALSE),"2_Только субъекты МСП")</formula>
    </cfRule>
    <cfRule type="expression" dxfId="121" priority="299">
      <formula>J257&lt;&gt;IF(I257=VLOOKUP(I257,#REF!,1,FALSE),"2_Только субъекты МСП")</formula>
    </cfRule>
  </conditionalFormatting>
  <conditionalFormatting sqref="J258">
    <cfRule type="expression" dxfId="120" priority="296">
      <formula>J258=IFERROR(VLOOKUP(I258,#REF!,1,FALSE),"2_Только субъекты МСП")</formula>
    </cfRule>
    <cfRule type="expression" dxfId="119" priority="297">
      <formula>J258&lt;&gt;IF(I258=VLOOKUP(I258,#REF!,1,FALSE),"2_Только субъекты МСП")</formula>
    </cfRule>
  </conditionalFormatting>
  <conditionalFormatting sqref="J259">
    <cfRule type="expression" dxfId="118" priority="294">
      <formula>J259=IFERROR(VLOOKUP(I259,#REF!,1,FALSE),"2_Только субъекты МСП")</formula>
    </cfRule>
    <cfRule type="expression" dxfId="117" priority="295">
      <formula>J259&lt;&gt;IF(I259=VLOOKUP(I259,#REF!,1,FALSE),"2_Только субъекты МСП")</formula>
    </cfRule>
  </conditionalFormatting>
  <conditionalFormatting sqref="AZ260">
    <cfRule type="expression" dxfId="116" priority="290">
      <formula>AZ260=IFERROR(VLOOKUP(AY260,#REF!,1,FALSE),"2_Только субъекты МСП")</formula>
    </cfRule>
    <cfRule type="expression" dxfId="115" priority="291">
      <formula>AZ260&lt;&gt;IF(AY260=VLOOKUP(AY260,#REF!,1,FALSE),"2_Только субъекты МСП")</formula>
    </cfRule>
  </conditionalFormatting>
  <conditionalFormatting sqref="AZ261">
    <cfRule type="expression" dxfId="114" priority="288">
      <formula>AZ261=IFERROR(VLOOKUP(AY261,#REF!,1,FALSE),"2_Только субъекты МСП")</formula>
    </cfRule>
    <cfRule type="expression" dxfId="113" priority="289">
      <formula>AZ261&lt;&gt;IF(AY261=VLOOKUP(AY261,#REF!,1,FALSE),"2_Только субъекты МСП")</formula>
    </cfRule>
  </conditionalFormatting>
  <conditionalFormatting sqref="J266">
    <cfRule type="expression" dxfId="112" priority="256">
      <formula>J266=IFERROR(VLOOKUP(I266,#REF!,1,FALSE),"2_Только субъекты МСП")</formula>
    </cfRule>
    <cfRule type="expression" dxfId="111" priority="257">
      <formula>J266&lt;&gt;IF(I266=VLOOKUP(I266,#REF!,1,FALSE),"2_Только субъекты МСП")</formula>
    </cfRule>
  </conditionalFormatting>
  <conditionalFormatting sqref="J414">
    <cfRule type="expression" dxfId="110" priority="252">
      <formula>J414=IFERROR(VLOOKUP(H414,#REF!,1,FALSE),"2_Только субъекты МСП")</formula>
    </cfRule>
    <cfRule type="expression" dxfId="109" priority="253">
      <formula>J414&lt;&gt;IF(H414=VLOOKUP(H414,#REF!,1,FALSE),"2_Только субъекты МСП")</formula>
    </cfRule>
  </conditionalFormatting>
  <conditionalFormatting sqref="J416">
    <cfRule type="expression" dxfId="108" priority="176">
      <formula>J416=IFERROR(VLOOKUP(I416,#REF!,1,FALSE),"2_Только субъекты МСП")</formula>
    </cfRule>
    <cfRule type="expression" dxfId="107" priority="177">
      <formula>J416&lt;&gt;IF(I416=VLOOKUP(I416,#REF!,1,FALSE),"2_Только субъекты МСП")</formula>
    </cfRule>
  </conditionalFormatting>
  <conditionalFormatting sqref="J279">
    <cfRule type="expression" dxfId="106" priority="172">
      <formula>J279=IFERROR(VLOOKUP(I279,#REF!,1,FALSE),"2_Только субъекты МСП")</formula>
    </cfRule>
    <cfRule type="expression" dxfId="105" priority="173">
      <formula>J279&lt;&gt;IF(I279=VLOOKUP(I279,#REF!,1,FALSE),"2_Только субъекты МСП")</formula>
    </cfRule>
  </conditionalFormatting>
  <conditionalFormatting sqref="J280">
    <cfRule type="expression" dxfId="104" priority="158">
      <formula>J280=IFERROR(VLOOKUP(I280,#REF!,1,FALSE),"2_Только субъекты МСП")</formula>
    </cfRule>
    <cfRule type="expression" dxfId="103" priority="159">
      <formula>J280&lt;&gt;IF(I280=VLOOKUP(I280,#REF!,1,FALSE),"2_Только субъекты МСП")</formula>
    </cfRule>
  </conditionalFormatting>
  <conditionalFormatting sqref="J282:J283">
    <cfRule type="expression" dxfId="102" priority="152">
      <formula>J282=IFERROR(VLOOKUP(I282,#REF!,1,FALSE),"2_Только субъекты МСП")</formula>
    </cfRule>
    <cfRule type="expression" dxfId="101" priority="153">
      <formula>J282&lt;&gt;IF(I282=VLOOKUP(I282,#REF!,1,FALSE),"2_Только субъекты МСП")</formula>
    </cfRule>
  </conditionalFormatting>
  <conditionalFormatting sqref="J417">
    <cfRule type="expression" dxfId="100" priority="150">
      <formula>J417=IFERROR(VLOOKUP(I417,#REF!,1,FALSE),"2_Только субъекты МСП")</formula>
    </cfRule>
    <cfRule type="expression" dxfId="99" priority="151">
      <formula>J417&lt;&gt;IF(I417=VLOOKUP(I417,#REF!,1,FALSE),"2_Только субъекты МСП")</formula>
    </cfRule>
  </conditionalFormatting>
  <conditionalFormatting sqref="J100">
    <cfRule type="expression" dxfId="98" priority="146">
      <formula>J100=IFERROR(VLOOKUP(I100,#REF!,1,FALSE),"2_Только субъекты МСП")</formula>
    </cfRule>
    <cfRule type="expression" dxfId="97" priority="147">
      <formula>J100&lt;&gt;IF(I100=VLOOKUP(I100,#REF!,1,FALSE),"2_Только субъекты МСП")</formula>
    </cfRule>
  </conditionalFormatting>
  <conditionalFormatting sqref="J284:J285">
    <cfRule type="expression" dxfId="96" priority="144">
      <formula>J284=IFERROR(VLOOKUP(I284,#REF!,1,FALSE),"2_Только субъекты МСП")</formula>
    </cfRule>
    <cfRule type="expression" dxfId="95" priority="145">
      <formula>J284&lt;&gt;IF(I284=VLOOKUP(I284,#REF!,1,FALSE),"2_Только субъекты МСП")</formula>
    </cfRule>
  </conditionalFormatting>
  <conditionalFormatting sqref="J289">
    <cfRule type="expression" dxfId="94" priority="134">
      <formula>J289=IFERROR(VLOOKUP(I289,#REF!,1,FALSE),"2_Только субъекты МСП")</formula>
    </cfRule>
    <cfRule type="expression" dxfId="93" priority="135">
      <formula>J289&lt;&gt;IF(I289=VLOOKUP(I289,#REF!,1,FALSE),"2_Только субъекты МСП")</formula>
    </cfRule>
  </conditionalFormatting>
  <conditionalFormatting sqref="J290:J293">
    <cfRule type="expression" dxfId="92" priority="132">
      <formula>J290=IFERROR(VLOOKUP(I290,#REF!,1,FALSE),"2_Только субъекты МСП")</formula>
    </cfRule>
    <cfRule type="expression" dxfId="91" priority="133">
      <formula>J290&lt;&gt;IF(I290=VLOOKUP(I290,#REF!,1,FALSE),"2_Только субъекты МСП")</formula>
    </cfRule>
  </conditionalFormatting>
  <conditionalFormatting sqref="J298">
    <cfRule type="expression" dxfId="90" priority="126">
      <formula>J298=IFERROR(VLOOKUP(I298,#REF!,1,FALSE),"2_Только субъекты МСП")</formula>
    </cfRule>
    <cfRule type="expression" dxfId="89" priority="127">
      <formula>J298&lt;&gt;IF(I298=VLOOKUP(I298,#REF!,1,FALSE),"2_Только субъекты МСП")</formula>
    </cfRule>
  </conditionalFormatting>
  <conditionalFormatting sqref="J299">
    <cfRule type="expression" dxfId="88" priority="124">
      <formula>J299=IFERROR(VLOOKUP(I299,#REF!,1,FALSE),"2_Только субъекты МСП")</formula>
    </cfRule>
    <cfRule type="expression" dxfId="87" priority="125">
      <formula>J299&lt;&gt;IF(I299=VLOOKUP(I299,#REF!,1,FALSE),"2_Только субъекты МСП")</formula>
    </cfRule>
  </conditionalFormatting>
  <conditionalFormatting sqref="J300:J301">
    <cfRule type="expression" dxfId="86" priority="122">
      <formula>J300=IFERROR(VLOOKUP(I300,#REF!,1,FALSE),"2_Только субъекты МСП")</formula>
    </cfRule>
    <cfRule type="expression" dxfId="85" priority="123">
      <formula>J300&lt;&gt;IF(I300=VLOOKUP(I300,#REF!,1,FALSE),"2_Только субъекты МСП")</formula>
    </cfRule>
  </conditionalFormatting>
  <conditionalFormatting sqref="J302">
    <cfRule type="expression" dxfId="84" priority="120">
      <formula>J302=IFERROR(VLOOKUP(I302,#REF!,1,FALSE),"2_Только субъекты МСП")</formula>
    </cfRule>
    <cfRule type="expression" dxfId="83" priority="121">
      <formula>J302&lt;&gt;IF(I302=VLOOKUP(I302,#REF!,1,FALSE),"2_Только субъекты МСП")</formula>
    </cfRule>
  </conditionalFormatting>
  <conditionalFormatting sqref="J303">
    <cfRule type="expression" dxfId="82" priority="118">
      <formula>J303=IFERROR(VLOOKUP(I303,#REF!,1,FALSE),"2_Только субъекты МСП")</formula>
    </cfRule>
    <cfRule type="expression" dxfId="81" priority="119">
      <formula>J303&lt;&gt;IF(I303=VLOOKUP(I303,#REF!,1,FALSE),"2_Только субъекты МСП")</formula>
    </cfRule>
  </conditionalFormatting>
  <conditionalFormatting sqref="J324:J325">
    <cfRule type="expression" dxfId="80" priority="66">
      <formula>J324=IFERROR(VLOOKUP(I324,#REF!,1,FALSE),"2_Только субъекты МСП")</formula>
    </cfRule>
    <cfRule type="expression" dxfId="79" priority="67">
      <formula>J324&lt;&gt;IF(I324=VLOOKUP(I324,#REF!,1,FALSE),"2_Только субъекты МСП")</formula>
    </cfRule>
  </conditionalFormatting>
  <conditionalFormatting sqref="J331">
    <cfRule type="expression" dxfId="78" priority="62">
      <formula>J331=IFERROR(VLOOKUP(I331,#REF!,1,FALSE),"2_Только субъекты МСП")</formula>
    </cfRule>
    <cfRule type="expression" dxfId="77" priority="63">
      <formula>J331&lt;&gt;IF(I331=VLOOKUP(I331,#REF!,1,FALSE),"2_Только субъекты МСП")</formula>
    </cfRule>
  </conditionalFormatting>
  <conditionalFormatting sqref="J332 J338:J351">
    <cfRule type="expression" dxfId="76" priority="60">
      <formula>J332=IFERROR(VLOOKUP(I332,#REF!,1,FALSE),"2_Только субъекты МСП")</formula>
    </cfRule>
    <cfRule type="expression" dxfId="75" priority="61">
      <formula>J332&lt;&gt;IF(I332=VLOOKUP(I332,#REF!,1,FALSE),"2_Только субъекты МСП")</formula>
    </cfRule>
  </conditionalFormatting>
  <conditionalFormatting sqref="J333:J336">
    <cfRule type="expression" dxfId="74" priority="58">
      <formula>J333=IFERROR(VLOOKUP(I333,#REF!,1,FALSE),"2_Только субъекты МСП")</formula>
    </cfRule>
    <cfRule type="expression" dxfId="73" priority="59">
      <formula>J333&lt;&gt;IF(I333=VLOOKUP(I333,#REF!,1,FALSE),"2_Только субъекты МСП")</formula>
    </cfRule>
  </conditionalFormatting>
  <conditionalFormatting sqref="J337">
    <cfRule type="expression" dxfId="72" priority="56">
      <formula>J337=IFERROR(VLOOKUP(I337,#REF!,1,FALSE),"2_Только субъекты МСП")</formula>
    </cfRule>
    <cfRule type="expression" dxfId="71" priority="57">
      <formula>J337&lt;&gt;IF(I337=VLOOKUP(I337,#REF!,1,FALSE),"2_Только субъекты МСП")</formula>
    </cfRule>
  </conditionalFormatting>
  <conditionalFormatting sqref="J354:J355">
    <cfRule type="expression" dxfId="70" priority="54">
      <formula>J354=IFERROR(VLOOKUP(I354,#REF!,1,FALSE),"2_Только субъекты МСП")</formula>
    </cfRule>
    <cfRule type="expression" dxfId="69" priority="55">
      <formula>J354&lt;&gt;IF(I354=VLOOKUP(I354,#REF!,1,FALSE),"2_Только субъекты МСП")</formula>
    </cfRule>
  </conditionalFormatting>
  <conditionalFormatting sqref="J358">
    <cfRule type="expression" dxfId="68" priority="52">
      <formula>J358=IFERROR(VLOOKUP(I358,#REF!,1,FALSE),"2_Только субъекты МСП")</formula>
    </cfRule>
    <cfRule type="expression" dxfId="67" priority="53">
      <formula>J358&lt;&gt;IF(I358=VLOOKUP(I358,#REF!,1,FALSE),"2_Только субъекты МСП")</formula>
    </cfRule>
  </conditionalFormatting>
  <conditionalFormatting sqref="J352:J353">
    <cfRule type="expression" dxfId="66" priority="48">
      <formula>J352=IFERROR(VLOOKUP(I352,#REF!,1,FALSE),"2_Только субъекты МСП")</formula>
    </cfRule>
    <cfRule type="expression" dxfId="65" priority="49">
      <formula>J352&lt;&gt;IF(I352=VLOOKUP(I352,#REF!,1,FALSE),"2_Только субъекты МСП")</formula>
    </cfRule>
  </conditionalFormatting>
  <conditionalFormatting sqref="J356">
    <cfRule type="expression" dxfId="64" priority="46">
      <formula>J356=IFERROR(VLOOKUP(I356,#REF!,1,FALSE),"2_Только субъекты МСП")</formula>
    </cfRule>
    <cfRule type="expression" dxfId="63" priority="47">
      <formula>J356&lt;&gt;IF(I356=VLOOKUP(I356,#REF!,1,FALSE),"2_Только субъекты МСП")</formula>
    </cfRule>
  </conditionalFormatting>
  <conditionalFormatting sqref="J357">
    <cfRule type="expression" dxfId="62" priority="44">
      <formula>J357=IFERROR(VLOOKUP(I357,#REF!,1,FALSE),"2_Только субъекты МСП")</formula>
    </cfRule>
    <cfRule type="expression" dxfId="61" priority="45">
      <formula>J357&lt;&gt;IF(I357=VLOOKUP(I357,#REF!,1,FALSE),"2_Только субъекты МСП")</formula>
    </cfRule>
  </conditionalFormatting>
  <conditionalFormatting sqref="J360">
    <cfRule type="expression" dxfId="60" priority="42">
      <formula>J360=IFERROR(VLOOKUP(I360,#REF!,1,FALSE),"2_Только субъекты МСП")</formula>
    </cfRule>
    <cfRule type="expression" dxfId="59" priority="43">
      <formula>J360&lt;&gt;IF(I360=VLOOKUP(I360,#REF!,1,FALSE),"2_Только субъекты МСП")</formula>
    </cfRule>
  </conditionalFormatting>
  <conditionalFormatting sqref="J361">
    <cfRule type="expression" dxfId="58" priority="40">
      <formula>J361=IFERROR(VLOOKUP(I361,#REF!,1,FALSE),"2_Только субъекты МСП")</formula>
    </cfRule>
    <cfRule type="expression" dxfId="57" priority="41">
      <formula>J361&lt;&gt;IF(I361=VLOOKUP(I361,#REF!,1,FALSE),"2_Только субъекты МСП")</formula>
    </cfRule>
  </conditionalFormatting>
  <conditionalFormatting sqref="J362:J363">
    <cfRule type="expression" dxfId="56" priority="38">
      <formula>J362=IFERROR(VLOOKUP(I362,#REF!,1,FALSE),"2_Только субъекты МСП")</formula>
    </cfRule>
    <cfRule type="expression" dxfId="55" priority="39">
      <formula>J362&lt;&gt;IF(I362=VLOOKUP(I362,#REF!,1,FALSE),"2_Только субъекты МСП")</formula>
    </cfRule>
  </conditionalFormatting>
  <conditionalFormatting sqref="J364">
    <cfRule type="expression" dxfId="54" priority="36">
      <formula>J364=IFERROR(VLOOKUP(I364,#REF!,1,FALSE),"2_Только субъекты МСП")</formula>
    </cfRule>
    <cfRule type="expression" dxfId="53" priority="37">
      <formula>J364&lt;&gt;IF(I364=VLOOKUP(I364,#REF!,1,FALSE),"2_Только субъекты МСП")</formula>
    </cfRule>
  </conditionalFormatting>
  <conditionalFormatting sqref="J372">
    <cfRule type="expression" dxfId="52" priority="34">
      <formula>J372=IFERROR(VLOOKUP(I372,#REF!,1,FALSE),"2_Только субъекты МСП")</formula>
    </cfRule>
    <cfRule type="expression" dxfId="51" priority="35">
      <formula>J372&lt;&gt;IF(I372=VLOOKUP(I372,#REF!,1,FALSE),"2_Только субъекты МСП")</formula>
    </cfRule>
  </conditionalFormatting>
  <conditionalFormatting sqref="J365:J371">
    <cfRule type="expression" dxfId="50" priority="32">
      <formula>J365=IFERROR(VLOOKUP(I365,#REF!,1,FALSE),"2_Только субъекты МСП")</formula>
    </cfRule>
    <cfRule type="expression" dxfId="49" priority="33">
      <formula>J365&lt;&gt;IF(I365=VLOOKUP(I365,#REF!,1,FALSE),"2_Только субъекты МСП")</formula>
    </cfRule>
  </conditionalFormatting>
  <conditionalFormatting sqref="J375:J377">
    <cfRule type="expression" dxfId="48" priority="30">
      <formula>J375=IFERROR(VLOOKUP(I375,#REF!,1,FALSE),"2_Только субъекты МСП")</formula>
    </cfRule>
    <cfRule type="expression" dxfId="47" priority="31">
      <formula>J375&lt;&gt;IF(I375=VLOOKUP(I375,#REF!,1,FALSE),"2_Только субъекты МСП")</formula>
    </cfRule>
  </conditionalFormatting>
  <conditionalFormatting sqref="J378">
    <cfRule type="expression" dxfId="46" priority="28">
      <formula>J378=IFERROR(VLOOKUP(I378,#REF!,1,FALSE),"2_Только субъекты МСП")</formula>
    </cfRule>
    <cfRule type="expression" dxfId="45" priority="29">
      <formula>J378&lt;&gt;IF(I378=VLOOKUP(I378,#REF!,1,FALSE),"2_Только субъекты МСП")</formula>
    </cfRule>
  </conditionalFormatting>
  <conditionalFormatting sqref="J256">
    <cfRule type="expression" dxfId="44" priority="24">
      <formula>J256=IFERROR(VLOOKUP(I256,#REF!,1,FALSE),"2_Только субъекты МСП")</formula>
    </cfRule>
    <cfRule type="expression" dxfId="43" priority="25">
      <formula>J256&lt;&gt;IF(I256=VLOOKUP(I256,#REF!,1,FALSE),"2_Только субъекты МСП")</formula>
    </cfRule>
  </conditionalFormatting>
  <conditionalFormatting sqref="J222:J223">
    <cfRule type="expression" dxfId="42" priority="22">
      <formula>J222=IFERROR(VLOOKUP(I222,#REF!,1,FALSE),"2_Только субъекты МСП")</formula>
    </cfRule>
    <cfRule type="expression" dxfId="41" priority="23">
      <formula>J222&lt;&gt;IF(I222=VLOOKUP(I222,#REF!,1,FALSE),"2_Только субъекты МСП")</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[_FES]Лист2!#REF!</xm:f>
          </x14:formula1>
          <xm:sqref>E266:E267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4:BJ60"/>
  <sheetViews>
    <sheetView topLeftCell="G1" zoomScale="82" zoomScaleNormal="82" workbookViewId="0">
      <pane xSplit="8" ySplit="7" topLeftCell="O8" activePane="bottomRight" state="frozen"/>
      <selection activeCell="G1" sqref="G1"/>
      <selection pane="topRight" activeCell="P1" sqref="P1"/>
      <selection pane="bottomLeft" activeCell="G8" sqref="G8"/>
      <selection pane="bottomRight" activeCell="H9" sqref="H9"/>
    </sheetView>
  </sheetViews>
  <sheetFormatPr defaultRowHeight="15"/>
  <cols>
    <col min="7" max="7" width="58.42578125" customWidth="1"/>
    <col min="15" max="15" width="16.28515625" customWidth="1"/>
    <col min="16" max="16" width="16.85546875" customWidth="1"/>
    <col min="17" max="17" width="14.5703125" customWidth="1"/>
    <col min="18" max="18" width="14.42578125" customWidth="1"/>
    <col min="19" max="20" width="11.85546875" bestFit="1" customWidth="1"/>
    <col min="23" max="23" width="19.28515625" customWidth="1"/>
    <col min="24" max="24" width="12" customWidth="1"/>
    <col min="25" max="25" width="13.28515625" customWidth="1"/>
    <col min="37" max="37" width="10.85546875" customWidth="1"/>
    <col min="38" max="39" width="13" customWidth="1"/>
  </cols>
  <sheetData>
    <row r="4" spans="1:52" s="43" customFormat="1" ht="66" customHeight="1">
      <c r="A4" s="287" t="s">
        <v>0</v>
      </c>
      <c r="B4" s="287" t="s">
        <v>1</v>
      </c>
      <c r="C4" s="290" t="s">
        <v>2</v>
      </c>
      <c r="D4" s="291"/>
      <c r="E4" s="287" t="s">
        <v>3</v>
      </c>
      <c r="F4" s="287" t="s">
        <v>4</v>
      </c>
      <c r="G4" s="287" t="s">
        <v>5</v>
      </c>
      <c r="H4" s="287" t="s">
        <v>6</v>
      </c>
      <c r="I4" s="287" t="s">
        <v>7</v>
      </c>
      <c r="J4" s="287" t="s">
        <v>8</v>
      </c>
      <c r="K4" s="287" t="s">
        <v>9</v>
      </c>
      <c r="L4" s="287" t="s">
        <v>10</v>
      </c>
      <c r="M4" s="287" t="s">
        <v>11</v>
      </c>
      <c r="N4" s="287" t="s">
        <v>12</v>
      </c>
      <c r="O4" s="300" t="s">
        <v>13</v>
      </c>
      <c r="P4" s="300" t="s">
        <v>14</v>
      </c>
      <c r="Q4" s="349" t="s">
        <v>15</v>
      </c>
      <c r="R4" s="350"/>
      <c r="S4" s="350"/>
      <c r="T4" s="351"/>
      <c r="U4" s="287" t="s">
        <v>16</v>
      </c>
      <c r="V4" s="287" t="s">
        <v>17</v>
      </c>
      <c r="W4" s="287" t="s">
        <v>18</v>
      </c>
      <c r="X4" s="293" t="s">
        <v>19</v>
      </c>
      <c r="Y4" s="293" t="s">
        <v>20</v>
      </c>
      <c r="Z4" s="290" t="s">
        <v>21</v>
      </c>
      <c r="AA4" s="294"/>
      <c r="AB4" s="294"/>
      <c r="AC4" s="291"/>
      <c r="AD4" s="290" t="s">
        <v>22</v>
      </c>
      <c r="AE4" s="294"/>
      <c r="AF4" s="294"/>
      <c r="AG4" s="294"/>
      <c r="AH4" s="294"/>
      <c r="AI4" s="294"/>
      <c r="AJ4" s="294"/>
      <c r="AK4" s="294"/>
      <c r="AL4" s="294"/>
      <c r="AM4" s="291"/>
      <c r="AN4" s="287" t="s">
        <v>23</v>
      </c>
      <c r="AO4" s="287" t="s">
        <v>24</v>
      </c>
      <c r="AP4" s="319" t="s">
        <v>25</v>
      </c>
      <c r="AQ4" s="320"/>
      <c r="AR4" s="320"/>
      <c r="AS4" s="320"/>
      <c r="AT4" s="320"/>
      <c r="AU4" s="320"/>
      <c r="AV4" s="320"/>
      <c r="AW4" s="321"/>
      <c r="AX4" s="287" t="s">
        <v>26</v>
      </c>
      <c r="AY4" s="287" t="s">
        <v>27</v>
      </c>
      <c r="AZ4" s="295" t="s">
        <v>28</v>
      </c>
    </row>
    <row r="5" spans="1:52" s="43" customFormat="1" ht="51" customHeight="1">
      <c r="A5" s="288"/>
      <c r="B5" s="288"/>
      <c r="C5" s="287" t="s">
        <v>29</v>
      </c>
      <c r="D5" s="287" t="s">
        <v>30</v>
      </c>
      <c r="E5" s="288"/>
      <c r="F5" s="288"/>
      <c r="G5" s="288"/>
      <c r="H5" s="288"/>
      <c r="I5" s="288"/>
      <c r="J5" s="288"/>
      <c r="K5" s="288"/>
      <c r="L5" s="288"/>
      <c r="M5" s="288"/>
      <c r="N5" s="288"/>
      <c r="O5" s="348"/>
      <c r="P5" s="348"/>
      <c r="Q5" s="352"/>
      <c r="R5" s="353"/>
      <c r="S5" s="353"/>
      <c r="T5" s="354"/>
      <c r="U5" s="288"/>
      <c r="V5" s="288"/>
      <c r="W5" s="288"/>
      <c r="X5" s="293"/>
      <c r="Y5" s="293"/>
      <c r="Z5" s="287" t="s">
        <v>31</v>
      </c>
      <c r="AA5" s="287" t="s">
        <v>32</v>
      </c>
      <c r="AB5" s="287" t="s">
        <v>33</v>
      </c>
      <c r="AC5" s="287" t="s">
        <v>34</v>
      </c>
      <c r="AD5" s="287" t="s">
        <v>35</v>
      </c>
      <c r="AE5" s="287" t="s">
        <v>36</v>
      </c>
      <c r="AF5" s="290" t="s">
        <v>37</v>
      </c>
      <c r="AG5" s="291"/>
      <c r="AH5" s="287" t="s">
        <v>38</v>
      </c>
      <c r="AI5" s="290" t="s">
        <v>39</v>
      </c>
      <c r="AJ5" s="291"/>
      <c r="AK5" s="300" t="s">
        <v>40</v>
      </c>
      <c r="AL5" s="287" t="s">
        <v>41</v>
      </c>
      <c r="AM5" s="302" t="s">
        <v>42</v>
      </c>
      <c r="AN5" s="288"/>
      <c r="AO5" s="288"/>
      <c r="AP5" s="295" t="s">
        <v>43</v>
      </c>
      <c r="AQ5" s="295" t="s">
        <v>44</v>
      </c>
      <c r="AR5" s="295" t="s">
        <v>45</v>
      </c>
      <c r="AS5" s="295" t="s">
        <v>46</v>
      </c>
      <c r="AT5" s="295" t="s">
        <v>47</v>
      </c>
      <c r="AU5" s="298" t="s">
        <v>48</v>
      </c>
      <c r="AV5" s="298" t="s">
        <v>49</v>
      </c>
      <c r="AW5" s="295" t="s">
        <v>50</v>
      </c>
      <c r="AX5" s="288"/>
      <c r="AY5" s="288"/>
      <c r="AZ5" s="296"/>
    </row>
    <row r="6" spans="1:52" s="43" customFormat="1" ht="51" customHeight="1">
      <c r="A6" s="289"/>
      <c r="B6" s="289"/>
      <c r="C6" s="289"/>
      <c r="D6" s="289"/>
      <c r="E6" s="289"/>
      <c r="F6" s="289"/>
      <c r="G6" s="289"/>
      <c r="H6" s="289"/>
      <c r="I6" s="289"/>
      <c r="J6" s="289"/>
      <c r="K6" s="289"/>
      <c r="L6" s="289"/>
      <c r="M6" s="289"/>
      <c r="N6" s="289"/>
      <c r="O6" s="301"/>
      <c r="P6" s="301"/>
      <c r="Q6" s="1">
        <v>2024</v>
      </c>
      <c r="R6" s="1">
        <v>2025</v>
      </c>
      <c r="S6" s="1">
        <v>2026</v>
      </c>
      <c r="T6" s="1">
        <v>2027</v>
      </c>
      <c r="U6" s="289"/>
      <c r="V6" s="289"/>
      <c r="W6" s="289"/>
      <c r="X6" s="293"/>
      <c r="Y6" s="293"/>
      <c r="Z6" s="289"/>
      <c r="AA6" s="289"/>
      <c r="AB6" s="289"/>
      <c r="AC6" s="289"/>
      <c r="AD6" s="289"/>
      <c r="AE6" s="289"/>
      <c r="AF6" s="250" t="s">
        <v>51</v>
      </c>
      <c r="AG6" s="250" t="s">
        <v>52</v>
      </c>
      <c r="AH6" s="289"/>
      <c r="AI6" s="250" t="s">
        <v>53</v>
      </c>
      <c r="AJ6" s="250" t="s">
        <v>52</v>
      </c>
      <c r="AK6" s="301"/>
      <c r="AL6" s="289"/>
      <c r="AM6" s="303"/>
      <c r="AN6" s="289"/>
      <c r="AO6" s="289"/>
      <c r="AP6" s="297"/>
      <c r="AQ6" s="297"/>
      <c r="AR6" s="297"/>
      <c r="AS6" s="297"/>
      <c r="AT6" s="297"/>
      <c r="AU6" s="299"/>
      <c r="AV6" s="299"/>
      <c r="AW6" s="297"/>
      <c r="AX6" s="289"/>
      <c r="AY6" s="289"/>
      <c r="AZ6" s="297"/>
    </row>
    <row r="7" spans="1:52" s="43" customFormat="1" ht="15.7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c r="AI7" s="56">
        <v>35</v>
      </c>
      <c r="AJ7" s="56">
        <v>36</v>
      </c>
      <c r="AK7" s="56">
        <v>37</v>
      </c>
      <c r="AL7" s="56">
        <v>38</v>
      </c>
      <c r="AM7" s="56">
        <v>39</v>
      </c>
      <c r="AN7" s="56">
        <v>40</v>
      </c>
      <c r="AO7" s="56">
        <v>41</v>
      </c>
      <c r="AP7" s="56">
        <v>42</v>
      </c>
      <c r="AQ7" s="56">
        <v>43</v>
      </c>
      <c r="AR7" s="56">
        <v>44</v>
      </c>
      <c r="AS7" s="56">
        <v>45</v>
      </c>
      <c r="AT7" s="56">
        <v>46</v>
      </c>
      <c r="AU7" s="56">
        <v>47</v>
      </c>
      <c r="AV7" s="56">
        <v>48</v>
      </c>
      <c r="AW7" s="56">
        <v>49</v>
      </c>
      <c r="AX7" s="56">
        <v>50</v>
      </c>
      <c r="AY7" s="56">
        <v>51</v>
      </c>
      <c r="AZ7" s="56">
        <v>52</v>
      </c>
    </row>
    <row r="8" spans="1:52" s="43" customFormat="1" ht="96" customHeight="1">
      <c r="A8" s="259" t="s">
        <v>54</v>
      </c>
      <c r="B8" s="4"/>
      <c r="C8" s="4" t="s">
        <v>55</v>
      </c>
      <c r="D8" s="4" t="s">
        <v>56</v>
      </c>
      <c r="E8" s="260" t="s">
        <v>57</v>
      </c>
      <c r="F8" s="4" t="s">
        <v>58</v>
      </c>
      <c r="G8" s="4" t="s">
        <v>253</v>
      </c>
      <c r="H8" s="261" t="s">
        <v>60</v>
      </c>
      <c r="I8" s="261" t="s">
        <v>60</v>
      </c>
      <c r="J8" s="4">
        <v>2</v>
      </c>
      <c r="K8" s="4"/>
      <c r="L8" s="4" t="s">
        <v>61</v>
      </c>
      <c r="M8" s="4" t="s">
        <v>62</v>
      </c>
      <c r="N8" s="4" t="s">
        <v>63</v>
      </c>
      <c r="O8" s="132">
        <v>3200</v>
      </c>
      <c r="P8" s="132">
        <f t="shared" ref="P8:P14" si="0">O8*1.2</f>
        <v>3840</v>
      </c>
      <c r="Q8" s="4">
        <f>P8*40%</f>
        <v>1536</v>
      </c>
      <c r="R8" s="4">
        <f>P8-Q8</f>
        <v>2304</v>
      </c>
      <c r="S8" s="4"/>
      <c r="T8" s="4"/>
      <c r="U8" s="4" t="s">
        <v>64</v>
      </c>
      <c r="V8" s="4" t="s">
        <v>65</v>
      </c>
      <c r="W8" s="228" t="s">
        <v>66</v>
      </c>
      <c r="X8" s="102">
        <v>45363</v>
      </c>
      <c r="Y8" s="102">
        <f t="shared" ref="Y8:Y13" si="1">X8+60</f>
        <v>45423</v>
      </c>
      <c r="Z8" s="4"/>
      <c r="AA8" s="4"/>
      <c r="AB8" s="4"/>
      <c r="AC8" s="4"/>
      <c r="AD8" s="4" t="str">
        <f t="shared" ref="AD8:AD14" si="2">G8</f>
        <v> Модернизация ПС 110 кВ Ельцовская замена 4 шт  разъединителей 110 кВ (ЛР БЕ-26, ОР ОВ-110, ЛР ЕС-131, ОР ЕС-131) с заменой фундамента</v>
      </c>
      <c r="AE8" s="4" t="s">
        <v>67</v>
      </c>
      <c r="AF8" s="4">
        <v>876</v>
      </c>
      <c r="AG8" s="4" t="s">
        <v>68</v>
      </c>
      <c r="AH8" s="4">
        <v>1</v>
      </c>
      <c r="AI8" s="103" t="s">
        <v>69</v>
      </c>
      <c r="AJ8" s="4" t="s">
        <v>70</v>
      </c>
      <c r="AK8" s="102">
        <f t="shared" ref="AK8:AK13" si="3">Y8+20</f>
        <v>45443</v>
      </c>
      <c r="AL8" s="102">
        <f>AK8</f>
        <v>45443</v>
      </c>
      <c r="AM8" s="102">
        <f>AK8+190</f>
        <v>45633</v>
      </c>
      <c r="AN8" s="4">
        <v>2024</v>
      </c>
      <c r="AO8" s="4"/>
      <c r="AP8" s="4" t="s">
        <v>71</v>
      </c>
      <c r="AQ8" s="263" t="s">
        <v>253</v>
      </c>
      <c r="AR8" s="284" t="s">
        <v>254</v>
      </c>
      <c r="AS8" s="4">
        <v>2019</v>
      </c>
      <c r="AT8" s="4">
        <v>2025</v>
      </c>
      <c r="AU8" s="4">
        <v>6.51</v>
      </c>
      <c r="AV8" s="4">
        <v>6.14</v>
      </c>
      <c r="AW8" s="4" t="s">
        <v>74</v>
      </c>
      <c r="AX8" s="5"/>
      <c r="AY8" s="5"/>
      <c r="AZ8" s="5"/>
    </row>
    <row r="9" spans="1:52" s="43" customFormat="1" ht="108.75" customHeight="1">
      <c r="A9" s="259" t="s">
        <v>54</v>
      </c>
      <c r="B9" s="4"/>
      <c r="C9" s="4" t="s">
        <v>55</v>
      </c>
      <c r="D9" s="4" t="s">
        <v>56</v>
      </c>
      <c r="E9" s="4" t="s">
        <v>86</v>
      </c>
      <c r="F9" s="4" t="s">
        <v>58</v>
      </c>
      <c r="G9" s="4" t="s">
        <v>255</v>
      </c>
      <c r="H9" s="261" t="s">
        <v>87</v>
      </c>
      <c r="I9" s="261" t="s">
        <v>88</v>
      </c>
      <c r="J9" s="4">
        <v>2</v>
      </c>
      <c r="K9" s="4"/>
      <c r="L9" s="4" t="s">
        <v>61</v>
      </c>
      <c r="M9" s="4" t="s">
        <v>62</v>
      </c>
      <c r="N9" s="4" t="s">
        <v>63</v>
      </c>
      <c r="O9" s="285">
        <f>P9/1.2</f>
        <v>408.33333333333337</v>
      </c>
      <c r="P9" s="285">
        <v>490</v>
      </c>
      <c r="Q9" s="4">
        <v>490</v>
      </c>
      <c r="R9" s="4"/>
      <c r="S9" s="4"/>
      <c r="T9" s="4"/>
      <c r="U9" s="4" t="s">
        <v>64</v>
      </c>
      <c r="V9" s="4" t="s">
        <v>65</v>
      </c>
      <c r="W9" s="228" t="s">
        <v>66</v>
      </c>
      <c r="X9" s="102">
        <v>45380</v>
      </c>
      <c r="Y9" s="102">
        <f t="shared" si="1"/>
        <v>45440</v>
      </c>
      <c r="Z9" s="4"/>
      <c r="AA9" s="4"/>
      <c r="AB9" s="4"/>
      <c r="AC9" s="4"/>
      <c r="AD9" s="4" t="str">
        <f t="shared" si="2"/>
        <v xml:space="preserve">ПИР по Модернизации и реконструкции устройств РЗА и ПА (РАС) на  ПС 110 кВ Ново-Шипуновская, 1 шт.; ПС  110 кВ Усть-Калманская, 1 шт
</v>
      </c>
      <c r="AE9" s="4" t="s">
        <v>67</v>
      </c>
      <c r="AF9" s="4">
        <v>876</v>
      </c>
      <c r="AG9" s="4" t="s">
        <v>68</v>
      </c>
      <c r="AH9" s="4">
        <v>1</v>
      </c>
      <c r="AI9" s="103" t="s">
        <v>69</v>
      </c>
      <c r="AJ9" s="4" t="s">
        <v>70</v>
      </c>
      <c r="AK9" s="102">
        <f t="shared" si="3"/>
        <v>45460</v>
      </c>
      <c r="AL9" s="102">
        <f>AK9</f>
        <v>45460</v>
      </c>
      <c r="AM9" s="102">
        <f>AK9+190</f>
        <v>45650</v>
      </c>
      <c r="AN9" s="4">
        <v>2024</v>
      </c>
      <c r="AO9" s="4"/>
      <c r="AP9" s="4" t="s">
        <v>71</v>
      </c>
      <c r="AQ9" s="4" t="s">
        <v>256</v>
      </c>
      <c r="AR9" s="4" t="s">
        <v>257</v>
      </c>
      <c r="AS9" s="4" t="s">
        <v>258</v>
      </c>
      <c r="AT9" s="4" t="s">
        <v>259</v>
      </c>
      <c r="AU9" s="4" t="s">
        <v>260</v>
      </c>
      <c r="AV9" s="4" t="s">
        <v>260</v>
      </c>
      <c r="AW9" s="4" t="s">
        <v>74</v>
      </c>
      <c r="AX9" s="5"/>
      <c r="AY9" s="5"/>
      <c r="AZ9" s="5"/>
    </row>
    <row r="10" spans="1:52" s="269" customFormat="1" ht="93.75" customHeight="1">
      <c r="A10" s="259" t="s">
        <v>54</v>
      </c>
      <c r="B10" s="4"/>
      <c r="C10" s="4" t="s">
        <v>55</v>
      </c>
      <c r="D10" s="4" t="s">
        <v>56</v>
      </c>
      <c r="E10" s="4" t="s">
        <v>57</v>
      </c>
      <c r="F10" s="4" t="s">
        <v>58</v>
      </c>
      <c r="G10" s="4" t="s">
        <v>261</v>
      </c>
      <c r="H10" s="261" t="s">
        <v>60</v>
      </c>
      <c r="I10" s="261" t="s">
        <v>60</v>
      </c>
      <c r="J10" s="4">
        <v>2</v>
      </c>
      <c r="K10" s="4"/>
      <c r="L10" s="4" t="s">
        <v>61</v>
      </c>
      <c r="M10" s="4" t="s">
        <v>62</v>
      </c>
      <c r="N10" s="4" t="s">
        <v>63</v>
      </c>
      <c r="O10" s="132">
        <v>9800</v>
      </c>
      <c r="P10" s="132">
        <f t="shared" si="0"/>
        <v>11760</v>
      </c>
      <c r="Q10" s="4"/>
      <c r="R10" s="4">
        <f>P10</f>
        <v>11760</v>
      </c>
      <c r="S10" s="4"/>
      <c r="T10" s="4"/>
      <c r="U10" s="4" t="s">
        <v>64</v>
      </c>
      <c r="V10" s="4" t="s">
        <v>65</v>
      </c>
      <c r="W10" s="228" t="s">
        <v>66</v>
      </c>
      <c r="X10" s="102">
        <v>45443</v>
      </c>
      <c r="Y10" s="102">
        <f t="shared" si="1"/>
        <v>45503</v>
      </c>
      <c r="Z10" s="4"/>
      <c r="AA10" s="4"/>
      <c r="AB10" s="4"/>
      <c r="AC10" s="4"/>
      <c r="AD10" s="4" t="str">
        <f t="shared" si="2"/>
        <v xml:space="preserve"> Модернизация каналов связи для  систем телемеханики и модернизация систем телемеханики на подстанциях 110-35кВ (ПС Линевская,ПС Красноорловская)</v>
      </c>
      <c r="AE10" s="4" t="s">
        <v>67</v>
      </c>
      <c r="AF10" s="4">
        <v>876</v>
      </c>
      <c r="AG10" s="4" t="s">
        <v>68</v>
      </c>
      <c r="AH10" s="4">
        <v>1</v>
      </c>
      <c r="AI10" s="103" t="s">
        <v>69</v>
      </c>
      <c r="AJ10" s="4" t="s">
        <v>70</v>
      </c>
      <c r="AK10" s="102">
        <f t="shared" si="3"/>
        <v>45523</v>
      </c>
      <c r="AL10" s="102">
        <f>AK10</f>
        <v>45523</v>
      </c>
      <c r="AM10" s="102">
        <f>AK10+130</f>
        <v>45653</v>
      </c>
      <c r="AN10" s="4">
        <v>2024</v>
      </c>
      <c r="AO10" s="4"/>
      <c r="AP10" s="4" t="s">
        <v>71</v>
      </c>
      <c r="AQ10" s="4" t="s">
        <v>262</v>
      </c>
      <c r="AR10" s="4" t="s">
        <v>263</v>
      </c>
      <c r="AS10" s="4" t="s">
        <v>264</v>
      </c>
      <c r="AT10" s="4" t="s">
        <v>265</v>
      </c>
      <c r="AU10" s="4" t="s">
        <v>266</v>
      </c>
      <c r="AV10" s="4" t="s">
        <v>266</v>
      </c>
      <c r="AW10" s="4" t="s">
        <v>74</v>
      </c>
      <c r="AX10" s="268"/>
      <c r="AY10" s="268"/>
      <c r="AZ10" s="268"/>
    </row>
    <row r="11" spans="1:52" s="269" customFormat="1" ht="167.25" customHeight="1">
      <c r="A11" s="259" t="s">
        <v>54</v>
      </c>
      <c r="B11" s="4"/>
      <c r="C11" s="4" t="s">
        <v>55</v>
      </c>
      <c r="D11" s="4" t="s">
        <v>56</v>
      </c>
      <c r="E11" s="4" t="s">
        <v>57</v>
      </c>
      <c r="F11" s="4" t="s">
        <v>58</v>
      </c>
      <c r="G11" s="270" t="s">
        <v>267</v>
      </c>
      <c r="H11" s="261" t="s">
        <v>60</v>
      </c>
      <c r="I11" s="261" t="s">
        <v>60</v>
      </c>
      <c r="J11" s="4">
        <v>2</v>
      </c>
      <c r="K11" s="4"/>
      <c r="L11" s="4" t="s">
        <v>61</v>
      </c>
      <c r="M11" s="4" t="s">
        <v>62</v>
      </c>
      <c r="N11" s="4" t="s">
        <v>63</v>
      </c>
      <c r="O11" s="285">
        <f>P11/1.2</f>
        <v>17696.903966666665</v>
      </c>
      <c r="P11" s="285">
        <v>21236.284759999999</v>
      </c>
      <c r="Q11" s="277">
        <v>7996.2847599999996</v>
      </c>
      <c r="R11" s="277">
        <v>13240</v>
      </c>
      <c r="S11" s="4"/>
      <c r="T11" s="4"/>
      <c r="U11" s="4" t="s">
        <v>64</v>
      </c>
      <c r="V11" s="4" t="s">
        <v>65</v>
      </c>
      <c r="W11" s="228" t="s">
        <v>66</v>
      </c>
      <c r="X11" s="102">
        <v>45343</v>
      </c>
      <c r="Y11" s="102">
        <f t="shared" si="1"/>
        <v>45403</v>
      </c>
      <c r="Z11" s="4"/>
      <c r="AA11" s="4"/>
      <c r="AB11" s="4"/>
      <c r="AC11" s="4"/>
      <c r="AD11" s="4" t="str">
        <f t="shared" si="2"/>
        <v xml:space="preserve">Реконструкция зданий и сооружений: маслосборник на ПС-35/10 кВ Новоегорьевская; ПС-110/10 кВ Шубинская;  ПС-35/10 кВ Лаптев – Логовская; ПС-35 кВ ПС-35/10 кВ Рассвет;  ПС-110/35/10 кВ Поспелихинская; ПС-110/10 кВ Клепечихинская;  ПС №24 110 кВ "Велижановская" (ПО СЭС); ПС №36 35 кВ "Бобровская" (ПО СВЭС); ПС № 40 35 кВ "Жилинская" (ПО СВЭС); ПС №46 110 кВ "Краснощековская" (ПО ЗЭС); ПС №33 35 кВ "Мичуринская" (ПО ЗЭС)
</v>
      </c>
      <c r="AE11" s="4" t="s">
        <v>67</v>
      </c>
      <c r="AF11" s="4">
        <v>876</v>
      </c>
      <c r="AG11" s="4" t="s">
        <v>68</v>
      </c>
      <c r="AH11" s="4">
        <v>1</v>
      </c>
      <c r="AI11" s="103" t="s">
        <v>69</v>
      </c>
      <c r="AJ11" s="4" t="s">
        <v>70</v>
      </c>
      <c r="AK11" s="102">
        <f t="shared" si="3"/>
        <v>45423</v>
      </c>
      <c r="AL11" s="102">
        <f>AK11</f>
        <v>45423</v>
      </c>
      <c r="AM11" s="102">
        <f>AK11+160</f>
        <v>45583</v>
      </c>
      <c r="AN11" s="4">
        <v>2024</v>
      </c>
      <c r="AO11" s="4"/>
      <c r="AP11" s="4" t="s">
        <v>71</v>
      </c>
      <c r="AQ11" s="4" t="s">
        <v>268</v>
      </c>
      <c r="AR11" s="4" t="s">
        <v>269</v>
      </c>
      <c r="AS11" s="4" t="s">
        <v>270</v>
      </c>
      <c r="AT11" s="4" t="s">
        <v>271</v>
      </c>
      <c r="AU11" s="4" t="s">
        <v>272</v>
      </c>
      <c r="AV11" s="4" t="s">
        <v>272</v>
      </c>
      <c r="AW11" s="4" t="s">
        <v>74</v>
      </c>
      <c r="AX11" s="268"/>
      <c r="AY11" s="268"/>
      <c r="AZ11" s="268"/>
    </row>
    <row r="12" spans="1:52" s="269" customFormat="1" ht="409.5">
      <c r="A12" s="259" t="s">
        <v>54</v>
      </c>
      <c r="B12" s="261"/>
      <c r="C12" s="4" t="s">
        <v>55</v>
      </c>
      <c r="D12" s="4" t="s">
        <v>56</v>
      </c>
      <c r="E12" s="260" t="s">
        <v>273</v>
      </c>
      <c r="F12" s="260" t="s">
        <v>58</v>
      </c>
      <c r="G12" s="270" t="s">
        <v>274</v>
      </c>
      <c r="H12" s="261" t="s">
        <v>204</v>
      </c>
      <c r="I12" s="261" t="s">
        <v>205</v>
      </c>
      <c r="J12" s="260">
        <v>2</v>
      </c>
      <c r="K12" s="260"/>
      <c r="L12" s="4" t="s">
        <v>61</v>
      </c>
      <c r="M12" s="4" t="s">
        <v>62</v>
      </c>
      <c r="N12" s="4" t="s">
        <v>63</v>
      </c>
      <c r="O12" s="271">
        <v>3000</v>
      </c>
      <c r="P12" s="271">
        <f t="shared" si="0"/>
        <v>3600</v>
      </c>
      <c r="Q12" s="272">
        <f>P12*40%</f>
        <v>1440</v>
      </c>
      <c r="R12" s="272">
        <f>P12-Q12</f>
        <v>2160</v>
      </c>
      <c r="S12" s="272"/>
      <c r="T12" s="272"/>
      <c r="U12" s="260" t="s">
        <v>64</v>
      </c>
      <c r="V12" s="4" t="s">
        <v>65</v>
      </c>
      <c r="W12" s="228" t="s">
        <v>66</v>
      </c>
      <c r="X12" s="274">
        <v>45312</v>
      </c>
      <c r="Y12" s="274">
        <f t="shared" si="1"/>
        <v>45372</v>
      </c>
      <c r="Z12" s="275"/>
      <c r="AA12" s="260"/>
      <c r="AB12" s="260"/>
      <c r="AC12" s="260"/>
      <c r="AD12" s="4" t="str">
        <f t="shared" si="2"/>
        <v>СМР по Модернизация средств пожарной сигнализации в зданиях  Филиала ПАО «МРСК Сибири» - «Алтайэнерго»</v>
      </c>
      <c r="AE12" s="4" t="s">
        <v>67</v>
      </c>
      <c r="AF12" s="4">
        <v>876</v>
      </c>
      <c r="AG12" s="4" t="s">
        <v>68</v>
      </c>
      <c r="AH12" s="260">
        <v>1</v>
      </c>
      <c r="AI12" s="4" t="s">
        <v>69</v>
      </c>
      <c r="AJ12" s="4" t="s">
        <v>70</v>
      </c>
      <c r="AK12" s="274">
        <f t="shared" si="3"/>
        <v>45392</v>
      </c>
      <c r="AL12" s="274">
        <v>45444</v>
      </c>
      <c r="AM12" s="274">
        <f>AL12+200</f>
        <v>45644</v>
      </c>
      <c r="AN12" s="234">
        <v>2024</v>
      </c>
      <c r="AO12" s="4"/>
      <c r="AP12" s="260" t="s">
        <v>71</v>
      </c>
      <c r="AQ12" s="4" t="s">
        <v>206</v>
      </c>
      <c r="AR12" s="286" t="s">
        <v>207</v>
      </c>
      <c r="AS12" s="225">
        <v>2020</v>
      </c>
      <c r="AT12" s="225">
        <v>2025</v>
      </c>
      <c r="AU12" s="31">
        <v>10.16</v>
      </c>
      <c r="AV12" s="5">
        <v>6.06</v>
      </c>
      <c r="AW12" s="5" t="s">
        <v>74</v>
      </c>
      <c r="AX12" s="268"/>
      <c r="AY12" s="268"/>
      <c r="AZ12" s="268"/>
    </row>
    <row r="13" spans="1:52" s="269" customFormat="1" ht="108" customHeight="1">
      <c r="A13" s="259" t="s">
        <v>54</v>
      </c>
      <c r="B13" s="4"/>
      <c r="C13" s="4" t="s">
        <v>55</v>
      </c>
      <c r="D13" s="4" t="s">
        <v>56</v>
      </c>
      <c r="E13" s="4" t="s">
        <v>57</v>
      </c>
      <c r="F13" s="4" t="s">
        <v>58</v>
      </c>
      <c r="G13" s="270" t="s">
        <v>275</v>
      </c>
      <c r="H13" s="261" t="s">
        <v>60</v>
      </c>
      <c r="I13" s="261" t="s">
        <v>60</v>
      </c>
      <c r="J13" s="4">
        <v>2</v>
      </c>
      <c r="K13" s="4"/>
      <c r="L13" s="4" t="s">
        <v>61</v>
      </c>
      <c r="M13" s="4" t="s">
        <v>62</v>
      </c>
      <c r="N13" s="4" t="s">
        <v>63</v>
      </c>
      <c r="O13" s="132">
        <v>6200</v>
      </c>
      <c r="P13" s="132">
        <f t="shared" si="0"/>
        <v>7440</v>
      </c>
      <c r="Q13" s="4">
        <f>P13*30%</f>
        <v>2232</v>
      </c>
      <c r="R13" s="4">
        <f>P13-Q13</f>
        <v>5208</v>
      </c>
      <c r="S13" s="4"/>
      <c r="T13" s="4"/>
      <c r="U13" s="4" t="s">
        <v>64</v>
      </c>
      <c r="V13" s="4" t="s">
        <v>65</v>
      </c>
      <c r="W13" s="4" t="s">
        <v>66</v>
      </c>
      <c r="X13" s="102">
        <v>45380</v>
      </c>
      <c r="Y13" s="102">
        <f t="shared" si="1"/>
        <v>45440</v>
      </c>
      <c r="Z13" s="4"/>
      <c r="AA13" s="4"/>
      <c r="AB13" s="4"/>
      <c r="AC13" s="4"/>
      <c r="AD13" s="4" t="str">
        <f t="shared" si="2"/>
        <v xml:space="preserve">Модернизация и реконструкция устройств РЗА и ПА (ОБР) на ПС 35 кВ Нововознесенская,ПС 35 кВ Новоярковская, 1 шт, 1 шт; ПС 110 кВ Отрадная, 1 шт; ПС 35 кВ Суеткинская, 1 шт; ПС 110 кВ Хлопуновская, 1 шт;  ПС 35 кВ Чумышская, 1 шт,ПС 35 кВ Корниловская, 1 шт.
</v>
      </c>
      <c r="AE13" s="4" t="s">
        <v>67</v>
      </c>
      <c r="AF13" s="4">
        <v>876</v>
      </c>
      <c r="AG13" s="4" t="s">
        <v>68</v>
      </c>
      <c r="AH13" s="4">
        <v>1</v>
      </c>
      <c r="AI13" s="103" t="s">
        <v>69</v>
      </c>
      <c r="AJ13" s="4" t="s">
        <v>70</v>
      </c>
      <c r="AK13" s="102">
        <f t="shared" si="3"/>
        <v>45460</v>
      </c>
      <c r="AL13" s="102">
        <f>AK13</f>
        <v>45460</v>
      </c>
      <c r="AM13" s="102">
        <f>AK13+170</f>
        <v>45630</v>
      </c>
      <c r="AN13" s="4">
        <v>2024</v>
      </c>
      <c r="AO13" s="4"/>
      <c r="AP13" s="4" t="s">
        <v>71</v>
      </c>
      <c r="AQ13" s="4" t="s">
        <v>276</v>
      </c>
      <c r="AR13" s="4" t="s">
        <v>277</v>
      </c>
      <c r="AS13" s="4" t="s">
        <v>278</v>
      </c>
      <c r="AT13" s="4" t="s">
        <v>279</v>
      </c>
      <c r="AU13" s="4" t="s">
        <v>280</v>
      </c>
      <c r="AV13" s="4" t="s">
        <v>281</v>
      </c>
      <c r="AW13" s="4" t="s">
        <v>74</v>
      </c>
      <c r="AX13" s="268"/>
      <c r="AY13" s="268"/>
      <c r="AZ13" s="268"/>
    </row>
    <row r="14" spans="1:52" s="269" customFormat="1" ht="147.75" customHeight="1">
      <c r="A14" s="259" t="s">
        <v>54</v>
      </c>
      <c r="B14" s="4"/>
      <c r="C14" s="4" t="s">
        <v>55</v>
      </c>
      <c r="D14" s="4" t="s">
        <v>56</v>
      </c>
      <c r="E14" s="4" t="s">
        <v>57</v>
      </c>
      <c r="F14" s="4" t="s">
        <v>58</v>
      </c>
      <c r="G14" s="270" t="s">
        <v>282</v>
      </c>
      <c r="H14" s="261" t="s">
        <v>60</v>
      </c>
      <c r="I14" s="261" t="s">
        <v>60</v>
      </c>
      <c r="J14" s="4">
        <v>2</v>
      </c>
      <c r="K14" s="4"/>
      <c r="L14" s="4" t="s">
        <v>61</v>
      </c>
      <c r="M14" s="4" t="s">
        <v>62</v>
      </c>
      <c r="N14" s="4" t="s">
        <v>63</v>
      </c>
      <c r="O14" s="132">
        <v>15900</v>
      </c>
      <c r="P14" s="132">
        <f t="shared" si="0"/>
        <v>19080</v>
      </c>
      <c r="Q14" s="4"/>
      <c r="R14" s="4">
        <f>P14</f>
        <v>19080</v>
      </c>
      <c r="S14" s="4"/>
      <c r="T14" s="4"/>
      <c r="U14" s="4" t="s">
        <v>64</v>
      </c>
      <c r="V14" s="4" t="s">
        <v>65</v>
      </c>
      <c r="W14" s="4" t="s">
        <v>66</v>
      </c>
      <c r="X14" s="102">
        <v>45371</v>
      </c>
      <c r="Y14" s="102">
        <f>X14+50</f>
        <v>45421</v>
      </c>
      <c r="Z14" s="4"/>
      <c r="AA14" s="4"/>
      <c r="AB14" s="4"/>
      <c r="AC14" s="4"/>
      <c r="AD14" s="4" t="str">
        <f t="shared" si="2"/>
        <v>Модернизация и реконструкция устройств РЗА и ПА (ОБР) на ПС 35 кВ Коминтерновская, 1 шт ;ПС 35/10 «Верх-Аллакская», 1 шт.; ПС 35/10 «Верх-Пайвинская», 1 шт.;ПС 110/10 «Глубоковская», 1 шт.; ПС 110/10 «Гоноховская», 1 шт.; ПС 35/10 «Крестьянская», 1 шт.; ПС 110/6 «Насосная-1», 1 шт.; ПС 110/6 «Насосная-2», 1 шт. ; ПС 35/10 «Нижне-Чуманская», 1 шт.; ПС 35/6 «Плотниковская», 1 шт.; ПС 35/10 «Покровская», 1 шт.; ПС 35/10 «Столбовская», 1 шт.; ПС 35/10 «Ситниковская», 1 шт.</v>
      </c>
      <c r="AE14" s="4" t="s">
        <v>67</v>
      </c>
      <c r="AF14" s="4">
        <v>876</v>
      </c>
      <c r="AG14" s="4" t="s">
        <v>68</v>
      </c>
      <c r="AH14" s="4">
        <v>1</v>
      </c>
      <c r="AI14" s="103" t="s">
        <v>69</v>
      </c>
      <c r="AJ14" s="4" t="s">
        <v>70</v>
      </c>
      <c r="AK14" s="102">
        <f>Y14+10</f>
        <v>45431</v>
      </c>
      <c r="AL14" s="102">
        <f>AK14</f>
        <v>45431</v>
      </c>
      <c r="AM14" s="102">
        <f>AL14+200</f>
        <v>45631</v>
      </c>
      <c r="AN14" s="4">
        <v>2024</v>
      </c>
      <c r="AO14" s="4"/>
      <c r="AP14" s="4" t="s">
        <v>71</v>
      </c>
      <c r="AQ14" s="4" t="s">
        <v>283</v>
      </c>
      <c r="AR14" s="4" t="s">
        <v>284</v>
      </c>
      <c r="AS14" s="4" t="s">
        <v>285</v>
      </c>
      <c r="AT14" s="4" t="s">
        <v>286</v>
      </c>
      <c r="AU14" s="4" t="s">
        <v>287</v>
      </c>
      <c r="AV14" s="4" t="s">
        <v>287</v>
      </c>
      <c r="AW14" s="4" t="s">
        <v>74</v>
      </c>
      <c r="AX14" s="268"/>
      <c r="AY14" s="268"/>
      <c r="AZ14" s="268"/>
    </row>
    <row r="15" spans="1:52" s="24" customFormat="1" ht="114.75" customHeight="1">
      <c r="A15" s="14" t="s">
        <v>54</v>
      </c>
      <c r="B15" s="15"/>
      <c r="C15" s="16" t="s">
        <v>208</v>
      </c>
      <c r="D15" s="14" t="s">
        <v>209</v>
      </c>
      <c r="E15" s="16" t="s">
        <v>86</v>
      </c>
      <c r="F15" s="16" t="s">
        <v>210</v>
      </c>
      <c r="G15" s="16" t="str">
        <f>AD15</f>
        <v>Проектно-изыскательские работы по техническому перевооружению ПС 110/10кВ №28 "Усть-Канская" в Усть-Канском районе Республики Алтай. Замена масляного выключателя на элегазовый (1 шт.), замена отделителя и короткозамыкателя 110кВ на элегазовые выключатели (2 шт.)</v>
      </c>
      <c r="H15" s="17" t="s">
        <v>87</v>
      </c>
      <c r="I15" s="17" t="s">
        <v>88</v>
      </c>
      <c r="J15" s="16">
        <v>2</v>
      </c>
      <c r="K15" s="16"/>
      <c r="L15" s="16" t="s">
        <v>61</v>
      </c>
      <c r="M15" s="16" t="s">
        <v>62</v>
      </c>
      <c r="N15" s="16" t="s">
        <v>211</v>
      </c>
      <c r="O15" s="46">
        <v>7373.3166700000002</v>
      </c>
      <c r="P15" s="46">
        <f>O15*1.2</f>
        <v>8847.9800039999991</v>
      </c>
      <c r="Q15" s="18">
        <f>P15</f>
        <v>8847.9800039999991</v>
      </c>
      <c r="R15" s="18">
        <f>P15-Q15</f>
        <v>0</v>
      </c>
      <c r="S15" s="18">
        <v>0</v>
      </c>
      <c r="T15" s="18">
        <v>0</v>
      </c>
      <c r="U15" s="16" t="s">
        <v>64</v>
      </c>
      <c r="V15" s="16" t="s">
        <v>212</v>
      </c>
      <c r="W15" s="16" t="s">
        <v>66</v>
      </c>
      <c r="X15" s="19">
        <f>Y15-60</f>
        <v>45345</v>
      </c>
      <c r="Y15" s="19">
        <f>AK15-20</f>
        <v>45405</v>
      </c>
      <c r="Z15" s="20"/>
      <c r="AA15" s="21"/>
      <c r="AB15" s="16"/>
      <c r="AC15" s="16"/>
      <c r="AD15" s="16" t="s">
        <v>288</v>
      </c>
      <c r="AE15" s="16" t="s">
        <v>214</v>
      </c>
      <c r="AF15" s="16">
        <v>876</v>
      </c>
      <c r="AG15" s="16" t="s">
        <v>68</v>
      </c>
      <c r="AH15" s="16">
        <v>1</v>
      </c>
      <c r="AI15" s="22">
        <v>84000000000</v>
      </c>
      <c r="AJ15" s="16" t="s">
        <v>215</v>
      </c>
      <c r="AK15" s="19">
        <f>AL15</f>
        <v>45425</v>
      </c>
      <c r="AL15" s="19">
        <f>AM15-160</f>
        <v>45425</v>
      </c>
      <c r="AM15" s="19">
        <v>45585</v>
      </c>
      <c r="AN15" s="16">
        <v>2024</v>
      </c>
      <c r="AO15" s="20"/>
      <c r="AP15" s="16" t="s">
        <v>216</v>
      </c>
      <c r="AQ15" s="16" t="s">
        <v>289</v>
      </c>
      <c r="AR15" s="16" t="s">
        <v>290</v>
      </c>
      <c r="AS15" s="14" t="s">
        <v>291</v>
      </c>
      <c r="AT15" s="14" t="s">
        <v>223</v>
      </c>
      <c r="AU15" s="23">
        <v>11.47118</v>
      </c>
      <c r="AV15" s="16">
        <v>9.5501799999999992</v>
      </c>
      <c r="AW15" s="16" t="s">
        <v>61</v>
      </c>
      <c r="AX15" s="16"/>
      <c r="AY15" s="16"/>
      <c r="AZ15" s="16"/>
    </row>
    <row r="16" spans="1:52" s="24" customFormat="1" ht="114.75" customHeight="1">
      <c r="A16" s="14" t="s">
        <v>54</v>
      </c>
      <c r="B16" s="15"/>
      <c r="C16" s="16" t="s">
        <v>208</v>
      </c>
      <c r="D16" s="14" t="s">
        <v>209</v>
      </c>
      <c r="E16" s="16" t="s">
        <v>86</v>
      </c>
      <c r="F16" s="16" t="s">
        <v>210</v>
      </c>
      <c r="G16" s="16" t="str">
        <f>AD16</f>
        <v>Проектно-изыскательские работы по техническому перевооружению ПС 110/10кВ №1 "Сигнал" в Майминском районе Республики Алтай. Замена отделителя и короткозамыкателя 110кВ на элегазовые выключатели (2шт), расширение ССПИ</v>
      </c>
      <c r="H16" s="17" t="s">
        <v>87</v>
      </c>
      <c r="I16" s="17" t="s">
        <v>88</v>
      </c>
      <c r="J16" s="16">
        <v>2</v>
      </c>
      <c r="K16" s="16"/>
      <c r="L16" s="16" t="s">
        <v>61</v>
      </c>
      <c r="M16" s="16" t="s">
        <v>62</v>
      </c>
      <c r="N16" s="16" t="s">
        <v>211</v>
      </c>
      <c r="O16" s="46">
        <v>6341.6666699999996</v>
      </c>
      <c r="P16" s="46">
        <f>O16*1.2</f>
        <v>7610.0000039999995</v>
      </c>
      <c r="Q16" s="18">
        <f>P16</f>
        <v>7610.0000039999995</v>
      </c>
      <c r="R16" s="18">
        <f>P16-Q16</f>
        <v>0</v>
      </c>
      <c r="S16" s="18">
        <v>0</v>
      </c>
      <c r="T16" s="18">
        <v>0</v>
      </c>
      <c r="U16" s="16" t="s">
        <v>64</v>
      </c>
      <c r="V16" s="16" t="s">
        <v>212</v>
      </c>
      <c r="W16" s="16" t="s">
        <v>66</v>
      </c>
      <c r="X16" s="19">
        <f>Y16-60</f>
        <v>45345</v>
      </c>
      <c r="Y16" s="19">
        <f>AK16-20</f>
        <v>45405</v>
      </c>
      <c r="Z16" s="20"/>
      <c r="AA16" s="21"/>
      <c r="AB16" s="16"/>
      <c r="AC16" s="16"/>
      <c r="AD16" s="16" t="s">
        <v>292</v>
      </c>
      <c r="AE16" s="16" t="s">
        <v>214</v>
      </c>
      <c r="AF16" s="16">
        <v>876</v>
      </c>
      <c r="AG16" s="16" t="s">
        <v>68</v>
      </c>
      <c r="AH16" s="16">
        <v>1</v>
      </c>
      <c r="AI16" s="22">
        <v>84000000000</v>
      </c>
      <c r="AJ16" s="16" t="s">
        <v>215</v>
      </c>
      <c r="AK16" s="19">
        <f>AL16</f>
        <v>45425</v>
      </c>
      <c r="AL16" s="19">
        <f>AM16-160</f>
        <v>45425</v>
      </c>
      <c r="AM16" s="19">
        <v>45585</v>
      </c>
      <c r="AN16" s="16">
        <v>2024</v>
      </c>
      <c r="AO16" s="20"/>
      <c r="AP16" s="16" t="s">
        <v>216</v>
      </c>
      <c r="AQ16" s="16" t="s">
        <v>293</v>
      </c>
      <c r="AR16" s="16" t="s">
        <v>294</v>
      </c>
      <c r="AS16" s="14" t="s">
        <v>291</v>
      </c>
      <c r="AT16" s="14" t="s">
        <v>229</v>
      </c>
      <c r="AU16" s="23">
        <v>10.172000000000001</v>
      </c>
      <c r="AV16" s="16">
        <v>8.2940000000000005</v>
      </c>
      <c r="AW16" s="16" t="s">
        <v>61</v>
      </c>
      <c r="AX16" s="16"/>
      <c r="AY16" s="16"/>
      <c r="AZ16" s="16"/>
    </row>
    <row r="17" spans="1:62" s="24" customFormat="1" ht="114.75" customHeight="1">
      <c r="A17" s="14" t="s">
        <v>54</v>
      </c>
      <c r="B17" s="15"/>
      <c r="C17" s="16" t="s">
        <v>208</v>
      </c>
      <c r="D17" s="14" t="s">
        <v>209</v>
      </c>
      <c r="E17" s="16" t="s">
        <v>57</v>
      </c>
      <c r="F17" s="16" t="s">
        <v>295</v>
      </c>
      <c r="G17" s="16" t="str">
        <f>AD17</f>
        <v>Строительно-монтажные работы по техническому перевооружению ПС 110/35/10кВ №17 "Кебезеньская"  - замена масляных выключателей 35 кВ на вакуумные (5 шт.), замена (ретрофит) выключателей 10 кВ  и устройств РЗА (11шт), замена  масляного выключателя на элегазовый (1 шт.), замена отделителя и короткозамыкателя 110кВ на элегазовые выключатели (2 шт.) , расширение ССПИ</v>
      </c>
      <c r="H17" s="17" t="s">
        <v>60</v>
      </c>
      <c r="I17" s="17" t="s">
        <v>239</v>
      </c>
      <c r="J17" s="16">
        <v>2</v>
      </c>
      <c r="K17" s="16"/>
      <c r="L17" s="16" t="s">
        <v>61</v>
      </c>
      <c r="M17" s="16" t="s">
        <v>62</v>
      </c>
      <c r="N17" s="16" t="s">
        <v>211</v>
      </c>
      <c r="O17" s="46">
        <v>21644.166669999999</v>
      </c>
      <c r="P17" s="46">
        <f>O17*1.2</f>
        <v>25973.000003999998</v>
      </c>
      <c r="Q17" s="18">
        <f>P17</f>
        <v>25973.000003999998</v>
      </c>
      <c r="R17" s="18">
        <f>P17-Q17</f>
        <v>0</v>
      </c>
      <c r="S17" s="18">
        <v>0</v>
      </c>
      <c r="T17" s="18">
        <v>0</v>
      </c>
      <c r="U17" s="16" t="s">
        <v>64</v>
      </c>
      <c r="V17" s="16" t="s">
        <v>212</v>
      </c>
      <c r="W17" s="16" t="s">
        <v>66</v>
      </c>
      <c r="X17" s="19">
        <f>Y17-60</f>
        <v>45336</v>
      </c>
      <c r="Y17" s="19">
        <f>AK17-20</f>
        <v>45396</v>
      </c>
      <c r="Z17" s="20"/>
      <c r="AA17" s="21"/>
      <c r="AB17" s="16"/>
      <c r="AC17" s="16"/>
      <c r="AD17" s="16" t="s">
        <v>296</v>
      </c>
      <c r="AE17" s="16" t="s">
        <v>214</v>
      </c>
      <c r="AF17" s="16">
        <v>876</v>
      </c>
      <c r="AG17" s="16" t="s">
        <v>68</v>
      </c>
      <c r="AH17" s="16">
        <v>1</v>
      </c>
      <c r="AI17" s="22">
        <v>84000000000</v>
      </c>
      <c r="AJ17" s="16" t="s">
        <v>215</v>
      </c>
      <c r="AK17" s="19">
        <f>AL17</f>
        <v>45416</v>
      </c>
      <c r="AL17" s="19">
        <f>AM17-210</f>
        <v>45416</v>
      </c>
      <c r="AM17" s="19">
        <v>45626</v>
      </c>
      <c r="AN17" s="16">
        <v>2024</v>
      </c>
      <c r="AO17" s="20"/>
      <c r="AP17" s="16" t="s">
        <v>216</v>
      </c>
      <c r="AQ17" s="16" t="s">
        <v>217</v>
      </c>
      <c r="AR17" s="16" t="s">
        <v>218</v>
      </c>
      <c r="AS17" s="14">
        <v>2023</v>
      </c>
      <c r="AT17" s="14">
        <v>2024</v>
      </c>
      <c r="AU17" s="23">
        <v>33.264000000000003</v>
      </c>
      <c r="AV17" s="16">
        <v>33.264000000000003</v>
      </c>
      <c r="AW17" s="16" t="s">
        <v>61</v>
      </c>
      <c r="AX17" s="16"/>
      <c r="AY17" s="16"/>
      <c r="AZ17" s="16"/>
    </row>
    <row r="18" spans="1:62" s="24" customFormat="1" ht="114.75" customHeight="1">
      <c r="A18" s="14" t="s">
        <v>54</v>
      </c>
      <c r="B18" s="25"/>
      <c r="C18" s="16" t="s">
        <v>208</v>
      </c>
      <c r="D18" s="14" t="s">
        <v>209</v>
      </c>
      <c r="E18" s="16" t="s">
        <v>57</v>
      </c>
      <c r="F18" s="16" t="s">
        <v>210</v>
      </c>
      <c r="G18" s="16" t="str">
        <f>AD18</f>
        <v>Строительно-монтажные работы по техническому перевооружению ПС 110/6 кВ №6 "Рудничная" в Чойском районе Республики Алтай, с заменой  КРУН на модульное распределительное устройство (18 шт. ячеек) и установкой СВ 110кВ - 1 шт , расширение ССПИ</v>
      </c>
      <c r="H18" s="17" t="s">
        <v>60</v>
      </c>
      <c r="I18" s="17" t="s">
        <v>239</v>
      </c>
      <c r="J18" s="16">
        <v>2</v>
      </c>
      <c r="K18" s="16"/>
      <c r="L18" s="16" t="s">
        <v>61</v>
      </c>
      <c r="M18" s="16" t="s">
        <v>62</v>
      </c>
      <c r="N18" s="16" t="s">
        <v>211</v>
      </c>
      <c r="O18" s="46">
        <v>58205</v>
      </c>
      <c r="P18" s="46">
        <f>O18*1.2</f>
        <v>69846</v>
      </c>
      <c r="Q18" s="18">
        <f>46101.16361</f>
        <v>46101.163610000003</v>
      </c>
      <c r="R18" s="18">
        <f>P18-Q18</f>
        <v>23744.836389999997</v>
      </c>
      <c r="S18" s="18">
        <v>0</v>
      </c>
      <c r="T18" s="18">
        <v>0</v>
      </c>
      <c r="U18" s="16" t="s">
        <v>64</v>
      </c>
      <c r="V18" s="16" t="s">
        <v>212</v>
      </c>
      <c r="W18" s="16" t="s">
        <v>66</v>
      </c>
      <c r="X18" s="19">
        <f>Y18-60</f>
        <v>45336</v>
      </c>
      <c r="Y18" s="19">
        <f>AK18-20</f>
        <v>45396</v>
      </c>
      <c r="Z18" s="20"/>
      <c r="AA18" s="16"/>
      <c r="AB18" s="16"/>
      <c r="AC18" s="16"/>
      <c r="AD18" s="16" t="s">
        <v>297</v>
      </c>
      <c r="AE18" s="16" t="s">
        <v>241</v>
      </c>
      <c r="AF18" s="16">
        <v>876</v>
      </c>
      <c r="AG18" s="16" t="s">
        <v>68</v>
      </c>
      <c r="AH18" s="16">
        <v>1</v>
      </c>
      <c r="AI18" s="22">
        <v>84000000000</v>
      </c>
      <c r="AJ18" s="16" t="s">
        <v>215</v>
      </c>
      <c r="AK18" s="19">
        <f>AL18</f>
        <v>45416</v>
      </c>
      <c r="AL18" s="19">
        <f>AM18-210</f>
        <v>45416</v>
      </c>
      <c r="AM18" s="19">
        <v>45626</v>
      </c>
      <c r="AN18" s="16">
        <v>2024</v>
      </c>
      <c r="AO18" s="20"/>
      <c r="AP18" s="16" t="s">
        <v>216</v>
      </c>
      <c r="AQ18" s="16" t="s">
        <v>220</v>
      </c>
      <c r="AR18" s="16" t="s">
        <v>221</v>
      </c>
      <c r="AS18" s="14" t="s">
        <v>222</v>
      </c>
      <c r="AT18" s="14" t="s">
        <v>223</v>
      </c>
      <c r="AU18" s="23">
        <v>75.846000000000004</v>
      </c>
      <c r="AV18" s="16">
        <v>75.846000000000004</v>
      </c>
      <c r="AW18" s="16" t="s">
        <v>61</v>
      </c>
      <c r="AX18" s="16"/>
      <c r="AY18" s="16"/>
      <c r="AZ18" s="16"/>
    </row>
    <row r="19" spans="1:62" s="24" customFormat="1" ht="57" customHeight="1">
      <c r="A19" s="344" t="s">
        <v>54</v>
      </c>
      <c r="B19" s="355"/>
      <c r="C19" s="313" t="s">
        <v>208</v>
      </c>
      <c r="D19" s="344" t="s">
        <v>209</v>
      </c>
      <c r="E19" s="313" t="s">
        <v>57</v>
      </c>
      <c r="F19" s="313" t="s">
        <v>224</v>
      </c>
      <c r="G19" s="313" t="str">
        <f>AD19</f>
        <v>Строительно-монтажные работы по модернизации ССПИ на ПС 110/10кВ №30 «Усть-Коксинская» в Усть-Коксинском районе, ПС 110/10кВ №12 "Дмитриевская" в Турочакском районе, ПС 110/10кВ №19 "Горно-Алтайская"в г. Горно-Алтайске, ПС 110/10кВ № 14 "Майминская" в Майминском районе, Республики Алтай.</v>
      </c>
      <c r="H19" s="356" t="s">
        <v>60</v>
      </c>
      <c r="I19" s="356" t="s">
        <v>239</v>
      </c>
      <c r="J19" s="313">
        <v>2</v>
      </c>
      <c r="K19" s="313"/>
      <c r="L19" s="313" t="s">
        <v>61</v>
      </c>
      <c r="M19" s="313" t="s">
        <v>62</v>
      </c>
      <c r="N19" s="313" t="s">
        <v>211</v>
      </c>
      <c r="O19" s="322">
        <f>5535+5535+6210+6210</f>
        <v>23490</v>
      </c>
      <c r="P19" s="322">
        <f>O19*1.2</f>
        <v>28188</v>
      </c>
      <c r="Q19" s="332">
        <f>P19</f>
        <v>28188</v>
      </c>
      <c r="R19" s="332">
        <v>0</v>
      </c>
      <c r="S19" s="332">
        <v>0</v>
      </c>
      <c r="T19" s="332">
        <v>0</v>
      </c>
      <c r="U19" s="313" t="s">
        <v>64</v>
      </c>
      <c r="V19" s="313" t="s">
        <v>212</v>
      </c>
      <c r="W19" s="313" t="s">
        <v>66</v>
      </c>
      <c r="X19" s="325">
        <f>Y19-60</f>
        <v>45355</v>
      </c>
      <c r="Y19" s="325">
        <f>AK19-20</f>
        <v>45415</v>
      </c>
      <c r="Z19" s="313"/>
      <c r="AA19" s="313"/>
      <c r="AB19" s="313"/>
      <c r="AC19" s="313"/>
      <c r="AD19" s="313" t="s">
        <v>298</v>
      </c>
      <c r="AE19" s="313" t="s">
        <v>241</v>
      </c>
      <c r="AF19" s="313">
        <v>876</v>
      </c>
      <c r="AG19" s="313" t="s">
        <v>68</v>
      </c>
      <c r="AH19" s="313">
        <v>1</v>
      </c>
      <c r="AI19" s="345">
        <v>84000000000</v>
      </c>
      <c r="AJ19" s="313" t="s">
        <v>215</v>
      </c>
      <c r="AK19" s="325">
        <f>AL19</f>
        <v>45435</v>
      </c>
      <c r="AL19" s="325">
        <f>AM19-120</f>
        <v>45435</v>
      </c>
      <c r="AM19" s="325">
        <v>45555</v>
      </c>
      <c r="AN19" s="313">
        <v>2024</v>
      </c>
      <c r="AO19" s="313"/>
      <c r="AP19" s="313" t="s">
        <v>216</v>
      </c>
      <c r="AQ19" s="16" t="s">
        <v>226</v>
      </c>
      <c r="AR19" s="16" t="s">
        <v>227</v>
      </c>
      <c r="AS19" s="14" t="s">
        <v>228</v>
      </c>
      <c r="AT19" s="14" t="s">
        <v>229</v>
      </c>
      <c r="AU19" s="23">
        <v>7.38</v>
      </c>
      <c r="AV19" s="16">
        <v>7.38</v>
      </c>
      <c r="AW19" s="16" t="s">
        <v>61</v>
      </c>
      <c r="AX19" s="16"/>
      <c r="AY19" s="16"/>
      <c r="AZ19" s="16"/>
    </row>
    <row r="20" spans="1:62" s="24" customFormat="1" ht="60.75" customHeight="1">
      <c r="A20" s="305"/>
      <c r="B20" s="342"/>
      <c r="C20" s="314"/>
      <c r="D20" s="305"/>
      <c r="E20" s="314"/>
      <c r="F20" s="314"/>
      <c r="G20" s="314"/>
      <c r="H20" s="357"/>
      <c r="I20" s="357"/>
      <c r="J20" s="314"/>
      <c r="K20" s="314"/>
      <c r="L20" s="314"/>
      <c r="M20" s="314"/>
      <c r="N20" s="314"/>
      <c r="O20" s="323"/>
      <c r="P20" s="323"/>
      <c r="Q20" s="333"/>
      <c r="R20" s="333"/>
      <c r="S20" s="333"/>
      <c r="T20" s="333"/>
      <c r="U20" s="314"/>
      <c r="V20" s="314"/>
      <c r="W20" s="314"/>
      <c r="X20" s="326"/>
      <c r="Y20" s="326"/>
      <c r="Z20" s="314"/>
      <c r="AA20" s="314"/>
      <c r="AB20" s="314"/>
      <c r="AC20" s="314"/>
      <c r="AD20" s="314"/>
      <c r="AE20" s="314"/>
      <c r="AF20" s="314"/>
      <c r="AG20" s="314"/>
      <c r="AH20" s="314"/>
      <c r="AI20" s="346"/>
      <c r="AJ20" s="314"/>
      <c r="AK20" s="326"/>
      <c r="AL20" s="326"/>
      <c r="AM20" s="326"/>
      <c r="AN20" s="314"/>
      <c r="AO20" s="314"/>
      <c r="AP20" s="314"/>
      <c r="AQ20" s="16" t="s">
        <v>230</v>
      </c>
      <c r="AR20" s="16" t="s">
        <v>231</v>
      </c>
      <c r="AS20" s="14" t="s">
        <v>228</v>
      </c>
      <c r="AT20" s="14" t="s">
        <v>229</v>
      </c>
      <c r="AU20" s="23">
        <v>7.38</v>
      </c>
      <c r="AV20" s="16">
        <v>7.38</v>
      </c>
      <c r="AW20" s="16" t="s">
        <v>61</v>
      </c>
      <c r="AX20" s="16"/>
      <c r="AY20" s="16"/>
      <c r="AZ20" s="16"/>
    </row>
    <row r="21" spans="1:62" s="24" customFormat="1" ht="52.5" customHeight="1">
      <c r="A21" s="305"/>
      <c r="B21" s="342"/>
      <c r="C21" s="314"/>
      <c r="D21" s="305"/>
      <c r="E21" s="314"/>
      <c r="F21" s="314"/>
      <c r="G21" s="314"/>
      <c r="H21" s="357"/>
      <c r="I21" s="357"/>
      <c r="J21" s="314"/>
      <c r="K21" s="314"/>
      <c r="L21" s="314"/>
      <c r="M21" s="314"/>
      <c r="N21" s="314"/>
      <c r="O21" s="323"/>
      <c r="P21" s="323"/>
      <c r="Q21" s="333"/>
      <c r="R21" s="333"/>
      <c r="S21" s="333"/>
      <c r="T21" s="333"/>
      <c r="U21" s="314"/>
      <c r="V21" s="314"/>
      <c r="W21" s="314"/>
      <c r="X21" s="326"/>
      <c r="Y21" s="326"/>
      <c r="Z21" s="314"/>
      <c r="AA21" s="314"/>
      <c r="AB21" s="314"/>
      <c r="AC21" s="314"/>
      <c r="AD21" s="314"/>
      <c r="AE21" s="314"/>
      <c r="AF21" s="314"/>
      <c r="AG21" s="314"/>
      <c r="AH21" s="314"/>
      <c r="AI21" s="346"/>
      <c r="AJ21" s="314"/>
      <c r="AK21" s="326"/>
      <c r="AL21" s="326"/>
      <c r="AM21" s="326"/>
      <c r="AN21" s="314"/>
      <c r="AO21" s="314"/>
      <c r="AP21" s="314"/>
      <c r="AQ21" s="16" t="s">
        <v>232</v>
      </c>
      <c r="AR21" s="16" t="s">
        <v>233</v>
      </c>
      <c r="AS21" s="14" t="s">
        <v>234</v>
      </c>
      <c r="AT21" s="14" t="s">
        <v>229</v>
      </c>
      <c r="AU21" s="23">
        <v>8.2799999999999994</v>
      </c>
      <c r="AV21" s="16">
        <v>8.2799999999999994</v>
      </c>
      <c r="AW21" s="16" t="s">
        <v>61</v>
      </c>
      <c r="AX21" s="16"/>
      <c r="AY21" s="16"/>
      <c r="AZ21" s="16"/>
    </row>
    <row r="22" spans="1:62" s="24" customFormat="1" ht="54.75" customHeight="1">
      <c r="A22" s="306"/>
      <c r="B22" s="343"/>
      <c r="C22" s="315"/>
      <c r="D22" s="306"/>
      <c r="E22" s="315"/>
      <c r="F22" s="315"/>
      <c r="G22" s="315"/>
      <c r="H22" s="358"/>
      <c r="I22" s="358"/>
      <c r="J22" s="315"/>
      <c r="K22" s="315"/>
      <c r="L22" s="315"/>
      <c r="M22" s="315"/>
      <c r="N22" s="315"/>
      <c r="O22" s="324"/>
      <c r="P22" s="324"/>
      <c r="Q22" s="334"/>
      <c r="R22" s="334"/>
      <c r="S22" s="334"/>
      <c r="T22" s="334"/>
      <c r="U22" s="315"/>
      <c r="V22" s="315"/>
      <c r="W22" s="315"/>
      <c r="X22" s="327"/>
      <c r="Y22" s="327"/>
      <c r="Z22" s="315"/>
      <c r="AA22" s="315"/>
      <c r="AB22" s="315"/>
      <c r="AC22" s="315"/>
      <c r="AD22" s="315"/>
      <c r="AE22" s="315"/>
      <c r="AF22" s="315"/>
      <c r="AG22" s="315"/>
      <c r="AH22" s="315"/>
      <c r="AI22" s="347"/>
      <c r="AJ22" s="315"/>
      <c r="AK22" s="327"/>
      <c r="AL22" s="327"/>
      <c r="AM22" s="327"/>
      <c r="AN22" s="315"/>
      <c r="AO22" s="315"/>
      <c r="AP22" s="315"/>
      <c r="AQ22" s="16" t="s">
        <v>235</v>
      </c>
      <c r="AR22" s="16" t="s">
        <v>236</v>
      </c>
      <c r="AS22" s="14" t="s">
        <v>234</v>
      </c>
      <c r="AT22" s="14" t="s">
        <v>229</v>
      </c>
      <c r="AU22" s="23">
        <v>8.2799999999999994</v>
      </c>
      <c r="AV22" s="16">
        <v>8.2799999999999994</v>
      </c>
      <c r="AW22" s="16" t="s">
        <v>61</v>
      </c>
      <c r="AX22" s="16"/>
      <c r="AY22" s="16"/>
      <c r="AZ22" s="16"/>
    </row>
    <row r="23" spans="1:62" s="24" customFormat="1" ht="114.75" customHeight="1">
      <c r="A23" s="344" t="s">
        <v>54</v>
      </c>
      <c r="B23" s="355"/>
      <c r="C23" s="313" t="s">
        <v>208</v>
      </c>
      <c r="D23" s="344" t="s">
        <v>209</v>
      </c>
      <c r="E23" s="313" t="s">
        <v>86</v>
      </c>
      <c r="F23" s="313" t="s">
        <v>224</v>
      </c>
      <c r="G23" s="313" t="str">
        <f>AD23</f>
        <v>Проектно-изыскательские работы по модернизации ССПИ на ПС 110/10кВ №1 "Сигнал" в г. Горно-Алтайске, ПС 110/10кВ №21 "Чергинская" в Шебалинском районе, Республики Алтай</v>
      </c>
      <c r="H23" s="356" t="s">
        <v>87</v>
      </c>
      <c r="I23" s="356" t="s">
        <v>88</v>
      </c>
      <c r="J23" s="313">
        <v>2</v>
      </c>
      <c r="K23" s="313"/>
      <c r="L23" s="313" t="s">
        <v>61</v>
      </c>
      <c r="M23" s="313" t="s">
        <v>62</v>
      </c>
      <c r="N23" s="313" t="s">
        <v>211</v>
      </c>
      <c r="O23" s="322">
        <f>690+690</f>
        <v>1380</v>
      </c>
      <c r="P23" s="322">
        <f>O23*1.2</f>
        <v>1656</v>
      </c>
      <c r="Q23" s="332">
        <f>P23</f>
        <v>1656</v>
      </c>
      <c r="R23" s="332">
        <v>0</v>
      </c>
      <c r="S23" s="332">
        <v>0</v>
      </c>
      <c r="T23" s="332">
        <v>0</v>
      </c>
      <c r="U23" s="313" t="s">
        <v>64</v>
      </c>
      <c r="V23" s="313" t="s">
        <v>212</v>
      </c>
      <c r="W23" s="313" t="s">
        <v>66</v>
      </c>
      <c r="X23" s="325">
        <f>Y23-60</f>
        <v>45364</v>
      </c>
      <c r="Y23" s="325">
        <f>AK23-20</f>
        <v>45424</v>
      </c>
      <c r="Z23" s="313"/>
      <c r="AA23" s="313"/>
      <c r="AB23" s="313"/>
      <c r="AC23" s="313"/>
      <c r="AD23" s="313" t="s">
        <v>299</v>
      </c>
      <c r="AE23" s="313" t="s">
        <v>214</v>
      </c>
      <c r="AF23" s="313">
        <v>876</v>
      </c>
      <c r="AG23" s="313" t="s">
        <v>68</v>
      </c>
      <c r="AH23" s="313">
        <v>1</v>
      </c>
      <c r="AI23" s="345">
        <v>84000000000</v>
      </c>
      <c r="AJ23" s="313" t="s">
        <v>215</v>
      </c>
      <c r="AK23" s="325">
        <f>AL23</f>
        <v>45444</v>
      </c>
      <c r="AL23" s="325">
        <f>AM23-90</f>
        <v>45444</v>
      </c>
      <c r="AM23" s="325">
        <v>45534</v>
      </c>
      <c r="AN23" s="313">
        <v>2024</v>
      </c>
      <c r="AO23" s="313"/>
      <c r="AP23" s="313" t="s">
        <v>216</v>
      </c>
      <c r="AQ23" s="16" t="s">
        <v>300</v>
      </c>
      <c r="AR23" s="16" t="s">
        <v>301</v>
      </c>
      <c r="AS23" s="14" t="s">
        <v>229</v>
      </c>
      <c r="AT23" s="14" t="s">
        <v>223</v>
      </c>
      <c r="AU23" s="23">
        <v>8.2799999999999994</v>
      </c>
      <c r="AV23" s="16">
        <v>8.2799999999999994</v>
      </c>
      <c r="AW23" s="16" t="s">
        <v>61</v>
      </c>
      <c r="AX23" s="16"/>
      <c r="AY23" s="16"/>
      <c r="AZ23" s="16"/>
    </row>
    <row r="24" spans="1:62" s="24" customFormat="1" ht="114.75" customHeight="1">
      <c r="A24" s="306"/>
      <c r="B24" s="343"/>
      <c r="C24" s="315"/>
      <c r="D24" s="306"/>
      <c r="E24" s="315"/>
      <c r="F24" s="315"/>
      <c r="G24" s="315"/>
      <c r="H24" s="358"/>
      <c r="I24" s="358"/>
      <c r="J24" s="315"/>
      <c r="K24" s="315"/>
      <c r="L24" s="315"/>
      <c r="M24" s="315"/>
      <c r="N24" s="315"/>
      <c r="O24" s="324"/>
      <c r="P24" s="324"/>
      <c r="Q24" s="334"/>
      <c r="R24" s="334"/>
      <c r="S24" s="334"/>
      <c r="T24" s="334"/>
      <c r="U24" s="315"/>
      <c r="V24" s="315"/>
      <c r="W24" s="315"/>
      <c r="X24" s="327"/>
      <c r="Y24" s="327"/>
      <c r="Z24" s="315"/>
      <c r="AA24" s="315"/>
      <c r="AB24" s="315"/>
      <c r="AC24" s="315"/>
      <c r="AD24" s="315"/>
      <c r="AE24" s="315"/>
      <c r="AF24" s="315"/>
      <c r="AG24" s="315"/>
      <c r="AH24" s="315"/>
      <c r="AI24" s="347"/>
      <c r="AJ24" s="315"/>
      <c r="AK24" s="327"/>
      <c r="AL24" s="327"/>
      <c r="AM24" s="327"/>
      <c r="AN24" s="315"/>
      <c r="AO24" s="315"/>
      <c r="AP24" s="315"/>
      <c r="AQ24" s="16" t="s">
        <v>302</v>
      </c>
      <c r="AR24" s="16" t="s">
        <v>303</v>
      </c>
      <c r="AS24" s="14" t="s">
        <v>229</v>
      </c>
      <c r="AT24" s="14" t="s">
        <v>223</v>
      </c>
      <c r="AU24" s="23">
        <v>8.2799999999999994</v>
      </c>
      <c r="AV24" s="16">
        <v>8.2799999999999994</v>
      </c>
      <c r="AW24" s="16" t="s">
        <v>61</v>
      </c>
      <c r="AX24" s="16"/>
      <c r="AY24" s="16"/>
      <c r="AZ24" s="16"/>
    </row>
    <row r="25" spans="1:62" s="24" customFormat="1" ht="114.75" customHeight="1">
      <c r="A25" s="251" t="s">
        <v>54</v>
      </c>
      <c r="B25" s="257"/>
      <c r="C25" s="252" t="s">
        <v>208</v>
      </c>
      <c r="D25" s="251" t="s">
        <v>209</v>
      </c>
      <c r="E25" s="252" t="s">
        <v>57</v>
      </c>
      <c r="F25" s="252" t="s">
        <v>304</v>
      </c>
      <c r="G25" s="252" t="str">
        <f>AD25</f>
        <v>Строительно-монтажные работы по реконструкции 10,2 км ВЛ-10кВ л. 11-4 в село Иогач Турачакского района Республики Алтай</v>
      </c>
      <c r="H25" s="258" t="s">
        <v>60</v>
      </c>
      <c r="I25" s="258" t="s">
        <v>239</v>
      </c>
      <c r="J25" s="252">
        <v>2</v>
      </c>
      <c r="K25" s="252"/>
      <c r="L25" s="252" t="s">
        <v>61</v>
      </c>
      <c r="M25" s="252" t="s">
        <v>62</v>
      </c>
      <c r="N25" s="252" t="s">
        <v>211</v>
      </c>
      <c r="O25" s="253">
        <v>13913.615830000001</v>
      </c>
      <c r="P25" s="253">
        <f>O25*1.2</f>
        <v>16696.338995999999</v>
      </c>
      <c r="Q25" s="255">
        <f>P25</f>
        <v>16696.338995999999</v>
      </c>
      <c r="R25" s="255">
        <v>0</v>
      </c>
      <c r="S25" s="255">
        <v>0</v>
      </c>
      <c r="T25" s="255">
        <v>0</v>
      </c>
      <c r="U25" s="252" t="s">
        <v>64</v>
      </c>
      <c r="V25" s="252" t="s">
        <v>212</v>
      </c>
      <c r="W25" s="252" t="s">
        <v>66</v>
      </c>
      <c r="X25" s="254">
        <f>Y25-60</f>
        <v>45334</v>
      </c>
      <c r="Y25" s="254">
        <f>AK25-20</f>
        <v>45394</v>
      </c>
      <c r="Z25" s="252"/>
      <c r="AA25" s="252"/>
      <c r="AB25" s="252"/>
      <c r="AC25" s="252"/>
      <c r="AD25" s="252" t="s">
        <v>305</v>
      </c>
      <c r="AE25" s="252" t="s">
        <v>241</v>
      </c>
      <c r="AF25" s="252">
        <v>876</v>
      </c>
      <c r="AG25" s="252" t="s">
        <v>68</v>
      </c>
      <c r="AH25" s="252">
        <v>1</v>
      </c>
      <c r="AI25" s="256">
        <v>84000000000</v>
      </c>
      <c r="AJ25" s="252" t="s">
        <v>215</v>
      </c>
      <c r="AK25" s="254">
        <f t="shared" ref="AK25:AK30" si="4">AL25</f>
        <v>45414</v>
      </c>
      <c r="AL25" s="254">
        <f>AM25-120</f>
        <v>45414</v>
      </c>
      <c r="AM25" s="254">
        <v>45534</v>
      </c>
      <c r="AN25" s="252">
        <v>2024</v>
      </c>
      <c r="AO25" s="252"/>
      <c r="AP25" s="252" t="s">
        <v>216</v>
      </c>
      <c r="AQ25" s="16" t="s">
        <v>306</v>
      </c>
      <c r="AR25" s="16" t="s">
        <v>307</v>
      </c>
      <c r="AS25" s="14" t="s">
        <v>234</v>
      </c>
      <c r="AT25" s="14" t="s">
        <v>229</v>
      </c>
      <c r="AU25" s="23">
        <v>16.696338999999998</v>
      </c>
      <c r="AV25" s="26">
        <v>16.696338999999998</v>
      </c>
      <c r="AW25" s="16" t="s">
        <v>61</v>
      </c>
      <c r="AX25" s="16"/>
      <c r="AY25" s="16"/>
      <c r="AZ25" s="16"/>
    </row>
    <row r="26" spans="1:62" s="24" customFormat="1" ht="114.75" customHeight="1">
      <c r="A26" s="251" t="s">
        <v>54</v>
      </c>
      <c r="B26" s="257"/>
      <c r="C26" s="252" t="s">
        <v>208</v>
      </c>
      <c r="D26" s="251" t="s">
        <v>209</v>
      </c>
      <c r="E26" s="252" t="s">
        <v>57</v>
      </c>
      <c r="F26" s="252" t="s">
        <v>304</v>
      </c>
      <c r="G26" s="252" t="str">
        <f>AD26</f>
        <v>Строительно-монтажные работы по реконструкции 7,63 км ВЛ-10кВ Л-15-13 Чемальского района Республики Алтай  (7,63км с установкой 2х реклоузеров)</v>
      </c>
      <c r="H26" s="258" t="s">
        <v>60</v>
      </c>
      <c r="I26" s="258" t="s">
        <v>239</v>
      </c>
      <c r="J26" s="252">
        <v>2</v>
      </c>
      <c r="K26" s="252"/>
      <c r="L26" s="252" t="s">
        <v>61</v>
      </c>
      <c r="M26" s="252" t="s">
        <v>62</v>
      </c>
      <c r="N26" s="252" t="s">
        <v>211</v>
      </c>
      <c r="O26" s="253">
        <v>6803.4927299999999</v>
      </c>
      <c r="P26" s="253">
        <f>O26*1.2</f>
        <v>8164.1912759999996</v>
      </c>
      <c r="Q26" s="255">
        <f>P26</f>
        <v>8164.1912759999996</v>
      </c>
      <c r="R26" s="255">
        <v>0</v>
      </c>
      <c r="S26" s="255">
        <v>0</v>
      </c>
      <c r="T26" s="255">
        <v>0</v>
      </c>
      <c r="U26" s="252" t="s">
        <v>64</v>
      </c>
      <c r="V26" s="252" t="s">
        <v>212</v>
      </c>
      <c r="W26" s="252" t="s">
        <v>66</v>
      </c>
      <c r="X26" s="254">
        <f>Y26-60</f>
        <v>45334</v>
      </c>
      <c r="Y26" s="254">
        <f>AK26-20</f>
        <v>45394</v>
      </c>
      <c r="Z26" s="252"/>
      <c r="AA26" s="252"/>
      <c r="AB26" s="252"/>
      <c r="AC26" s="252"/>
      <c r="AD26" s="252" t="s">
        <v>308</v>
      </c>
      <c r="AE26" s="252" t="s">
        <v>241</v>
      </c>
      <c r="AF26" s="252">
        <v>876</v>
      </c>
      <c r="AG26" s="252" t="s">
        <v>68</v>
      </c>
      <c r="AH26" s="252">
        <v>1</v>
      </c>
      <c r="AI26" s="256">
        <v>84000000000</v>
      </c>
      <c r="AJ26" s="252" t="s">
        <v>215</v>
      </c>
      <c r="AK26" s="254">
        <f t="shared" si="4"/>
        <v>45414</v>
      </c>
      <c r="AL26" s="254">
        <f>AM26-120</f>
        <v>45414</v>
      </c>
      <c r="AM26" s="254">
        <v>45534</v>
      </c>
      <c r="AN26" s="252">
        <v>2024</v>
      </c>
      <c r="AO26" s="252"/>
      <c r="AP26" s="252" t="s">
        <v>216</v>
      </c>
      <c r="AQ26" s="16" t="s">
        <v>309</v>
      </c>
      <c r="AR26" s="16" t="s">
        <v>310</v>
      </c>
      <c r="AS26" s="14" t="s">
        <v>311</v>
      </c>
      <c r="AT26" s="14" t="s">
        <v>223</v>
      </c>
      <c r="AU26" s="23">
        <v>14.263999999999999</v>
      </c>
      <c r="AV26" s="26">
        <v>14.263999999999999</v>
      </c>
      <c r="AW26" s="16" t="s">
        <v>61</v>
      </c>
      <c r="AX26" s="16"/>
      <c r="AY26" s="16"/>
      <c r="AZ26" s="16"/>
    </row>
    <row r="27" spans="1:62" s="24" customFormat="1" ht="114.75" customHeight="1">
      <c r="A27" s="251" t="s">
        <v>54</v>
      </c>
      <c r="B27" s="257"/>
      <c r="C27" s="252" t="s">
        <v>208</v>
      </c>
      <c r="D27" s="251" t="s">
        <v>209</v>
      </c>
      <c r="E27" s="252" t="s">
        <v>57</v>
      </c>
      <c r="F27" s="252" t="s">
        <v>304</v>
      </c>
      <c r="G27" s="252" t="str">
        <f>AD27</f>
        <v>Строительно-монтажные работы по реконструкции 38,9 км ВЛ-10 кВ №28-13"Усть-Кумир" в Усть-Канском районе Республики Алтай</v>
      </c>
      <c r="H27" s="258" t="s">
        <v>60</v>
      </c>
      <c r="I27" s="258" t="s">
        <v>239</v>
      </c>
      <c r="J27" s="252">
        <v>2</v>
      </c>
      <c r="K27" s="252"/>
      <c r="L27" s="252" t="s">
        <v>61</v>
      </c>
      <c r="M27" s="252" t="s">
        <v>62</v>
      </c>
      <c r="N27" s="252" t="s">
        <v>211</v>
      </c>
      <c r="O27" s="253">
        <v>9129.6668200000004</v>
      </c>
      <c r="P27" s="253">
        <f>O27*1.2</f>
        <v>10955.600184000001</v>
      </c>
      <c r="Q27" s="255">
        <f>10955.60018</f>
        <v>10955.600179999999</v>
      </c>
      <c r="R27" s="255">
        <f>P27-Q27</f>
        <v>4.0000013541430235E-6</v>
      </c>
      <c r="S27" s="255">
        <v>0</v>
      </c>
      <c r="T27" s="255">
        <v>0</v>
      </c>
      <c r="U27" s="252" t="s">
        <v>64</v>
      </c>
      <c r="V27" s="252" t="s">
        <v>212</v>
      </c>
      <c r="W27" s="252" t="s">
        <v>66</v>
      </c>
      <c r="X27" s="254">
        <f>Y27-60</f>
        <v>45334</v>
      </c>
      <c r="Y27" s="254">
        <f>AK27-20</f>
        <v>45394</v>
      </c>
      <c r="Z27" s="252"/>
      <c r="AA27" s="252"/>
      <c r="AB27" s="252"/>
      <c r="AC27" s="252"/>
      <c r="AD27" s="252" t="s">
        <v>312</v>
      </c>
      <c r="AE27" s="252" t="s">
        <v>241</v>
      </c>
      <c r="AF27" s="252">
        <v>876</v>
      </c>
      <c r="AG27" s="252" t="s">
        <v>68</v>
      </c>
      <c r="AH27" s="252">
        <v>1</v>
      </c>
      <c r="AI27" s="256">
        <v>84000000000</v>
      </c>
      <c r="AJ27" s="252" t="s">
        <v>215</v>
      </c>
      <c r="AK27" s="254">
        <f t="shared" si="4"/>
        <v>45414</v>
      </c>
      <c r="AL27" s="254">
        <f>AM27-120</f>
        <v>45414</v>
      </c>
      <c r="AM27" s="254">
        <v>45534</v>
      </c>
      <c r="AN27" s="252">
        <v>2024</v>
      </c>
      <c r="AO27" s="252"/>
      <c r="AP27" s="252" t="s">
        <v>216</v>
      </c>
      <c r="AQ27" s="16" t="s">
        <v>313</v>
      </c>
      <c r="AR27" s="16" t="s">
        <v>314</v>
      </c>
      <c r="AS27" s="14" t="s">
        <v>315</v>
      </c>
      <c r="AT27" s="14" t="s">
        <v>316</v>
      </c>
      <c r="AU27" s="23">
        <v>89.215000000000003</v>
      </c>
      <c r="AV27" s="26">
        <v>89.215000000000003</v>
      </c>
      <c r="AW27" s="16" t="s">
        <v>61</v>
      </c>
      <c r="AX27" s="16"/>
      <c r="AY27" s="16"/>
      <c r="AZ27" s="16"/>
    </row>
    <row r="28" spans="1:62" s="24" customFormat="1" ht="114.75" customHeight="1">
      <c r="A28" s="251" t="s">
        <v>54</v>
      </c>
      <c r="B28" s="257"/>
      <c r="C28" s="252" t="s">
        <v>208</v>
      </c>
      <c r="D28" s="251" t="s">
        <v>209</v>
      </c>
      <c r="E28" s="252" t="s">
        <v>57</v>
      </c>
      <c r="F28" s="252" t="s">
        <v>304</v>
      </c>
      <c r="G28" s="252" t="str">
        <f>AD28</f>
        <v>Строительно-монтажные работы по реконструкции 10,2км ВЛ-10 кВ № 18-4 в Турочакском районе Республики Алтай</v>
      </c>
      <c r="H28" s="258" t="s">
        <v>60</v>
      </c>
      <c r="I28" s="258" t="s">
        <v>239</v>
      </c>
      <c r="J28" s="252">
        <v>2</v>
      </c>
      <c r="K28" s="252"/>
      <c r="L28" s="252" t="s">
        <v>61</v>
      </c>
      <c r="M28" s="252" t="s">
        <v>62</v>
      </c>
      <c r="N28" s="252" t="s">
        <v>211</v>
      </c>
      <c r="O28" s="253">
        <v>18839.453570000001</v>
      </c>
      <c r="P28" s="253">
        <f>O28*1.2</f>
        <v>22607.344284000003</v>
      </c>
      <c r="Q28" s="255">
        <f>P28</f>
        <v>22607.344284000003</v>
      </c>
      <c r="R28" s="255">
        <v>0</v>
      </c>
      <c r="S28" s="255">
        <v>0</v>
      </c>
      <c r="T28" s="255">
        <v>0</v>
      </c>
      <c r="U28" s="252" t="s">
        <v>64</v>
      </c>
      <c r="V28" s="252" t="s">
        <v>212</v>
      </c>
      <c r="W28" s="252" t="s">
        <v>66</v>
      </c>
      <c r="X28" s="254">
        <f>Y28-60</f>
        <v>45334</v>
      </c>
      <c r="Y28" s="254">
        <f>AK28-20</f>
        <v>45394</v>
      </c>
      <c r="Z28" s="252"/>
      <c r="AA28" s="252"/>
      <c r="AB28" s="252"/>
      <c r="AC28" s="252"/>
      <c r="AD28" s="252" t="s">
        <v>317</v>
      </c>
      <c r="AE28" s="252" t="s">
        <v>241</v>
      </c>
      <c r="AF28" s="252">
        <v>876</v>
      </c>
      <c r="AG28" s="252" t="s">
        <v>68</v>
      </c>
      <c r="AH28" s="252">
        <v>1</v>
      </c>
      <c r="AI28" s="256">
        <v>84000000000</v>
      </c>
      <c r="AJ28" s="252" t="s">
        <v>215</v>
      </c>
      <c r="AK28" s="254">
        <f t="shared" si="4"/>
        <v>45414</v>
      </c>
      <c r="AL28" s="254">
        <f>AM28-120</f>
        <v>45414</v>
      </c>
      <c r="AM28" s="254">
        <v>45534</v>
      </c>
      <c r="AN28" s="252">
        <v>2024</v>
      </c>
      <c r="AO28" s="252"/>
      <c r="AP28" s="252" t="s">
        <v>216</v>
      </c>
      <c r="AQ28" s="16" t="s">
        <v>318</v>
      </c>
      <c r="AR28" s="16" t="s">
        <v>319</v>
      </c>
      <c r="AS28" s="14" t="s">
        <v>315</v>
      </c>
      <c r="AT28" s="14" t="s">
        <v>229</v>
      </c>
      <c r="AU28" s="23">
        <v>23.393053519999999</v>
      </c>
      <c r="AV28" s="26">
        <v>23.393053519999999</v>
      </c>
      <c r="AW28" s="16" t="s">
        <v>61</v>
      </c>
      <c r="AX28" s="16"/>
      <c r="AY28" s="16"/>
      <c r="AZ28" s="16"/>
    </row>
    <row r="29" spans="1:62" s="24" customFormat="1" ht="114.75" customHeight="1">
      <c r="A29" s="251" t="s">
        <v>54</v>
      </c>
      <c r="B29" s="257"/>
      <c r="C29" s="252" t="s">
        <v>208</v>
      </c>
      <c r="D29" s="251" t="s">
        <v>209</v>
      </c>
      <c r="E29" s="252" t="s">
        <v>57</v>
      </c>
      <c r="F29" s="252" t="s">
        <v>304</v>
      </c>
      <c r="G29" s="252" t="str">
        <f>AD29</f>
        <v>Строительно-монтажные работы по модернизации ВЛ-10 кВ с установкой реклоузеров 11 шт. в Республике Алтай</v>
      </c>
      <c r="H29" s="258" t="s">
        <v>60</v>
      </c>
      <c r="I29" s="258" t="s">
        <v>239</v>
      </c>
      <c r="J29" s="252">
        <v>2</v>
      </c>
      <c r="K29" s="252"/>
      <c r="L29" s="252" t="s">
        <v>61</v>
      </c>
      <c r="M29" s="252" t="s">
        <v>62</v>
      </c>
      <c r="N29" s="252" t="s">
        <v>211</v>
      </c>
      <c r="O29" s="253">
        <v>5300</v>
      </c>
      <c r="P29" s="253">
        <f>O29*1.2</f>
        <v>6360</v>
      </c>
      <c r="Q29" s="255">
        <f>P29</f>
        <v>6360</v>
      </c>
      <c r="R29" s="255">
        <v>0</v>
      </c>
      <c r="S29" s="255">
        <v>0</v>
      </c>
      <c r="T29" s="255">
        <v>0</v>
      </c>
      <c r="U29" s="252" t="s">
        <v>64</v>
      </c>
      <c r="V29" s="252" t="s">
        <v>212</v>
      </c>
      <c r="W29" s="252" t="s">
        <v>66</v>
      </c>
      <c r="X29" s="254">
        <f>Y29-60</f>
        <v>45334</v>
      </c>
      <c r="Y29" s="254">
        <f>AK29-20</f>
        <v>45394</v>
      </c>
      <c r="Z29" s="252"/>
      <c r="AA29" s="252"/>
      <c r="AB29" s="252"/>
      <c r="AC29" s="252"/>
      <c r="AD29" s="252" t="s">
        <v>320</v>
      </c>
      <c r="AE29" s="252" t="s">
        <v>241</v>
      </c>
      <c r="AF29" s="252">
        <v>876</v>
      </c>
      <c r="AG29" s="252" t="s">
        <v>68</v>
      </c>
      <c r="AH29" s="252">
        <v>1</v>
      </c>
      <c r="AI29" s="256">
        <v>84000000000</v>
      </c>
      <c r="AJ29" s="252" t="s">
        <v>215</v>
      </c>
      <c r="AK29" s="254">
        <f t="shared" si="4"/>
        <v>45414</v>
      </c>
      <c r="AL29" s="254">
        <f>AM29-120</f>
        <v>45414</v>
      </c>
      <c r="AM29" s="254">
        <v>45534</v>
      </c>
      <c r="AN29" s="252">
        <v>2024</v>
      </c>
      <c r="AO29" s="252"/>
      <c r="AP29" s="252" t="s">
        <v>216</v>
      </c>
      <c r="AQ29" s="16" t="s">
        <v>321</v>
      </c>
      <c r="AR29" s="16" t="s">
        <v>322</v>
      </c>
      <c r="AS29" s="14" t="s">
        <v>234</v>
      </c>
      <c r="AT29" s="14" t="s">
        <v>323</v>
      </c>
      <c r="AU29" s="23">
        <v>34.44</v>
      </c>
      <c r="AV29" s="16">
        <v>34.44</v>
      </c>
      <c r="AW29" s="16" t="s">
        <v>61</v>
      </c>
      <c r="AX29" s="16"/>
      <c r="AY29" s="16"/>
      <c r="AZ29" s="16"/>
    </row>
    <row r="30" spans="1:62" s="278" customFormat="1" ht="96" customHeight="1">
      <c r="A30" s="14" t="s">
        <v>247</v>
      </c>
      <c r="B30" s="15"/>
      <c r="C30" s="16" t="s">
        <v>55</v>
      </c>
      <c r="D30" s="56" t="s">
        <v>438</v>
      </c>
      <c r="E30" s="16" t="s">
        <v>383</v>
      </c>
      <c r="F30" s="16" t="s">
        <v>467</v>
      </c>
      <c r="G30" s="16" t="s">
        <v>473</v>
      </c>
      <c r="H30" s="18">
        <v>1200</v>
      </c>
      <c r="I30" s="18">
        <f>H30*1.2</f>
        <v>1440</v>
      </c>
      <c r="J30" s="18">
        <f>I30</f>
        <v>1440</v>
      </c>
      <c r="K30" s="18"/>
      <c r="L30" s="18"/>
      <c r="M30" s="18"/>
      <c r="O30" s="279"/>
      <c r="P30" s="279"/>
      <c r="U30" s="33" t="s">
        <v>64</v>
      </c>
      <c r="V30" s="56" t="s">
        <v>470</v>
      </c>
      <c r="W30" s="34" t="s">
        <v>66</v>
      </c>
      <c r="X30" s="19">
        <f>Y30-40</f>
        <v>45383</v>
      </c>
      <c r="Y30" s="19">
        <f>AK30-25</f>
        <v>45423</v>
      </c>
      <c r="Z30" s="7"/>
      <c r="AA30" s="8"/>
      <c r="AB30" s="5"/>
      <c r="AC30" s="5"/>
      <c r="AD30" s="5"/>
      <c r="AE30" s="16" t="s">
        <v>471</v>
      </c>
      <c r="AF30" s="16">
        <v>876</v>
      </c>
      <c r="AG30" s="16" t="s">
        <v>68</v>
      </c>
      <c r="AH30" s="16">
        <v>1</v>
      </c>
      <c r="AI30" s="22">
        <v>81000000000</v>
      </c>
      <c r="AJ30" s="16" t="s">
        <v>440</v>
      </c>
      <c r="AK30" s="41">
        <f t="shared" si="4"/>
        <v>45448</v>
      </c>
      <c r="AL30" s="41">
        <f>AM30-199</f>
        <v>45448</v>
      </c>
      <c r="AM30" s="19">
        <v>45647</v>
      </c>
      <c r="AN30" s="5">
        <v>2023</v>
      </c>
      <c r="AO30" s="7"/>
      <c r="AP30" s="5"/>
      <c r="AQ30" s="5"/>
      <c r="AR30" s="5"/>
      <c r="AS30" s="5"/>
    </row>
    <row r="31" spans="1:62" s="43" customFormat="1" ht="50.25" customHeight="1">
      <c r="A31" s="56" t="s">
        <v>496</v>
      </c>
      <c r="B31" s="56"/>
      <c r="C31" s="56" t="s">
        <v>382</v>
      </c>
      <c r="D31" s="56" t="s">
        <v>497</v>
      </c>
      <c r="E31" s="56" t="s">
        <v>57</v>
      </c>
      <c r="F31" s="56"/>
      <c r="G31" s="56" t="s">
        <v>740</v>
      </c>
      <c r="H31" s="40" t="s">
        <v>60</v>
      </c>
      <c r="I31" s="40" t="s">
        <v>60</v>
      </c>
      <c r="J31" s="56">
        <v>2</v>
      </c>
      <c r="K31" s="56"/>
      <c r="L31" s="56" t="s">
        <v>74</v>
      </c>
      <c r="M31" s="5" t="s">
        <v>500</v>
      </c>
      <c r="N31" s="16" t="s">
        <v>211</v>
      </c>
      <c r="O31" s="235">
        <f>P31/1.2</f>
        <v>31831.575000000001</v>
      </c>
      <c r="P31" s="235">
        <f>Q31</f>
        <v>38197.89</v>
      </c>
      <c r="Q31" s="44">
        <v>38197.89</v>
      </c>
      <c r="R31" s="44"/>
      <c r="S31" s="56"/>
      <c r="T31" s="56"/>
      <c r="U31" s="56" t="s">
        <v>64</v>
      </c>
      <c r="V31" s="56" t="s">
        <v>501</v>
      </c>
      <c r="W31" s="56" t="s">
        <v>66</v>
      </c>
      <c r="X31" s="45">
        <v>45381</v>
      </c>
      <c r="Y31" s="45">
        <f t="shared" ref="Y31:Y42" si="5">X31+60</f>
        <v>45441</v>
      </c>
      <c r="Z31" s="56"/>
      <c r="AA31" s="56"/>
      <c r="AB31" s="56"/>
      <c r="AC31" s="56"/>
      <c r="AD31" s="56" t="str">
        <f t="shared" ref="AD31:AD59" si="6">G31</f>
        <v>Реконструкция здания ЗРУ 6 кВ ПС 35/6 кВ Абашевская 1/2 с заменой оборудования ячеек 16 шт.</v>
      </c>
      <c r="AE31" s="33" t="s">
        <v>502</v>
      </c>
      <c r="AF31" s="33">
        <v>876</v>
      </c>
      <c r="AG31" s="33" t="s">
        <v>435</v>
      </c>
      <c r="AH31" s="33">
        <v>1</v>
      </c>
      <c r="AI31" s="42">
        <v>32000000000</v>
      </c>
      <c r="AJ31" s="33" t="s">
        <v>503</v>
      </c>
      <c r="AK31" s="45">
        <f>Y31+10</f>
        <v>45451</v>
      </c>
      <c r="AL31" s="45">
        <f>AK31</f>
        <v>45451</v>
      </c>
      <c r="AM31" s="45">
        <v>45656</v>
      </c>
      <c r="AN31" s="56">
        <v>2024</v>
      </c>
      <c r="AO31" s="56"/>
      <c r="AP31" s="56"/>
      <c r="AQ31" s="56" t="s">
        <v>740</v>
      </c>
      <c r="AR31" s="56" t="s">
        <v>741</v>
      </c>
      <c r="AS31" s="56">
        <v>2021</v>
      </c>
      <c r="AT31" s="56">
        <v>2024</v>
      </c>
      <c r="AU31" s="44">
        <v>46.13152333</v>
      </c>
      <c r="AV31" s="44">
        <v>41.731737440000003</v>
      </c>
      <c r="AW31" s="56" t="s">
        <v>74</v>
      </c>
      <c r="AX31" s="56"/>
      <c r="AY31" s="56"/>
      <c r="AZ31" s="56"/>
      <c r="BC31" s="43">
        <f>AU31*1000</f>
        <v>46131.523330000004</v>
      </c>
      <c r="BD31" s="280">
        <f>BC31-O31</f>
        <v>14299.948330000003</v>
      </c>
      <c r="BE31" s="280">
        <f>BF31/1000</f>
        <v>422.9724015999999</v>
      </c>
      <c r="BF31" s="280">
        <v>422972.40159999992</v>
      </c>
      <c r="BI31" s="280">
        <f>BJ31*0.94*1000</f>
        <v>39227.833193599996</v>
      </c>
      <c r="BJ31" s="43">
        <v>41.731737440000003</v>
      </c>
    </row>
    <row r="32" spans="1:62" s="43" customFormat="1" ht="50.25" customHeight="1">
      <c r="A32" s="56" t="s">
        <v>496</v>
      </c>
      <c r="B32" s="56"/>
      <c r="C32" s="56" t="s">
        <v>382</v>
      </c>
      <c r="D32" s="56" t="s">
        <v>497</v>
      </c>
      <c r="E32" s="56" t="s">
        <v>57</v>
      </c>
      <c r="F32" s="56"/>
      <c r="G32" s="56" t="s">
        <v>742</v>
      </c>
      <c r="H32" s="40" t="s">
        <v>60</v>
      </c>
      <c r="I32" s="40" t="s">
        <v>60</v>
      </c>
      <c r="J32" s="56">
        <v>2</v>
      </c>
      <c r="K32" s="56"/>
      <c r="L32" s="56" t="s">
        <v>74</v>
      </c>
      <c r="M32" s="5" t="s">
        <v>500</v>
      </c>
      <c r="N32" s="16" t="s">
        <v>211</v>
      </c>
      <c r="O32" s="235">
        <f>P32/1.2</f>
        <v>24358.250000000004</v>
      </c>
      <c r="P32" s="235">
        <f>Q32</f>
        <v>29229.9</v>
      </c>
      <c r="Q32" s="44">
        <f>31430*0.93</f>
        <v>29229.9</v>
      </c>
      <c r="R32" s="44"/>
      <c r="S32" s="56"/>
      <c r="T32" s="56"/>
      <c r="U32" s="56" t="s">
        <v>64</v>
      </c>
      <c r="V32" s="56" t="s">
        <v>501</v>
      </c>
      <c r="W32" s="56" t="s">
        <v>66</v>
      </c>
      <c r="X32" s="45">
        <v>45381</v>
      </c>
      <c r="Y32" s="45">
        <f t="shared" si="5"/>
        <v>45441</v>
      </c>
      <c r="Z32" s="56"/>
      <c r="AA32" s="56"/>
      <c r="AB32" s="56"/>
      <c r="AC32" s="56"/>
      <c r="AD32" s="56" t="str">
        <f t="shared" si="6"/>
        <v>Техническое перевооружение здания ПС №8 от ВЛ-6 ф. 6-1-Ц и ВЛ-6 ф. 6-6-Е  (РП-6кВ) Осинниковского РЭС с заменой на блочную КТПБ 2*1000 кВА</v>
      </c>
      <c r="AE32" s="33" t="s">
        <v>502</v>
      </c>
      <c r="AF32" s="33">
        <v>876</v>
      </c>
      <c r="AG32" s="33" t="s">
        <v>435</v>
      </c>
      <c r="AH32" s="33">
        <v>1</v>
      </c>
      <c r="AI32" s="42">
        <v>32000000000</v>
      </c>
      <c r="AJ32" s="33" t="s">
        <v>503</v>
      </c>
      <c r="AK32" s="45">
        <f>Y32+10</f>
        <v>45451</v>
      </c>
      <c r="AL32" s="45">
        <f>AK32</f>
        <v>45451</v>
      </c>
      <c r="AM32" s="45">
        <v>45656</v>
      </c>
      <c r="AN32" s="56">
        <v>2024</v>
      </c>
      <c r="AO32" s="56"/>
      <c r="AP32" s="56"/>
      <c r="AQ32" s="56" t="s">
        <v>742</v>
      </c>
      <c r="AR32" s="56" t="s">
        <v>743</v>
      </c>
      <c r="AS32" s="56">
        <v>2021</v>
      </c>
      <c r="AT32" s="56">
        <v>2024</v>
      </c>
      <c r="AU32" s="44">
        <v>31.559556730000001</v>
      </c>
      <c r="AV32" s="44">
        <v>31.428110719999999</v>
      </c>
      <c r="AW32" s="56" t="s">
        <v>506</v>
      </c>
      <c r="AX32" s="56"/>
      <c r="AY32" s="56"/>
      <c r="AZ32" s="56"/>
      <c r="BC32" s="43">
        <f t="shared" ref="BC32:BC58" si="7">AU32*1000</f>
        <v>31559.55673</v>
      </c>
      <c r="BD32" s="43">
        <f t="shared" ref="BD32:BD58" si="8">BC32-O32</f>
        <v>7201.3067299999966</v>
      </c>
      <c r="BE32" s="280">
        <f t="shared" ref="BE32:BE58" si="9">BF32/1000</f>
        <v>460.22400939999994</v>
      </c>
      <c r="BF32" s="280">
        <v>460224.00939999992</v>
      </c>
      <c r="BI32" s="280">
        <f t="shared" ref="BI32:BI59" si="10">BJ32*0.94*1000</f>
        <v>29542.424076799995</v>
      </c>
      <c r="BJ32" s="43">
        <v>31.428110719999999</v>
      </c>
    </row>
    <row r="33" spans="1:62" s="43" customFormat="1" ht="50.25" customHeight="1">
      <c r="A33" s="56" t="s">
        <v>496</v>
      </c>
      <c r="B33" s="56"/>
      <c r="C33" s="56" t="s">
        <v>382</v>
      </c>
      <c r="D33" s="56" t="s">
        <v>497</v>
      </c>
      <c r="E33" s="56" t="s">
        <v>57</v>
      </c>
      <c r="F33" s="56"/>
      <c r="G33" s="56" t="s">
        <v>744</v>
      </c>
      <c r="H33" s="40" t="s">
        <v>60</v>
      </c>
      <c r="I33" s="40" t="s">
        <v>60</v>
      </c>
      <c r="J33" s="56">
        <v>2</v>
      </c>
      <c r="K33" s="56"/>
      <c r="L33" s="56" t="s">
        <v>74</v>
      </c>
      <c r="M33" s="5" t="s">
        <v>500</v>
      </c>
      <c r="N33" s="16" t="s">
        <v>211</v>
      </c>
      <c r="O33" s="235">
        <f t="shared" ref="O33:O41" si="11">P33/1.2</f>
        <v>36572.250000000007</v>
      </c>
      <c r="P33" s="235">
        <f>Q33</f>
        <v>43886.700000000004</v>
      </c>
      <c r="Q33" s="44">
        <f>47190*0.93</f>
        <v>43886.700000000004</v>
      </c>
      <c r="R33" s="44"/>
      <c r="S33" s="56"/>
      <c r="T33" s="56"/>
      <c r="U33" s="56" t="s">
        <v>64</v>
      </c>
      <c r="V33" s="56" t="s">
        <v>501</v>
      </c>
      <c r="W33" s="56" t="s">
        <v>66</v>
      </c>
      <c r="X33" s="45">
        <v>45381</v>
      </c>
      <c r="Y33" s="45">
        <f t="shared" si="5"/>
        <v>45441</v>
      </c>
      <c r="Z33" s="56"/>
      <c r="AA33" s="56"/>
      <c r="AB33" s="56"/>
      <c r="AC33" s="56"/>
      <c r="AD33" s="56" t="str">
        <f t="shared" si="6"/>
        <v>Техническое перевооружение ПС 35/10 кВ Осиновская. Замена оборудования ячеек 35 кВ: вводные (2 шт.), 10 кВ: вводная (2шт), секционная ( 1 шт.), линейная (11 шт.), (Кемеровский РЭС)</v>
      </c>
      <c r="AE33" s="33" t="s">
        <v>502</v>
      </c>
      <c r="AF33" s="33">
        <v>876</v>
      </c>
      <c r="AG33" s="33" t="s">
        <v>435</v>
      </c>
      <c r="AH33" s="33">
        <v>1</v>
      </c>
      <c r="AI33" s="42">
        <v>32000000000</v>
      </c>
      <c r="AJ33" s="33" t="s">
        <v>503</v>
      </c>
      <c r="AK33" s="45">
        <f>Y33+10</f>
        <v>45451</v>
      </c>
      <c r="AL33" s="45">
        <f>AK33</f>
        <v>45451</v>
      </c>
      <c r="AM33" s="45">
        <v>45656</v>
      </c>
      <c r="AN33" s="56">
        <v>2024</v>
      </c>
      <c r="AO33" s="56"/>
      <c r="AP33" s="56"/>
      <c r="AQ33" s="56" t="s">
        <v>744</v>
      </c>
      <c r="AR33" s="56" t="s">
        <v>745</v>
      </c>
      <c r="AS33" s="56">
        <v>2018</v>
      </c>
      <c r="AT33" s="56">
        <v>2024</v>
      </c>
      <c r="AU33" s="44">
        <v>51.081559319999997</v>
      </c>
      <c r="AV33" s="44">
        <v>47.186559320000001</v>
      </c>
      <c r="AW33" s="56" t="s">
        <v>506</v>
      </c>
      <c r="AX33" s="56"/>
      <c r="AY33" s="56"/>
      <c r="AZ33" s="56"/>
      <c r="BC33" s="43">
        <f t="shared" si="7"/>
        <v>51081.55932</v>
      </c>
      <c r="BD33" s="43">
        <f t="shared" si="8"/>
        <v>14509.309319999993</v>
      </c>
      <c r="BE33" s="280">
        <f t="shared" si="9"/>
        <v>2106.9395</v>
      </c>
      <c r="BF33" s="280">
        <v>2106939.5</v>
      </c>
      <c r="BI33" s="280">
        <f t="shared" si="10"/>
        <v>44355.365760799999</v>
      </c>
      <c r="BJ33" s="43">
        <v>47.186559320000001</v>
      </c>
    </row>
    <row r="34" spans="1:62" s="43" customFormat="1" ht="50.25" customHeight="1">
      <c r="A34" s="56" t="s">
        <v>496</v>
      </c>
      <c r="B34" s="56"/>
      <c r="C34" s="56" t="s">
        <v>382</v>
      </c>
      <c r="D34" s="56" t="s">
        <v>497</v>
      </c>
      <c r="E34" s="56" t="s">
        <v>57</v>
      </c>
      <c r="F34" s="56"/>
      <c r="G34" s="56" t="s">
        <v>746</v>
      </c>
      <c r="H34" s="40" t="s">
        <v>60</v>
      </c>
      <c r="I34" s="40" t="s">
        <v>60</v>
      </c>
      <c r="J34" s="56">
        <v>2</v>
      </c>
      <c r="K34" s="56"/>
      <c r="L34" s="56" t="s">
        <v>74</v>
      </c>
      <c r="M34" s="5" t="s">
        <v>500</v>
      </c>
      <c r="N34" s="16" t="s">
        <v>211</v>
      </c>
      <c r="O34" s="235">
        <f t="shared" si="11"/>
        <v>11818.75</v>
      </c>
      <c r="P34" s="235">
        <f t="shared" ref="P34:P41" si="12">Q34</f>
        <v>14182.5</v>
      </c>
      <c r="Q34" s="44">
        <f>15250*0.93</f>
        <v>14182.5</v>
      </c>
      <c r="R34" s="44"/>
      <c r="S34" s="56"/>
      <c r="T34" s="56"/>
      <c r="U34" s="56" t="s">
        <v>64</v>
      </c>
      <c r="V34" s="56" t="s">
        <v>501</v>
      </c>
      <c r="W34" s="56" t="s">
        <v>66</v>
      </c>
      <c r="X34" s="45">
        <v>45381</v>
      </c>
      <c r="Y34" s="45">
        <f t="shared" si="5"/>
        <v>45441</v>
      </c>
      <c r="Z34" s="56"/>
      <c r="AA34" s="56"/>
      <c r="AB34" s="56"/>
      <c r="AC34" s="56"/>
      <c r="AD34" s="56" t="str">
        <f t="shared" si="6"/>
        <v xml:space="preserve">Техническое перевооружение ПС 35/10кВ Усть-Сосновская (Топкинский РЭС). Замена оборудования ячеек 35 кВ: линейные (2 шт.), </v>
      </c>
      <c r="AE34" s="33" t="s">
        <v>502</v>
      </c>
      <c r="AF34" s="33">
        <v>876</v>
      </c>
      <c r="AG34" s="33" t="s">
        <v>435</v>
      </c>
      <c r="AH34" s="33">
        <v>1</v>
      </c>
      <c r="AI34" s="42">
        <v>32000000000</v>
      </c>
      <c r="AJ34" s="33" t="s">
        <v>503</v>
      </c>
      <c r="AK34" s="45">
        <f>Y34+10</f>
        <v>45451</v>
      </c>
      <c r="AL34" s="45">
        <f>AK34</f>
        <v>45451</v>
      </c>
      <c r="AM34" s="45">
        <v>45656</v>
      </c>
      <c r="AN34" s="56">
        <v>2024</v>
      </c>
      <c r="AO34" s="56"/>
      <c r="AP34" s="56"/>
      <c r="AQ34" s="56" t="s">
        <v>746</v>
      </c>
      <c r="AR34" s="56" t="s">
        <v>747</v>
      </c>
      <c r="AS34" s="56">
        <v>2017</v>
      </c>
      <c r="AT34" s="56">
        <v>2024</v>
      </c>
      <c r="AU34" s="44">
        <v>16.06010169</v>
      </c>
      <c r="AV34" s="44">
        <v>15.250101689999999</v>
      </c>
      <c r="AW34" s="56" t="s">
        <v>506</v>
      </c>
      <c r="AX34" s="56"/>
      <c r="AY34" s="56"/>
      <c r="AZ34" s="56"/>
      <c r="BC34" s="43">
        <f t="shared" si="7"/>
        <v>16060.10169</v>
      </c>
      <c r="BD34" s="43">
        <f t="shared" si="8"/>
        <v>4241.3516899999995</v>
      </c>
      <c r="BE34" s="280">
        <f t="shared" si="9"/>
        <v>5470.6743126000001</v>
      </c>
      <c r="BF34" s="280">
        <v>5470674.3125999998</v>
      </c>
      <c r="BI34" s="280">
        <f t="shared" si="10"/>
        <v>14335.095588599997</v>
      </c>
      <c r="BJ34" s="43">
        <v>15.250101689999999</v>
      </c>
    </row>
    <row r="35" spans="1:62" s="43" customFormat="1" ht="50.25" customHeight="1">
      <c r="A35" s="56" t="s">
        <v>496</v>
      </c>
      <c r="B35" s="56"/>
      <c r="C35" s="56" t="s">
        <v>382</v>
      </c>
      <c r="D35" s="56" t="s">
        <v>497</v>
      </c>
      <c r="E35" s="56" t="s">
        <v>57</v>
      </c>
      <c r="F35" s="56"/>
      <c r="G35" s="56" t="s">
        <v>748</v>
      </c>
      <c r="H35" s="40" t="s">
        <v>60</v>
      </c>
      <c r="I35" s="40" t="s">
        <v>60</v>
      </c>
      <c r="J35" s="56">
        <v>2</v>
      </c>
      <c r="K35" s="56"/>
      <c r="L35" s="56" t="s">
        <v>74</v>
      </c>
      <c r="M35" s="5" t="s">
        <v>500</v>
      </c>
      <c r="N35" s="16" t="s">
        <v>211</v>
      </c>
      <c r="O35" s="235">
        <f t="shared" si="11"/>
        <v>11829.678809750001</v>
      </c>
      <c r="P35" s="235">
        <f t="shared" si="12"/>
        <v>14195.6145717</v>
      </c>
      <c r="Q35" s="44">
        <f>15264.10169*0.93</f>
        <v>14195.6145717</v>
      </c>
      <c r="R35" s="44"/>
      <c r="S35" s="56"/>
      <c r="T35" s="56"/>
      <c r="U35" s="56" t="s">
        <v>64</v>
      </c>
      <c r="V35" s="56" t="s">
        <v>501</v>
      </c>
      <c r="W35" s="56" t="s">
        <v>66</v>
      </c>
      <c r="X35" s="45">
        <v>45381</v>
      </c>
      <c r="Y35" s="45">
        <f t="shared" si="5"/>
        <v>45441</v>
      </c>
      <c r="Z35" s="56"/>
      <c r="AA35" s="56"/>
      <c r="AB35" s="56"/>
      <c r="AC35" s="56"/>
      <c r="AD35" s="56" t="str">
        <f t="shared" si="6"/>
        <v>Техническое перевооружение ПС 35/10 кВ Верх-Падунская. Замена оборудования ячеек 35 кВ: линейные (2 шт.), 
 (Топкинский РЭС)</v>
      </c>
      <c r="AE35" s="33" t="s">
        <v>502</v>
      </c>
      <c r="AF35" s="33">
        <v>876</v>
      </c>
      <c r="AG35" s="33" t="s">
        <v>435</v>
      </c>
      <c r="AH35" s="33">
        <v>1</v>
      </c>
      <c r="AI35" s="42">
        <v>32000000000</v>
      </c>
      <c r="AJ35" s="33" t="s">
        <v>503</v>
      </c>
      <c r="AK35" s="45">
        <f>Y35+10</f>
        <v>45451</v>
      </c>
      <c r="AL35" s="45">
        <f>AK35</f>
        <v>45451</v>
      </c>
      <c r="AM35" s="45">
        <v>45656</v>
      </c>
      <c r="AN35" s="56">
        <v>2024</v>
      </c>
      <c r="AO35" s="56"/>
      <c r="AP35" s="56"/>
      <c r="AQ35" s="56" t="s">
        <v>748</v>
      </c>
      <c r="AR35" s="56" t="s">
        <v>749</v>
      </c>
      <c r="AS35" s="56">
        <v>2017</v>
      </c>
      <c r="AT35" s="56">
        <v>2024</v>
      </c>
      <c r="AU35" s="44">
        <v>16.06010169</v>
      </c>
      <c r="AV35" s="44">
        <v>15.26410169</v>
      </c>
      <c r="AW35" s="56" t="s">
        <v>506</v>
      </c>
      <c r="AX35" s="56"/>
      <c r="AY35" s="56"/>
      <c r="AZ35" s="56"/>
      <c r="BC35" s="43">
        <f t="shared" si="7"/>
        <v>16060.10169</v>
      </c>
      <c r="BD35" s="43">
        <f t="shared" si="8"/>
        <v>4230.4228802499983</v>
      </c>
      <c r="BE35" s="280">
        <f t="shared" si="9"/>
        <v>7221.8586019999993</v>
      </c>
      <c r="BF35" s="280">
        <v>7221858.601999999</v>
      </c>
      <c r="BI35" s="280">
        <f t="shared" si="10"/>
        <v>14348.255588599999</v>
      </c>
      <c r="BJ35" s="43">
        <v>15.26410169</v>
      </c>
    </row>
    <row r="36" spans="1:62" s="43" customFormat="1" ht="50.25" customHeight="1">
      <c r="A36" s="56" t="s">
        <v>496</v>
      </c>
      <c r="B36" s="56"/>
      <c r="C36" s="56" t="s">
        <v>382</v>
      </c>
      <c r="D36" s="56" t="s">
        <v>497</v>
      </c>
      <c r="E36" s="56" t="s">
        <v>57</v>
      </c>
      <c r="F36" s="56"/>
      <c r="G36" s="56" t="s">
        <v>750</v>
      </c>
      <c r="H36" s="40" t="s">
        <v>60</v>
      </c>
      <c r="I36" s="40" t="s">
        <v>60</v>
      </c>
      <c r="J36" s="56">
        <v>2</v>
      </c>
      <c r="K36" s="56"/>
      <c r="L36" s="56" t="s">
        <v>74</v>
      </c>
      <c r="M36" s="5" t="s">
        <v>500</v>
      </c>
      <c r="N36" s="16" t="s">
        <v>211</v>
      </c>
      <c r="O36" s="235">
        <f t="shared" si="11"/>
        <v>5853.0233085</v>
      </c>
      <c r="P36" s="235">
        <f t="shared" si="12"/>
        <v>7023.6279702000002</v>
      </c>
      <c r="Q36" s="44">
        <f>7552.28814*0.93</f>
        <v>7023.6279702000002</v>
      </c>
      <c r="R36" s="44"/>
      <c r="S36" s="56"/>
      <c r="T36" s="56"/>
      <c r="U36" s="56" t="s">
        <v>64</v>
      </c>
      <c r="V36" s="56" t="s">
        <v>501</v>
      </c>
      <c r="W36" s="56" t="s">
        <v>66</v>
      </c>
      <c r="X36" s="45">
        <v>45381</v>
      </c>
      <c r="Y36" s="45">
        <f t="shared" si="5"/>
        <v>45441</v>
      </c>
      <c r="Z36" s="56"/>
      <c r="AA36" s="56"/>
      <c r="AB36" s="56"/>
      <c r="AC36" s="56"/>
      <c r="AD36" s="56" t="str">
        <f t="shared" si="6"/>
        <v>Техническое перевооружение ПС 35/10 кВ Моторная. Замена оборудования ячеек 35 кВ: МСВ-35 (1 шт.), 
(Топкинский РЭС)</v>
      </c>
      <c r="AE36" s="33" t="s">
        <v>502</v>
      </c>
      <c r="AF36" s="33">
        <v>876</v>
      </c>
      <c r="AG36" s="33" t="s">
        <v>435</v>
      </c>
      <c r="AH36" s="33">
        <v>1</v>
      </c>
      <c r="AI36" s="42">
        <v>32000000000</v>
      </c>
      <c r="AJ36" s="33" t="s">
        <v>503</v>
      </c>
      <c r="AK36" s="45">
        <f t="shared" ref="AK36:AK59" si="13">Y36+10</f>
        <v>45451</v>
      </c>
      <c r="AL36" s="45">
        <f t="shared" ref="AL36:AL59" si="14">AK36</f>
        <v>45451</v>
      </c>
      <c r="AM36" s="45">
        <v>45656</v>
      </c>
      <c r="AN36" s="56">
        <v>2024</v>
      </c>
      <c r="AO36" s="56"/>
      <c r="AP36" s="56"/>
      <c r="AQ36" s="56" t="s">
        <v>750</v>
      </c>
      <c r="AR36" s="56" t="s">
        <v>751</v>
      </c>
      <c r="AS36" s="56">
        <v>2017</v>
      </c>
      <c r="AT36" s="56">
        <v>2024</v>
      </c>
      <c r="AU36" s="44">
        <v>8.0292881400000002</v>
      </c>
      <c r="AV36" s="44">
        <v>7.5522881399999999</v>
      </c>
      <c r="AW36" s="56" t="s">
        <v>506</v>
      </c>
      <c r="AX36" s="56"/>
      <c r="AY36" s="56"/>
      <c r="AZ36" s="56"/>
      <c r="BC36" s="43">
        <f t="shared" si="7"/>
        <v>8029.2881400000006</v>
      </c>
      <c r="BD36" s="43">
        <f t="shared" si="8"/>
        <v>2176.2648315000006</v>
      </c>
      <c r="BE36" s="280">
        <f t="shared" si="9"/>
        <v>20827.108308000003</v>
      </c>
      <c r="BF36" s="280">
        <v>20827108.308000002</v>
      </c>
      <c r="BI36" s="280">
        <f t="shared" si="10"/>
        <v>7099.1508515999994</v>
      </c>
      <c r="BJ36" s="43">
        <v>7.5522881399999999</v>
      </c>
    </row>
    <row r="37" spans="1:62" s="43" customFormat="1" ht="50.25" customHeight="1">
      <c r="A37" s="56" t="s">
        <v>496</v>
      </c>
      <c r="B37" s="56"/>
      <c r="C37" s="56" t="s">
        <v>382</v>
      </c>
      <c r="D37" s="56" t="s">
        <v>497</v>
      </c>
      <c r="E37" s="56" t="s">
        <v>57</v>
      </c>
      <c r="F37" s="56"/>
      <c r="G37" s="56" t="s">
        <v>752</v>
      </c>
      <c r="H37" s="40" t="s">
        <v>60</v>
      </c>
      <c r="I37" s="40" t="s">
        <v>60</v>
      </c>
      <c r="J37" s="56">
        <v>2</v>
      </c>
      <c r="K37" s="56"/>
      <c r="L37" s="56" t="s">
        <v>74</v>
      </c>
      <c r="M37" s="5" t="s">
        <v>500</v>
      </c>
      <c r="N37" s="16" t="s">
        <v>211</v>
      </c>
      <c r="O37" s="235">
        <f t="shared" si="11"/>
        <v>30307.32076349992</v>
      </c>
      <c r="P37" s="235">
        <f t="shared" si="12"/>
        <v>36368.784916199904</v>
      </c>
      <c r="Q37" s="44">
        <f>39106.2203399999*0.93</f>
        <v>36368.784916199904</v>
      </c>
      <c r="R37" s="44"/>
      <c r="S37" s="56"/>
      <c r="T37" s="56"/>
      <c r="U37" s="56" t="s">
        <v>64</v>
      </c>
      <c r="V37" s="56" t="s">
        <v>501</v>
      </c>
      <c r="W37" s="56" t="s">
        <v>66</v>
      </c>
      <c r="X37" s="45">
        <v>45381</v>
      </c>
      <c r="Y37" s="45">
        <f t="shared" si="5"/>
        <v>45441</v>
      </c>
      <c r="Z37" s="56"/>
      <c r="AA37" s="56"/>
      <c r="AB37" s="56"/>
      <c r="AC37" s="56"/>
      <c r="AD37" s="56" t="str">
        <f t="shared" si="6"/>
        <v>Техническое перевооружение ПС 110/35/6 кВ Капитальная. Замена ОД-110 (2 шт.), КЗ-110 (2 шт.). (Осинниковский РЭС)</v>
      </c>
      <c r="AE37" s="33" t="s">
        <v>502</v>
      </c>
      <c r="AF37" s="33">
        <v>876</v>
      </c>
      <c r="AG37" s="33" t="s">
        <v>435</v>
      </c>
      <c r="AH37" s="33">
        <v>1</v>
      </c>
      <c r="AI37" s="42">
        <v>32000000000</v>
      </c>
      <c r="AJ37" s="33" t="s">
        <v>503</v>
      </c>
      <c r="AK37" s="45">
        <f t="shared" si="13"/>
        <v>45451</v>
      </c>
      <c r="AL37" s="45">
        <f t="shared" si="14"/>
        <v>45451</v>
      </c>
      <c r="AM37" s="45">
        <v>45656</v>
      </c>
      <c r="AN37" s="56">
        <v>2024</v>
      </c>
      <c r="AO37" s="56"/>
      <c r="AP37" s="56"/>
      <c r="AQ37" s="56" t="s">
        <v>752</v>
      </c>
      <c r="AR37" s="56" t="s">
        <v>753</v>
      </c>
      <c r="AS37" s="56">
        <v>2017</v>
      </c>
      <c r="AT37" s="56">
        <v>2024</v>
      </c>
      <c r="AU37" s="44">
        <v>43.195220339999999</v>
      </c>
      <c r="AV37" s="44">
        <v>39.10622034</v>
      </c>
      <c r="AW37" s="56" t="s">
        <v>506</v>
      </c>
      <c r="AX37" s="56"/>
      <c r="AY37" s="56"/>
      <c r="AZ37" s="56"/>
      <c r="BC37" s="43">
        <f t="shared" si="7"/>
        <v>43195.22034</v>
      </c>
      <c r="BD37" s="43">
        <f t="shared" si="8"/>
        <v>12887.89957650008</v>
      </c>
      <c r="BE37" s="280">
        <f t="shared" si="9"/>
        <v>8493.1798755999989</v>
      </c>
      <c r="BF37" s="280">
        <v>8493179.875599999</v>
      </c>
      <c r="BI37" s="280">
        <f t="shared" si="10"/>
        <v>36759.847119599995</v>
      </c>
      <c r="BJ37" s="43">
        <v>39.10622034</v>
      </c>
    </row>
    <row r="38" spans="1:62" s="43" customFormat="1" ht="50.25" customHeight="1">
      <c r="A38" s="56" t="s">
        <v>525</v>
      </c>
      <c r="B38" s="56"/>
      <c r="C38" s="56" t="s">
        <v>382</v>
      </c>
      <c r="D38" s="56" t="s">
        <v>497</v>
      </c>
      <c r="E38" s="56" t="s">
        <v>57</v>
      </c>
      <c r="F38" s="56"/>
      <c r="G38" s="56" t="s">
        <v>754</v>
      </c>
      <c r="H38" s="40" t="s">
        <v>60</v>
      </c>
      <c r="I38" s="40" t="s">
        <v>60</v>
      </c>
      <c r="J38" s="56">
        <v>2</v>
      </c>
      <c r="K38" s="56"/>
      <c r="L38" s="56" t="s">
        <v>74</v>
      </c>
      <c r="M38" s="16" t="s">
        <v>527</v>
      </c>
      <c r="N38" s="16" t="s">
        <v>211</v>
      </c>
      <c r="O38" s="235">
        <f t="shared" si="11"/>
        <v>33289.307700500001</v>
      </c>
      <c r="P38" s="235">
        <f t="shared" si="12"/>
        <v>39947.1692406</v>
      </c>
      <c r="Q38" s="44">
        <f>42953.94542*0.93</f>
        <v>39947.1692406</v>
      </c>
      <c r="R38" s="44"/>
      <c r="S38" s="56"/>
      <c r="T38" s="56"/>
      <c r="U38" s="56" t="s">
        <v>64</v>
      </c>
      <c r="V38" s="56" t="s">
        <v>501</v>
      </c>
      <c r="W38" s="56" t="s">
        <v>66</v>
      </c>
      <c r="X38" s="45">
        <v>45381</v>
      </c>
      <c r="Y38" s="45">
        <f t="shared" si="5"/>
        <v>45441</v>
      </c>
      <c r="Z38" s="56"/>
      <c r="AA38" s="56"/>
      <c r="AB38" s="56"/>
      <c r="AC38" s="56"/>
      <c r="AD38" s="56" t="str">
        <f t="shared" si="6"/>
        <v>Техническое перевооружение ПС 110/6 кВ Вахрушевская. Замена ОД-110 (1 шт.) КЗ-110 (1 шт.).  (Прокопьевский РЭС)</v>
      </c>
      <c r="AE38" s="33" t="s">
        <v>502</v>
      </c>
      <c r="AF38" s="33">
        <v>876</v>
      </c>
      <c r="AG38" s="33" t="s">
        <v>435</v>
      </c>
      <c r="AH38" s="33">
        <v>1</v>
      </c>
      <c r="AI38" s="42">
        <v>32000000000</v>
      </c>
      <c r="AJ38" s="33" t="s">
        <v>503</v>
      </c>
      <c r="AK38" s="45">
        <f t="shared" si="13"/>
        <v>45451</v>
      </c>
      <c r="AL38" s="45">
        <f t="shared" si="14"/>
        <v>45451</v>
      </c>
      <c r="AM38" s="45">
        <v>45656</v>
      </c>
      <c r="AN38" s="56">
        <v>2024</v>
      </c>
      <c r="AO38" s="56"/>
      <c r="AP38" s="56"/>
      <c r="AQ38" s="56" t="s">
        <v>754</v>
      </c>
      <c r="AR38" s="56" t="s">
        <v>755</v>
      </c>
      <c r="AS38" s="56">
        <v>2017</v>
      </c>
      <c r="AT38" s="56">
        <v>2024</v>
      </c>
      <c r="AU38" s="44">
        <v>45.199862099999997</v>
      </c>
      <c r="AV38" s="44">
        <v>42.953945419999997</v>
      </c>
      <c r="AW38" s="56" t="s">
        <v>506</v>
      </c>
      <c r="AX38" s="56"/>
      <c r="AY38" s="56"/>
      <c r="AZ38" s="56"/>
      <c r="BC38" s="43">
        <f t="shared" si="7"/>
        <v>45199.862099999998</v>
      </c>
      <c r="BD38" s="43">
        <f t="shared" si="8"/>
        <v>11910.554399499997</v>
      </c>
      <c r="BE38" s="280">
        <f t="shared" si="9"/>
        <v>10897.598675199999</v>
      </c>
      <c r="BF38" s="280">
        <v>10897598.675199999</v>
      </c>
      <c r="BI38" s="280">
        <f t="shared" si="10"/>
        <v>40376.708694799992</v>
      </c>
      <c r="BJ38" s="43">
        <v>42.953945419999997</v>
      </c>
    </row>
    <row r="39" spans="1:62" s="43" customFormat="1" ht="74.25" customHeight="1">
      <c r="A39" s="56" t="s">
        <v>525</v>
      </c>
      <c r="B39" s="56"/>
      <c r="C39" s="56" t="s">
        <v>382</v>
      </c>
      <c r="D39" s="56" t="s">
        <v>497</v>
      </c>
      <c r="E39" s="56" t="s">
        <v>57</v>
      </c>
      <c r="F39" s="56"/>
      <c r="G39" s="56" t="s">
        <v>756</v>
      </c>
      <c r="H39" s="40" t="s">
        <v>60</v>
      </c>
      <c r="I39" s="40" t="s">
        <v>60</v>
      </c>
      <c r="J39" s="56">
        <v>2</v>
      </c>
      <c r="K39" s="56"/>
      <c r="L39" s="56" t="s">
        <v>74</v>
      </c>
      <c r="M39" s="16" t="s">
        <v>527</v>
      </c>
      <c r="N39" s="16" t="s">
        <v>211</v>
      </c>
      <c r="O39" s="235">
        <f t="shared" si="11"/>
        <v>22746.245706500005</v>
      </c>
      <c r="P39" s="235">
        <f t="shared" si="12"/>
        <v>27295.494847800004</v>
      </c>
      <c r="Q39" s="44">
        <f>29349.99446*0.93</f>
        <v>27295.494847800004</v>
      </c>
      <c r="R39" s="44"/>
      <c r="S39" s="56"/>
      <c r="T39" s="56"/>
      <c r="U39" s="56" t="s">
        <v>64</v>
      </c>
      <c r="V39" s="56" t="s">
        <v>501</v>
      </c>
      <c r="W39" s="56" t="s">
        <v>66</v>
      </c>
      <c r="X39" s="45">
        <v>45381</v>
      </c>
      <c r="Y39" s="45">
        <f t="shared" si="5"/>
        <v>45441</v>
      </c>
      <c r="Z39" s="56"/>
      <c r="AA39" s="56"/>
      <c r="AB39" s="56"/>
      <c r="AC39" s="56"/>
      <c r="AD39" s="56" t="str">
        <f t="shared" si="6"/>
        <v>Техническое перевооружение здания РП №31 п. Листвяги (РП-6кВ) Новокузнецкого РЭС с заменой на блочную КТПБ  2*1000 кВА</v>
      </c>
      <c r="AE39" s="33" t="s">
        <v>502</v>
      </c>
      <c r="AF39" s="33">
        <v>876</v>
      </c>
      <c r="AG39" s="33" t="s">
        <v>435</v>
      </c>
      <c r="AH39" s="33">
        <v>1</v>
      </c>
      <c r="AI39" s="42">
        <v>32000000000</v>
      </c>
      <c r="AJ39" s="33" t="s">
        <v>503</v>
      </c>
      <c r="AK39" s="45">
        <f t="shared" si="13"/>
        <v>45451</v>
      </c>
      <c r="AL39" s="45">
        <f t="shared" si="14"/>
        <v>45451</v>
      </c>
      <c r="AM39" s="45">
        <v>45656</v>
      </c>
      <c r="AN39" s="56">
        <v>2024</v>
      </c>
      <c r="AO39" s="56"/>
      <c r="AP39" s="56"/>
      <c r="AQ39" s="56" t="s">
        <v>756</v>
      </c>
      <c r="AR39" s="56" t="s">
        <v>757</v>
      </c>
      <c r="AS39" s="56">
        <v>2021</v>
      </c>
      <c r="AT39" s="56">
        <v>2024</v>
      </c>
      <c r="AU39" s="44">
        <v>29.509611240000002</v>
      </c>
      <c r="AV39" s="44">
        <v>29.349994460000001</v>
      </c>
      <c r="AW39" s="56" t="s">
        <v>506</v>
      </c>
      <c r="AX39" s="56"/>
      <c r="AY39" s="56"/>
      <c r="AZ39" s="56"/>
      <c r="BC39" s="43">
        <f t="shared" si="7"/>
        <v>29509.611240000002</v>
      </c>
      <c r="BD39" s="43">
        <f t="shared" si="8"/>
        <v>6763.3655334999967</v>
      </c>
      <c r="BE39" s="280">
        <f t="shared" si="9"/>
        <v>10035.857576199998</v>
      </c>
      <c r="BF39" s="280">
        <v>10035857.576199999</v>
      </c>
      <c r="BI39" s="280">
        <f t="shared" si="10"/>
        <v>27588.994792400001</v>
      </c>
      <c r="BJ39" s="43">
        <v>29.349994460000001</v>
      </c>
    </row>
    <row r="40" spans="1:62" s="43" customFormat="1" ht="74.25" customHeight="1">
      <c r="A40" s="56" t="s">
        <v>525</v>
      </c>
      <c r="B40" s="56"/>
      <c r="C40" s="56" t="s">
        <v>382</v>
      </c>
      <c r="D40" s="56" t="s">
        <v>497</v>
      </c>
      <c r="E40" s="56" t="s">
        <v>57</v>
      </c>
      <c r="F40" s="56"/>
      <c r="G40" s="56" t="s">
        <v>758</v>
      </c>
      <c r="H40" s="40" t="s">
        <v>60</v>
      </c>
      <c r="I40" s="40" t="s">
        <v>60</v>
      </c>
      <c r="J40" s="56">
        <v>2</v>
      </c>
      <c r="K40" s="56"/>
      <c r="L40" s="56" t="s">
        <v>74</v>
      </c>
      <c r="M40" s="16" t="s">
        <v>527</v>
      </c>
      <c r="N40" s="16" t="s">
        <v>211</v>
      </c>
      <c r="O40" s="235">
        <f t="shared" si="11"/>
        <v>23382.34643225</v>
      </c>
      <c r="P40" s="235">
        <f t="shared" si="12"/>
        <v>28058.8157187</v>
      </c>
      <c r="Q40" s="44">
        <f>30170.76959*0.93</f>
        <v>28058.8157187</v>
      </c>
      <c r="R40" s="44"/>
      <c r="S40" s="56"/>
      <c r="T40" s="56"/>
      <c r="U40" s="56" t="s">
        <v>64</v>
      </c>
      <c r="V40" s="56" t="s">
        <v>501</v>
      </c>
      <c r="W40" s="56" t="s">
        <v>66</v>
      </c>
      <c r="X40" s="45">
        <v>45381</v>
      </c>
      <c r="Y40" s="45">
        <f t="shared" si="5"/>
        <v>45441</v>
      </c>
      <c r="Z40" s="56"/>
      <c r="AA40" s="56"/>
      <c r="AB40" s="56"/>
      <c r="AC40" s="56"/>
      <c r="AD40" s="56" t="str">
        <f t="shared" si="6"/>
        <v>Техническое перевооружение здания ПС №14 от  ВЛ 6 кВ ф. 6-13-Р, ф. 6-14-Р ПС 35 кВ "Южная" (Ведомственная)  п. Редаково (РП-6кВ) Новокузнецкого РЭС с заменой на блочную КТПБ 2*400 кВА</v>
      </c>
      <c r="AE40" s="33" t="s">
        <v>502</v>
      </c>
      <c r="AF40" s="33">
        <v>876</v>
      </c>
      <c r="AG40" s="33" t="s">
        <v>435</v>
      </c>
      <c r="AH40" s="33">
        <v>1</v>
      </c>
      <c r="AI40" s="42">
        <v>32000000000</v>
      </c>
      <c r="AJ40" s="33" t="s">
        <v>503</v>
      </c>
      <c r="AK40" s="45">
        <f t="shared" si="13"/>
        <v>45451</v>
      </c>
      <c r="AL40" s="45">
        <f t="shared" si="14"/>
        <v>45451</v>
      </c>
      <c r="AM40" s="45">
        <v>45656</v>
      </c>
      <c r="AN40" s="56">
        <v>2024</v>
      </c>
      <c r="AO40" s="56"/>
      <c r="AP40" s="56"/>
      <c r="AQ40" s="56" t="s">
        <v>758</v>
      </c>
      <c r="AR40" s="56" t="s">
        <v>759</v>
      </c>
      <c r="AS40" s="56">
        <v>2021</v>
      </c>
      <c r="AT40" s="56">
        <v>2024</v>
      </c>
      <c r="AU40" s="44">
        <v>30.302213900000002</v>
      </c>
      <c r="AV40" s="44">
        <v>30.170769589999999</v>
      </c>
      <c r="AW40" s="56" t="s">
        <v>506</v>
      </c>
      <c r="AX40" s="56"/>
      <c r="AY40" s="56"/>
      <c r="AZ40" s="56"/>
      <c r="BC40" s="43">
        <f t="shared" si="7"/>
        <v>30302.213900000002</v>
      </c>
      <c r="BD40" s="43">
        <f t="shared" si="8"/>
        <v>6919.8674677500021</v>
      </c>
      <c r="BE40" s="280">
        <f t="shared" si="9"/>
        <v>9635</v>
      </c>
      <c r="BF40" s="280">
        <v>9635000</v>
      </c>
      <c r="BI40" s="280">
        <f t="shared" si="10"/>
        <v>28360.523414599997</v>
      </c>
      <c r="BJ40" s="43">
        <v>30.170769589999999</v>
      </c>
    </row>
    <row r="41" spans="1:62" s="43" customFormat="1" ht="74.25" customHeight="1">
      <c r="A41" s="56" t="s">
        <v>525</v>
      </c>
      <c r="B41" s="56"/>
      <c r="C41" s="56" t="s">
        <v>382</v>
      </c>
      <c r="D41" s="56" t="s">
        <v>497</v>
      </c>
      <c r="E41" s="56" t="s">
        <v>57</v>
      </c>
      <c r="F41" s="56"/>
      <c r="G41" s="56" t="s">
        <v>760</v>
      </c>
      <c r="H41" s="40" t="s">
        <v>60</v>
      </c>
      <c r="I41" s="40" t="s">
        <v>60</v>
      </c>
      <c r="J41" s="56">
        <v>2</v>
      </c>
      <c r="K41" s="56"/>
      <c r="L41" s="56" t="s">
        <v>74</v>
      </c>
      <c r="M41" s="16" t="s">
        <v>527</v>
      </c>
      <c r="N41" s="16" t="s">
        <v>211</v>
      </c>
      <c r="O41" s="235">
        <f t="shared" si="11"/>
        <v>51575.816527000003</v>
      </c>
      <c r="P41" s="235">
        <f t="shared" si="12"/>
        <v>61890.9798324</v>
      </c>
      <c r="Q41" s="44">
        <f>66549.44068*0.93</f>
        <v>61890.9798324</v>
      </c>
      <c r="R41" s="44"/>
      <c r="S41" s="56"/>
      <c r="T41" s="56"/>
      <c r="U41" s="56" t="s">
        <v>64</v>
      </c>
      <c r="V41" s="56" t="s">
        <v>501</v>
      </c>
      <c r="W41" s="56" t="s">
        <v>66</v>
      </c>
      <c r="X41" s="45">
        <v>45381</v>
      </c>
      <c r="Y41" s="45">
        <f t="shared" si="5"/>
        <v>45441</v>
      </c>
      <c r="Z41" s="56"/>
      <c r="AA41" s="56"/>
      <c r="AB41" s="56"/>
      <c r="AC41" s="56"/>
      <c r="AD41" s="56" t="str">
        <f t="shared" si="6"/>
        <v>Техническое перевооружение ПС 110/35/6 кВ Трифоновская . Замена ОД-110 (2 шт.), ОДВ-110 (1 шт.), ОДО-110 (1 шт.), замена ячеек 6 кВ: вводная (2 шт), секционная ( 1 шт.), линейная (6 шт.) Панфиловский РЭС</v>
      </c>
      <c r="AE41" s="33" t="s">
        <v>502</v>
      </c>
      <c r="AF41" s="33">
        <v>876</v>
      </c>
      <c r="AG41" s="33" t="s">
        <v>435</v>
      </c>
      <c r="AH41" s="33">
        <v>1</v>
      </c>
      <c r="AI41" s="42">
        <v>32000000000</v>
      </c>
      <c r="AJ41" s="33" t="s">
        <v>503</v>
      </c>
      <c r="AK41" s="45">
        <f t="shared" si="13"/>
        <v>45451</v>
      </c>
      <c r="AL41" s="45">
        <f t="shared" si="14"/>
        <v>45451</v>
      </c>
      <c r="AM41" s="45">
        <v>45656</v>
      </c>
      <c r="AN41" s="56">
        <v>2024</v>
      </c>
      <c r="AO41" s="56"/>
      <c r="AP41" s="56"/>
      <c r="AQ41" s="56" t="s">
        <v>760</v>
      </c>
      <c r="AR41" s="56" t="s">
        <v>761</v>
      </c>
      <c r="AS41" s="56">
        <v>2018</v>
      </c>
      <c r="AT41" s="56">
        <v>2024</v>
      </c>
      <c r="AU41" s="44">
        <v>69.398440679999993</v>
      </c>
      <c r="AV41" s="44">
        <v>66.549440680000004</v>
      </c>
      <c r="AW41" s="56" t="s">
        <v>74</v>
      </c>
      <c r="AX41" s="56"/>
      <c r="AY41" s="56"/>
      <c r="AZ41" s="56"/>
      <c r="BC41" s="43">
        <f t="shared" si="7"/>
        <v>69398.44068</v>
      </c>
      <c r="BD41" s="43">
        <f t="shared" si="8"/>
        <v>17822.624152999997</v>
      </c>
      <c r="BE41" s="280">
        <f t="shared" si="9"/>
        <v>141759.70800000001</v>
      </c>
      <c r="BF41" s="280">
        <v>141759708</v>
      </c>
      <c r="BI41" s="280">
        <f t="shared" si="10"/>
        <v>62556.474239199997</v>
      </c>
      <c r="BJ41" s="43">
        <v>66.549440680000004</v>
      </c>
    </row>
    <row r="42" spans="1:62" s="43" customFormat="1" ht="74.25" customHeight="1">
      <c r="A42" s="56" t="s">
        <v>525</v>
      </c>
      <c r="B42" s="56"/>
      <c r="C42" s="56" t="s">
        <v>382</v>
      </c>
      <c r="D42" s="56" t="s">
        <v>497</v>
      </c>
      <c r="E42" s="56" t="s">
        <v>86</v>
      </c>
      <c r="F42" s="56"/>
      <c r="G42" s="56" t="s">
        <v>762</v>
      </c>
      <c r="H42" s="15" t="s">
        <v>87</v>
      </c>
      <c r="I42" s="15" t="s">
        <v>88</v>
      </c>
      <c r="J42" s="56">
        <v>2</v>
      </c>
      <c r="K42" s="56"/>
      <c r="L42" s="56" t="s">
        <v>74</v>
      </c>
      <c r="M42" s="16" t="s">
        <v>527</v>
      </c>
      <c r="N42" s="16" t="s">
        <v>211</v>
      </c>
      <c r="O42" s="125">
        <v>1142.1000000000001</v>
      </c>
      <c r="P42" s="125">
        <f t="shared" ref="P42:P59" si="15">O42*1.2</f>
        <v>1370.5200000000002</v>
      </c>
      <c r="Q42" s="44">
        <f t="shared" ref="Q42:Q59" si="16">P42</f>
        <v>1370.5200000000002</v>
      </c>
      <c r="R42" s="44"/>
      <c r="S42" s="56"/>
      <c r="T42" s="56"/>
      <c r="U42" s="56" t="s">
        <v>64</v>
      </c>
      <c r="V42" s="56" t="s">
        <v>501</v>
      </c>
      <c r="W42" s="56" t="s">
        <v>66</v>
      </c>
      <c r="X42" s="45">
        <v>45381</v>
      </c>
      <c r="Y42" s="45">
        <f t="shared" si="5"/>
        <v>45441</v>
      </c>
      <c r="Z42" s="56"/>
      <c r="AA42" s="56"/>
      <c r="AB42" s="56"/>
      <c r="AC42" s="56"/>
      <c r="AD42" s="56" t="str">
        <f t="shared" si="6"/>
        <v>ПИР Модернизация с созданием системы телемеханики на ПС 110/35/6 кВ Анжерская</v>
      </c>
      <c r="AE42" s="33" t="s">
        <v>502</v>
      </c>
      <c r="AF42" s="33">
        <v>876</v>
      </c>
      <c r="AG42" s="33" t="s">
        <v>435</v>
      </c>
      <c r="AH42" s="33">
        <v>1</v>
      </c>
      <c r="AI42" s="42">
        <v>32000000000</v>
      </c>
      <c r="AJ42" s="33" t="s">
        <v>503</v>
      </c>
      <c r="AK42" s="45">
        <f t="shared" si="13"/>
        <v>45451</v>
      </c>
      <c r="AL42" s="45">
        <f t="shared" si="14"/>
        <v>45451</v>
      </c>
      <c r="AM42" s="45">
        <v>45565</v>
      </c>
      <c r="AN42" s="56">
        <v>2024</v>
      </c>
      <c r="AO42" s="56"/>
      <c r="AP42" s="56"/>
      <c r="AQ42" s="56" t="s">
        <v>763</v>
      </c>
      <c r="AR42" s="56" t="s">
        <v>764</v>
      </c>
      <c r="AS42" s="56">
        <v>2024</v>
      </c>
      <c r="AT42" s="56">
        <v>2025</v>
      </c>
      <c r="AU42" s="44">
        <v>16.049524999999999</v>
      </c>
      <c r="AV42" s="44">
        <v>16.049524999999999</v>
      </c>
      <c r="AW42" s="56" t="s">
        <v>74</v>
      </c>
      <c r="AX42" s="56"/>
      <c r="AY42" s="56"/>
      <c r="AZ42" s="56"/>
      <c r="BC42" s="43">
        <f t="shared" si="7"/>
        <v>16049.525</v>
      </c>
      <c r="BD42" s="43">
        <f t="shared" si="8"/>
        <v>14907.424999999999</v>
      </c>
      <c r="BE42" s="280">
        <f t="shared" si="9"/>
        <v>11847.9166604</v>
      </c>
      <c r="BF42" s="280">
        <v>11847916.660399999</v>
      </c>
      <c r="BI42" s="280">
        <f t="shared" si="10"/>
        <v>1142.1000000000001</v>
      </c>
      <c r="BJ42" s="43">
        <v>1.2150000000000001</v>
      </c>
    </row>
    <row r="43" spans="1:62" s="43" customFormat="1" ht="74.25" customHeight="1">
      <c r="A43" s="56" t="s">
        <v>525</v>
      </c>
      <c r="B43" s="56"/>
      <c r="C43" s="56" t="s">
        <v>382</v>
      </c>
      <c r="D43" s="56" t="s">
        <v>497</v>
      </c>
      <c r="E43" s="56" t="s">
        <v>86</v>
      </c>
      <c r="F43" s="56"/>
      <c r="G43" s="56" t="s">
        <v>765</v>
      </c>
      <c r="H43" s="15" t="s">
        <v>87</v>
      </c>
      <c r="I43" s="15" t="s">
        <v>88</v>
      </c>
      <c r="J43" s="56">
        <v>2</v>
      </c>
      <c r="K43" s="56"/>
      <c r="L43" s="56" t="s">
        <v>74</v>
      </c>
      <c r="M43" s="16" t="s">
        <v>527</v>
      </c>
      <c r="N43" s="16" t="s">
        <v>211</v>
      </c>
      <c r="O43" s="125">
        <v>1142.1000000000001</v>
      </c>
      <c r="P43" s="125">
        <f t="shared" si="15"/>
        <v>1370.5200000000002</v>
      </c>
      <c r="Q43" s="44">
        <f t="shared" si="16"/>
        <v>1370.5200000000002</v>
      </c>
      <c r="R43" s="44"/>
      <c r="S43" s="56"/>
      <c r="T43" s="56"/>
      <c r="U43" s="56" t="s">
        <v>64</v>
      </c>
      <c r="V43" s="56" t="s">
        <v>501</v>
      </c>
      <c r="W43" s="56" t="s">
        <v>66</v>
      </c>
      <c r="X43" s="45">
        <v>45381</v>
      </c>
      <c r="Y43" s="45">
        <f t="shared" ref="Y43:Y59" si="17">X43+60</f>
        <v>45441</v>
      </c>
      <c r="Z43" s="56"/>
      <c r="AA43" s="56"/>
      <c r="AB43" s="56"/>
      <c r="AC43" s="56"/>
      <c r="AD43" s="56" t="str">
        <f t="shared" si="6"/>
        <v>ПИР Модернизация с созданием системы телемеханики на ПС 110/35/6 кВ Новоленинская</v>
      </c>
      <c r="AE43" s="33" t="s">
        <v>502</v>
      </c>
      <c r="AF43" s="33">
        <v>876</v>
      </c>
      <c r="AG43" s="33" t="s">
        <v>435</v>
      </c>
      <c r="AH43" s="33">
        <v>1</v>
      </c>
      <c r="AI43" s="42">
        <v>32000000000</v>
      </c>
      <c r="AJ43" s="33" t="s">
        <v>503</v>
      </c>
      <c r="AK43" s="45">
        <f t="shared" si="13"/>
        <v>45451</v>
      </c>
      <c r="AL43" s="45">
        <f t="shared" si="14"/>
        <v>45451</v>
      </c>
      <c r="AM43" s="45">
        <v>45565</v>
      </c>
      <c r="AN43" s="56">
        <v>2024</v>
      </c>
      <c r="AO43" s="56"/>
      <c r="AP43" s="56"/>
      <c r="AQ43" s="56" t="s">
        <v>766</v>
      </c>
      <c r="AR43" s="56" t="s">
        <v>767</v>
      </c>
      <c r="AS43" s="56">
        <v>2024</v>
      </c>
      <c r="AT43" s="56">
        <v>2025</v>
      </c>
      <c r="AU43" s="44">
        <v>16.049524999999999</v>
      </c>
      <c r="AV43" s="44">
        <v>16.049524999999999</v>
      </c>
      <c r="AW43" s="56" t="s">
        <v>74</v>
      </c>
      <c r="AX43" s="56"/>
      <c r="AY43" s="56"/>
      <c r="AZ43" s="56"/>
      <c r="BC43" s="43">
        <f t="shared" si="7"/>
        <v>16049.525</v>
      </c>
      <c r="BD43" s="43">
        <f t="shared" si="8"/>
        <v>14907.424999999999</v>
      </c>
      <c r="BE43" s="280">
        <f t="shared" si="9"/>
        <v>7147.1864402000001</v>
      </c>
      <c r="BF43" s="280">
        <v>7147186.4402000001</v>
      </c>
      <c r="BI43" s="280">
        <f t="shared" si="10"/>
        <v>1142.1000000000001</v>
      </c>
      <c r="BJ43" s="43">
        <v>1.2150000000000001</v>
      </c>
    </row>
    <row r="44" spans="1:62" s="43" customFormat="1" ht="74.25" customHeight="1">
      <c r="A44" s="56" t="s">
        <v>525</v>
      </c>
      <c r="B44" s="56"/>
      <c r="C44" s="56" t="s">
        <v>382</v>
      </c>
      <c r="D44" s="56" t="s">
        <v>497</v>
      </c>
      <c r="E44" s="56" t="s">
        <v>86</v>
      </c>
      <c r="F44" s="56"/>
      <c r="G44" s="56" t="s">
        <v>768</v>
      </c>
      <c r="H44" s="15" t="s">
        <v>87</v>
      </c>
      <c r="I44" s="15" t="s">
        <v>88</v>
      </c>
      <c r="J44" s="56">
        <v>2</v>
      </c>
      <c r="K44" s="56"/>
      <c r="L44" s="56" t="s">
        <v>74</v>
      </c>
      <c r="M44" s="16" t="s">
        <v>527</v>
      </c>
      <c r="N44" s="16" t="s">
        <v>211</v>
      </c>
      <c r="O44" s="125">
        <v>1142.1000000000001</v>
      </c>
      <c r="P44" s="125">
        <f t="shared" si="15"/>
        <v>1370.5200000000002</v>
      </c>
      <c r="Q44" s="44">
        <f t="shared" si="16"/>
        <v>1370.5200000000002</v>
      </c>
      <c r="R44" s="44"/>
      <c r="S44" s="56"/>
      <c r="T44" s="56"/>
      <c r="U44" s="56" t="s">
        <v>64</v>
      </c>
      <c r="V44" s="56" t="s">
        <v>501</v>
      </c>
      <c r="W44" s="56" t="s">
        <v>66</v>
      </c>
      <c r="X44" s="45">
        <v>45381</v>
      </c>
      <c r="Y44" s="45">
        <f t="shared" si="17"/>
        <v>45441</v>
      </c>
      <c r="Z44" s="56"/>
      <c r="AA44" s="56"/>
      <c r="AB44" s="56"/>
      <c r="AC44" s="56"/>
      <c r="AD44" s="56" t="str">
        <f t="shared" si="6"/>
        <v>ПИР Модернизация с созданием системы телемеханики на ПС 110/35/10 кВ Рудничная</v>
      </c>
      <c r="AE44" s="33" t="s">
        <v>502</v>
      </c>
      <c r="AF44" s="33">
        <v>876</v>
      </c>
      <c r="AG44" s="33" t="s">
        <v>435</v>
      </c>
      <c r="AH44" s="33">
        <v>1</v>
      </c>
      <c r="AI44" s="42">
        <v>32000000000</v>
      </c>
      <c r="AJ44" s="33" t="s">
        <v>503</v>
      </c>
      <c r="AK44" s="45">
        <f t="shared" si="13"/>
        <v>45451</v>
      </c>
      <c r="AL44" s="45">
        <f t="shared" si="14"/>
        <v>45451</v>
      </c>
      <c r="AM44" s="45">
        <v>45565</v>
      </c>
      <c r="AN44" s="56">
        <v>2024</v>
      </c>
      <c r="AO44" s="56"/>
      <c r="AP44" s="56"/>
      <c r="AQ44" s="56" t="s">
        <v>769</v>
      </c>
      <c r="AR44" s="56" t="s">
        <v>770</v>
      </c>
      <c r="AS44" s="56">
        <v>2024</v>
      </c>
      <c r="AT44" s="56">
        <v>2025</v>
      </c>
      <c r="AU44" s="44">
        <v>16.049524999999999</v>
      </c>
      <c r="AV44" s="44">
        <v>16.049524999999999</v>
      </c>
      <c r="AW44" s="56" t="s">
        <v>74</v>
      </c>
      <c r="AX44" s="56"/>
      <c r="AY44" s="56"/>
      <c r="AZ44" s="56"/>
      <c r="BC44" s="43">
        <f t="shared" si="7"/>
        <v>16049.525</v>
      </c>
      <c r="BD44" s="43">
        <f t="shared" si="8"/>
        <v>14907.424999999999</v>
      </c>
      <c r="BE44" s="280">
        <f t="shared" si="9"/>
        <v>35526.038783199998</v>
      </c>
      <c r="BF44" s="280">
        <v>35526038.783199996</v>
      </c>
      <c r="BI44" s="280">
        <f t="shared" si="10"/>
        <v>1142.1000000000001</v>
      </c>
      <c r="BJ44" s="43">
        <v>1.2150000000000001</v>
      </c>
    </row>
    <row r="45" spans="1:62" s="43" customFormat="1" ht="74.25" customHeight="1">
      <c r="A45" s="56" t="s">
        <v>525</v>
      </c>
      <c r="B45" s="56"/>
      <c r="C45" s="56" t="s">
        <v>382</v>
      </c>
      <c r="D45" s="56" t="s">
        <v>497</v>
      </c>
      <c r="E45" s="56" t="s">
        <v>86</v>
      </c>
      <c r="F45" s="56"/>
      <c r="G45" s="56" t="s">
        <v>771</v>
      </c>
      <c r="H45" s="15" t="s">
        <v>87</v>
      </c>
      <c r="I45" s="15" t="s">
        <v>88</v>
      </c>
      <c r="J45" s="56">
        <v>2</v>
      </c>
      <c r="K45" s="56"/>
      <c r="L45" s="56" t="s">
        <v>74</v>
      </c>
      <c r="M45" s="16" t="s">
        <v>527</v>
      </c>
      <c r="N45" s="16" t="s">
        <v>211</v>
      </c>
      <c r="O45" s="125">
        <v>1142.1000000000001</v>
      </c>
      <c r="P45" s="125">
        <f t="shared" si="15"/>
        <v>1370.5200000000002</v>
      </c>
      <c r="Q45" s="44">
        <f t="shared" si="16"/>
        <v>1370.5200000000002</v>
      </c>
      <c r="R45" s="44"/>
      <c r="S45" s="56"/>
      <c r="T45" s="56"/>
      <c r="U45" s="56" t="s">
        <v>64</v>
      </c>
      <c r="V45" s="56" t="s">
        <v>501</v>
      </c>
      <c r="W45" s="56" t="s">
        <v>66</v>
      </c>
      <c r="X45" s="45">
        <v>45381</v>
      </c>
      <c r="Y45" s="45">
        <f t="shared" si="17"/>
        <v>45441</v>
      </c>
      <c r="Z45" s="56"/>
      <c r="AA45" s="56"/>
      <c r="AB45" s="56"/>
      <c r="AC45" s="56"/>
      <c r="AD45" s="56" t="str">
        <f t="shared" si="6"/>
        <v>ПИР Модернизация с созданием системы телемеханики на ПС 110/35/6 кВ Юргинская</v>
      </c>
      <c r="AE45" s="33" t="s">
        <v>502</v>
      </c>
      <c r="AF45" s="33">
        <v>876</v>
      </c>
      <c r="AG45" s="33" t="s">
        <v>435</v>
      </c>
      <c r="AH45" s="33">
        <v>1</v>
      </c>
      <c r="AI45" s="42">
        <v>32000000000</v>
      </c>
      <c r="AJ45" s="33" t="s">
        <v>503</v>
      </c>
      <c r="AK45" s="45">
        <f t="shared" si="13"/>
        <v>45451</v>
      </c>
      <c r="AL45" s="45">
        <f t="shared" si="14"/>
        <v>45451</v>
      </c>
      <c r="AM45" s="45">
        <v>45565</v>
      </c>
      <c r="AN45" s="56">
        <v>2024</v>
      </c>
      <c r="AO45" s="56"/>
      <c r="AP45" s="56"/>
      <c r="AQ45" s="56" t="s">
        <v>772</v>
      </c>
      <c r="AR45" s="56" t="s">
        <v>773</v>
      </c>
      <c r="AS45" s="56">
        <v>2024</v>
      </c>
      <c r="AT45" s="56">
        <v>2025</v>
      </c>
      <c r="AU45" s="44">
        <v>16.049524999999999</v>
      </c>
      <c r="AV45" s="44">
        <v>16.049524999999999</v>
      </c>
      <c r="AW45" s="56" t="s">
        <v>74</v>
      </c>
      <c r="AX45" s="56"/>
      <c r="AY45" s="56"/>
      <c r="AZ45" s="56"/>
      <c r="BC45" s="43">
        <f t="shared" si="7"/>
        <v>16049.525</v>
      </c>
      <c r="BD45" s="43">
        <f t="shared" si="8"/>
        <v>14907.424999999999</v>
      </c>
      <c r="BE45" s="280">
        <f t="shared" si="9"/>
        <v>677.75593299999991</v>
      </c>
      <c r="BF45" s="280">
        <v>677755.93299999996</v>
      </c>
      <c r="BI45" s="280">
        <f t="shared" si="10"/>
        <v>1142.1000000000001</v>
      </c>
      <c r="BJ45" s="43">
        <v>1.2150000000000001</v>
      </c>
    </row>
    <row r="46" spans="1:62" s="43" customFormat="1" ht="74.25" customHeight="1">
      <c r="A46" s="56" t="s">
        <v>525</v>
      </c>
      <c r="B46" s="56"/>
      <c r="C46" s="56" t="s">
        <v>382</v>
      </c>
      <c r="D46" s="56" t="s">
        <v>497</v>
      </c>
      <c r="E46" s="56" t="s">
        <v>86</v>
      </c>
      <c r="F46" s="56"/>
      <c r="G46" s="56" t="s">
        <v>774</v>
      </c>
      <c r="H46" s="15" t="s">
        <v>87</v>
      </c>
      <c r="I46" s="15" t="s">
        <v>88</v>
      </c>
      <c r="J46" s="56">
        <v>2</v>
      </c>
      <c r="K46" s="56"/>
      <c r="L46" s="56" t="s">
        <v>74</v>
      </c>
      <c r="M46" s="16" t="s">
        <v>527</v>
      </c>
      <c r="N46" s="16" t="s">
        <v>211</v>
      </c>
      <c r="O46" s="125">
        <v>1142.1000000000001</v>
      </c>
      <c r="P46" s="125">
        <f t="shared" si="15"/>
        <v>1370.5200000000002</v>
      </c>
      <c r="Q46" s="44">
        <f t="shared" si="16"/>
        <v>1370.5200000000002</v>
      </c>
      <c r="R46" s="44"/>
      <c r="S46" s="56"/>
      <c r="T46" s="56"/>
      <c r="U46" s="56" t="s">
        <v>64</v>
      </c>
      <c r="V46" s="56" t="s">
        <v>501</v>
      </c>
      <c r="W46" s="56" t="s">
        <v>66</v>
      </c>
      <c r="X46" s="45">
        <v>45381</v>
      </c>
      <c r="Y46" s="45">
        <f t="shared" si="17"/>
        <v>45441</v>
      </c>
      <c r="Z46" s="56"/>
      <c r="AA46" s="56"/>
      <c r="AB46" s="56"/>
      <c r="AC46" s="56"/>
      <c r="AD46" s="56" t="str">
        <f t="shared" si="6"/>
        <v>ПИР Модернизация с созданием системы телемеханики на ПС 110/35/10 кВ Яйская</v>
      </c>
      <c r="AE46" s="33" t="s">
        <v>502</v>
      </c>
      <c r="AF46" s="33">
        <v>876</v>
      </c>
      <c r="AG46" s="33" t="s">
        <v>435</v>
      </c>
      <c r="AH46" s="33">
        <v>1</v>
      </c>
      <c r="AI46" s="42">
        <v>32000000000</v>
      </c>
      <c r="AJ46" s="33" t="s">
        <v>503</v>
      </c>
      <c r="AK46" s="45">
        <f t="shared" si="13"/>
        <v>45451</v>
      </c>
      <c r="AL46" s="45">
        <f t="shared" si="14"/>
        <v>45451</v>
      </c>
      <c r="AM46" s="45">
        <v>45565</v>
      </c>
      <c r="AN46" s="56">
        <v>2024</v>
      </c>
      <c r="AO46" s="56"/>
      <c r="AP46" s="56"/>
      <c r="AQ46" s="56" t="s">
        <v>775</v>
      </c>
      <c r="AR46" s="56" t="s">
        <v>776</v>
      </c>
      <c r="AS46" s="56">
        <v>2024</v>
      </c>
      <c r="AT46" s="56">
        <v>2025</v>
      </c>
      <c r="AU46" s="44">
        <v>16.049524999999999</v>
      </c>
      <c r="AV46" s="44">
        <v>16.049524999999999</v>
      </c>
      <c r="AW46" s="56" t="s">
        <v>74</v>
      </c>
      <c r="AX46" s="56"/>
      <c r="AY46" s="56"/>
      <c r="AZ46" s="56"/>
      <c r="BC46" s="43">
        <f t="shared" si="7"/>
        <v>16049.525</v>
      </c>
      <c r="BD46" s="43">
        <f t="shared" si="8"/>
        <v>14907.424999999999</v>
      </c>
      <c r="BE46" s="280">
        <f t="shared" si="9"/>
        <v>4414.0169474000004</v>
      </c>
      <c r="BF46" s="280">
        <v>4414016.9473999999</v>
      </c>
      <c r="BI46" s="280">
        <f t="shared" si="10"/>
        <v>1142.1000000000001</v>
      </c>
      <c r="BJ46" s="43">
        <v>1.2150000000000001</v>
      </c>
    </row>
    <row r="47" spans="1:62" s="43" customFormat="1" ht="74.25" customHeight="1">
      <c r="A47" s="56" t="s">
        <v>525</v>
      </c>
      <c r="B47" s="56"/>
      <c r="C47" s="56" t="s">
        <v>382</v>
      </c>
      <c r="D47" s="56" t="s">
        <v>497</v>
      </c>
      <c r="E47" s="56" t="s">
        <v>86</v>
      </c>
      <c r="F47" s="56"/>
      <c r="G47" s="56" t="s">
        <v>777</v>
      </c>
      <c r="H47" s="15" t="s">
        <v>87</v>
      </c>
      <c r="I47" s="15" t="s">
        <v>88</v>
      </c>
      <c r="J47" s="56">
        <v>2</v>
      </c>
      <c r="K47" s="56"/>
      <c r="L47" s="56" t="s">
        <v>74</v>
      </c>
      <c r="M47" s="16" t="s">
        <v>527</v>
      </c>
      <c r="N47" s="16" t="s">
        <v>211</v>
      </c>
      <c r="O47" s="125">
        <v>2440.2399999999998</v>
      </c>
      <c r="P47" s="125">
        <f t="shared" si="15"/>
        <v>2928.2879999999996</v>
      </c>
      <c r="Q47" s="44">
        <f t="shared" si="16"/>
        <v>2928.2879999999996</v>
      </c>
      <c r="R47" s="44"/>
      <c r="S47" s="56"/>
      <c r="T47" s="56"/>
      <c r="U47" s="56" t="s">
        <v>64</v>
      </c>
      <c r="V47" s="56" t="s">
        <v>501</v>
      </c>
      <c r="W47" s="56" t="s">
        <v>66</v>
      </c>
      <c r="X47" s="45">
        <v>45381</v>
      </c>
      <c r="Y47" s="45">
        <f t="shared" si="17"/>
        <v>45441</v>
      </c>
      <c r="Z47" s="56"/>
      <c r="AA47" s="56"/>
      <c r="AB47" s="56"/>
      <c r="AC47" s="56"/>
      <c r="AD47" s="56" t="str">
        <f t="shared" si="6"/>
        <v>ПИР Модернизация с созданием системы телемеханики на ПС 110/6 кВ Тепловая</v>
      </c>
      <c r="AE47" s="33" t="s">
        <v>502</v>
      </c>
      <c r="AF47" s="33">
        <v>876</v>
      </c>
      <c r="AG47" s="33" t="s">
        <v>435</v>
      </c>
      <c r="AH47" s="33">
        <v>1</v>
      </c>
      <c r="AI47" s="42">
        <v>32000000000</v>
      </c>
      <c r="AJ47" s="33" t="s">
        <v>503</v>
      </c>
      <c r="AK47" s="45">
        <f t="shared" si="13"/>
        <v>45451</v>
      </c>
      <c r="AL47" s="45">
        <f t="shared" si="14"/>
        <v>45451</v>
      </c>
      <c r="AM47" s="45">
        <v>45565</v>
      </c>
      <c r="AN47" s="56">
        <v>2024</v>
      </c>
      <c r="AO47" s="56"/>
      <c r="AP47" s="56"/>
      <c r="AQ47" s="56" t="s">
        <v>778</v>
      </c>
      <c r="AR47" s="56" t="s">
        <v>779</v>
      </c>
      <c r="AS47" s="56">
        <v>2024</v>
      </c>
      <c r="AT47" s="56">
        <v>2025</v>
      </c>
      <c r="AU47" s="44">
        <v>16.049524999999999</v>
      </c>
      <c r="AV47" s="44">
        <v>16.049524999999999</v>
      </c>
      <c r="AW47" s="56" t="s">
        <v>74</v>
      </c>
      <c r="AX47" s="56"/>
      <c r="AY47" s="56"/>
      <c r="AZ47" s="56"/>
      <c r="BE47" s="280"/>
      <c r="BF47" s="280"/>
      <c r="BI47" s="280">
        <f t="shared" si="10"/>
        <v>2440.2399999999998</v>
      </c>
      <c r="BJ47" s="43">
        <v>2.5960000000000001</v>
      </c>
    </row>
    <row r="48" spans="1:62" s="43" customFormat="1" ht="74.25" customHeight="1">
      <c r="A48" s="56" t="s">
        <v>525</v>
      </c>
      <c r="B48" s="56"/>
      <c r="C48" s="56" t="s">
        <v>382</v>
      </c>
      <c r="D48" s="56" t="s">
        <v>497</v>
      </c>
      <c r="E48" s="56" t="s">
        <v>86</v>
      </c>
      <c r="F48" s="56"/>
      <c r="G48" s="56" t="s">
        <v>780</v>
      </c>
      <c r="H48" s="15" t="s">
        <v>87</v>
      </c>
      <c r="I48" s="15" t="s">
        <v>88</v>
      </c>
      <c r="J48" s="56">
        <v>2</v>
      </c>
      <c r="K48" s="56"/>
      <c r="L48" s="56" t="s">
        <v>74</v>
      </c>
      <c r="M48" s="16" t="s">
        <v>527</v>
      </c>
      <c r="N48" s="16" t="s">
        <v>211</v>
      </c>
      <c r="O48" s="125">
        <v>2179.8599999999997</v>
      </c>
      <c r="P48" s="125">
        <f t="shared" si="15"/>
        <v>2615.8319999999994</v>
      </c>
      <c r="Q48" s="44">
        <f t="shared" si="16"/>
        <v>2615.8319999999994</v>
      </c>
      <c r="R48" s="44"/>
      <c r="S48" s="56"/>
      <c r="T48" s="56"/>
      <c r="U48" s="56" t="s">
        <v>64</v>
      </c>
      <c r="V48" s="56" t="s">
        <v>501</v>
      </c>
      <c r="W48" s="56" t="s">
        <v>66</v>
      </c>
      <c r="X48" s="45">
        <v>45381</v>
      </c>
      <c r="Y48" s="45">
        <f t="shared" si="17"/>
        <v>45441</v>
      </c>
      <c r="Z48" s="56"/>
      <c r="AA48" s="56"/>
      <c r="AB48" s="56"/>
      <c r="AC48" s="56"/>
      <c r="AD48" s="56" t="str">
        <f t="shared" si="6"/>
        <v>ПИР Модернизация с созданием системы телемеханики на ПС 110/6 кВ Толевая</v>
      </c>
      <c r="AE48" s="33" t="s">
        <v>502</v>
      </c>
      <c r="AF48" s="33">
        <v>876</v>
      </c>
      <c r="AG48" s="33" t="s">
        <v>435</v>
      </c>
      <c r="AH48" s="33">
        <v>1</v>
      </c>
      <c r="AI48" s="42">
        <v>32000000000</v>
      </c>
      <c r="AJ48" s="33" t="s">
        <v>503</v>
      </c>
      <c r="AK48" s="45">
        <f t="shared" si="13"/>
        <v>45451</v>
      </c>
      <c r="AL48" s="45">
        <f t="shared" si="14"/>
        <v>45451</v>
      </c>
      <c r="AM48" s="45">
        <v>45565</v>
      </c>
      <c r="AN48" s="56">
        <v>2024</v>
      </c>
      <c r="AO48" s="56"/>
      <c r="AP48" s="56"/>
      <c r="AQ48" s="56" t="s">
        <v>781</v>
      </c>
      <c r="AR48" s="56" t="s">
        <v>782</v>
      </c>
      <c r="AS48" s="56">
        <v>2024</v>
      </c>
      <c r="AT48" s="56">
        <v>2025</v>
      </c>
      <c r="AU48" s="44">
        <v>16.049524999999999</v>
      </c>
      <c r="AV48" s="44">
        <v>16.049524999999999</v>
      </c>
      <c r="AW48" s="56" t="s">
        <v>74</v>
      </c>
      <c r="AX48" s="56"/>
      <c r="AY48" s="56"/>
      <c r="AZ48" s="56"/>
      <c r="BC48" s="43">
        <f t="shared" si="7"/>
        <v>16049.525</v>
      </c>
      <c r="BD48" s="43">
        <f t="shared" si="8"/>
        <v>13869.665000000001</v>
      </c>
      <c r="BE48" s="280">
        <f t="shared" si="9"/>
        <v>54799.666882400001</v>
      </c>
      <c r="BF48" s="280">
        <v>54799666.882399999</v>
      </c>
      <c r="BI48" s="280">
        <f t="shared" si="10"/>
        <v>2179.8599999999997</v>
      </c>
      <c r="BJ48" s="43">
        <v>2.319</v>
      </c>
    </row>
    <row r="49" spans="1:62" s="43" customFormat="1" ht="74.25" customHeight="1">
      <c r="A49" s="56" t="s">
        <v>525</v>
      </c>
      <c r="B49" s="56"/>
      <c r="C49" s="56" t="s">
        <v>382</v>
      </c>
      <c r="D49" s="56" t="s">
        <v>497</v>
      </c>
      <c r="E49" s="56" t="s">
        <v>86</v>
      </c>
      <c r="F49" s="56"/>
      <c r="G49" s="56" t="s">
        <v>783</v>
      </c>
      <c r="H49" s="15" t="s">
        <v>87</v>
      </c>
      <c r="I49" s="15" t="s">
        <v>88</v>
      </c>
      <c r="J49" s="56">
        <v>2</v>
      </c>
      <c r="K49" s="56"/>
      <c r="L49" s="56" t="s">
        <v>74</v>
      </c>
      <c r="M49" s="16" t="s">
        <v>527</v>
      </c>
      <c r="N49" s="16" t="s">
        <v>211</v>
      </c>
      <c r="O49" s="125">
        <v>2691.22</v>
      </c>
      <c r="P49" s="125">
        <f t="shared" si="15"/>
        <v>3229.4639999999995</v>
      </c>
      <c r="Q49" s="44">
        <f t="shared" si="16"/>
        <v>3229.4639999999995</v>
      </c>
      <c r="R49" s="44"/>
      <c r="S49" s="56"/>
      <c r="T49" s="56"/>
      <c r="U49" s="56" t="s">
        <v>64</v>
      </c>
      <c r="V49" s="56" t="s">
        <v>501</v>
      </c>
      <c r="W49" s="56" t="s">
        <v>66</v>
      </c>
      <c r="X49" s="45">
        <v>45381</v>
      </c>
      <c r="Y49" s="45">
        <f t="shared" si="17"/>
        <v>45441</v>
      </c>
      <c r="Z49" s="56"/>
      <c r="AA49" s="56"/>
      <c r="AB49" s="56"/>
      <c r="AC49" s="56"/>
      <c r="AD49" s="56" t="str">
        <f t="shared" si="6"/>
        <v>Модернизация с созданием системы телемеханики на ПС 110/6 кВ Таёжная</v>
      </c>
      <c r="AE49" s="33" t="s">
        <v>502</v>
      </c>
      <c r="AF49" s="33">
        <v>876</v>
      </c>
      <c r="AG49" s="33" t="s">
        <v>435</v>
      </c>
      <c r="AH49" s="33">
        <v>1</v>
      </c>
      <c r="AI49" s="42">
        <v>32000000000</v>
      </c>
      <c r="AJ49" s="33" t="s">
        <v>503</v>
      </c>
      <c r="AK49" s="45">
        <f t="shared" si="13"/>
        <v>45451</v>
      </c>
      <c r="AL49" s="45">
        <f t="shared" si="14"/>
        <v>45451</v>
      </c>
      <c r="AM49" s="45">
        <v>45565</v>
      </c>
      <c r="AN49" s="56">
        <v>2024</v>
      </c>
      <c r="AO49" s="56"/>
      <c r="AP49" s="56"/>
      <c r="AQ49" s="56" t="s">
        <v>783</v>
      </c>
      <c r="AR49" s="56" t="s">
        <v>784</v>
      </c>
      <c r="AS49" s="56">
        <v>2024</v>
      </c>
      <c r="AT49" s="56">
        <v>2025</v>
      </c>
      <c r="AU49" s="44">
        <v>16.049524999999999</v>
      </c>
      <c r="AV49" s="44">
        <v>16.049524999999999</v>
      </c>
      <c r="AW49" s="56" t="s">
        <v>74</v>
      </c>
      <c r="AX49" s="56"/>
      <c r="AY49" s="56"/>
      <c r="AZ49" s="56"/>
      <c r="BC49" s="43">
        <f t="shared" si="7"/>
        <v>16049.525</v>
      </c>
      <c r="BD49" s="43">
        <f t="shared" si="8"/>
        <v>13358.305</v>
      </c>
      <c r="BE49" s="280">
        <f t="shared" si="9"/>
        <v>4085.0169474000004</v>
      </c>
      <c r="BF49" s="280">
        <v>4085016.9474000004</v>
      </c>
      <c r="BI49" s="280">
        <f t="shared" si="10"/>
        <v>2691.22</v>
      </c>
      <c r="BJ49" s="43">
        <v>2.863</v>
      </c>
    </row>
    <row r="50" spans="1:62" s="43" customFormat="1" ht="74.25" customHeight="1">
      <c r="A50" s="56" t="s">
        <v>525</v>
      </c>
      <c r="B50" s="56"/>
      <c r="C50" s="56" t="s">
        <v>382</v>
      </c>
      <c r="D50" s="56" t="s">
        <v>497</v>
      </c>
      <c r="E50" s="56" t="s">
        <v>86</v>
      </c>
      <c r="F50" s="56"/>
      <c r="G50" s="56" t="s">
        <v>785</v>
      </c>
      <c r="H50" s="15" t="s">
        <v>87</v>
      </c>
      <c r="I50" s="15" t="s">
        <v>88</v>
      </c>
      <c r="J50" s="56">
        <v>2</v>
      </c>
      <c r="K50" s="56"/>
      <c r="L50" s="56" t="s">
        <v>74</v>
      </c>
      <c r="M50" s="16" t="s">
        <v>527</v>
      </c>
      <c r="N50" s="16" t="s">
        <v>211</v>
      </c>
      <c r="O50" s="125">
        <v>4732.8431206000005</v>
      </c>
      <c r="P50" s="125">
        <f t="shared" si="15"/>
        <v>5679.4117447200006</v>
      </c>
      <c r="Q50" s="44">
        <f t="shared" si="16"/>
        <v>5679.4117447200006</v>
      </c>
      <c r="R50" s="44"/>
      <c r="S50" s="56"/>
      <c r="T50" s="56"/>
      <c r="U50" s="56" t="s">
        <v>64</v>
      </c>
      <c r="V50" s="56" t="s">
        <v>501</v>
      </c>
      <c r="W50" s="56" t="s">
        <v>66</v>
      </c>
      <c r="X50" s="45">
        <v>45381</v>
      </c>
      <c r="Y50" s="45">
        <f t="shared" si="17"/>
        <v>45441</v>
      </c>
      <c r="Z50" s="56"/>
      <c r="AA50" s="56"/>
      <c r="AB50" s="56"/>
      <c r="AC50" s="56"/>
      <c r="AD50" s="56" t="str">
        <f t="shared" si="6"/>
        <v>ПИР Техническое перевооружение с заменой  находящихся в неудовлетворительном состоянии В-10кВ, а также комплектного распределительного устройства 10 кВ наружной установки (КРУН-10) – 12 ячеек им модернизацией устройств РЗА РП 10 кВ Кузедеевский, Новокузнецкий район, п. Кузедеевский, (ВРО-10-8 шт., яч. ТН-10-2 шт., яч. ТСН-10-2 шт.)</v>
      </c>
      <c r="AE50" s="33" t="s">
        <v>502</v>
      </c>
      <c r="AF50" s="33">
        <v>876</v>
      </c>
      <c r="AG50" s="33" t="s">
        <v>435</v>
      </c>
      <c r="AH50" s="33">
        <v>1</v>
      </c>
      <c r="AI50" s="42">
        <v>32000000000</v>
      </c>
      <c r="AJ50" s="33" t="s">
        <v>503</v>
      </c>
      <c r="AK50" s="45">
        <f t="shared" si="13"/>
        <v>45451</v>
      </c>
      <c r="AL50" s="45">
        <f t="shared" si="14"/>
        <v>45451</v>
      </c>
      <c r="AM50" s="45">
        <v>45565</v>
      </c>
      <c r="AN50" s="56">
        <v>2024</v>
      </c>
      <c r="AO50" s="56"/>
      <c r="AP50" s="56"/>
      <c r="AQ50" s="56" t="s">
        <v>786</v>
      </c>
      <c r="AR50" s="56" t="s">
        <v>787</v>
      </c>
      <c r="AS50" s="56">
        <v>2024</v>
      </c>
      <c r="AT50" s="56">
        <v>2025</v>
      </c>
      <c r="AU50" s="44">
        <v>62.936743610000001</v>
      </c>
      <c r="AV50" s="44">
        <v>62.936743610000001</v>
      </c>
      <c r="AW50" s="56" t="s">
        <v>74</v>
      </c>
      <c r="AX50" s="56"/>
      <c r="AY50" s="56"/>
      <c r="AZ50" s="56"/>
      <c r="BC50" s="43">
        <f t="shared" si="7"/>
        <v>62936.743609999998</v>
      </c>
      <c r="BD50" s="43">
        <f t="shared" si="8"/>
        <v>58203.900489399995</v>
      </c>
      <c r="BE50" s="280">
        <f t="shared" si="9"/>
        <v>4085.0169474000004</v>
      </c>
      <c r="BF50" s="280">
        <v>4085016.9474000004</v>
      </c>
      <c r="BI50" s="280">
        <f t="shared" si="10"/>
        <v>4732.8431206000005</v>
      </c>
      <c r="BJ50" s="43">
        <v>5.0349394900000002</v>
      </c>
    </row>
    <row r="51" spans="1:62" s="43" customFormat="1" ht="74.25" customHeight="1">
      <c r="A51" s="56" t="s">
        <v>525</v>
      </c>
      <c r="B51" s="56"/>
      <c r="C51" s="56" t="s">
        <v>382</v>
      </c>
      <c r="D51" s="56" t="s">
        <v>497</v>
      </c>
      <c r="E51" s="56" t="s">
        <v>57</v>
      </c>
      <c r="F51" s="56"/>
      <c r="G51" s="56" t="s">
        <v>788</v>
      </c>
      <c r="H51" s="40" t="s">
        <v>60</v>
      </c>
      <c r="I51" s="40" t="s">
        <v>60</v>
      </c>
      <c r="J51" s="56">
        <v>2</v>
      </c>
      <c r="K51" s="56"/>
      <c r="L51" s="56" t="s">
        <v>74</v>
      </c>
      <c r="M51" s="16" t="s">
        <v>527</v>
      </c>
      <c r="N51" s="16" t="s">
        <v>211</v>
      </c>
      <c r="O51" s="235">
        <f>P51/1.2</f>
        <v>5580</v>
      </c>
      <c r="P51" s="235">
        <f>Q51</f>
        <v>6696</v>
      </c>
      <c r="Q51" s="44">
        <f>7200*0.93</f>
        <v>6696</v>
      </c>
      <c r="R51" s="44"/>
      <c r="S51" s="56"/>
      <c r="T51" s="56"/>
      <c r="U51" s="56" t="s">
        <v>64</v>
      </c>
      <c r="V51" s="56" t="s">
        <v>501</v>
      </c>
      <c r="W51" s="56" t="s">
        <v>66</v>
      </c>
      <c r="X51" s="45">
        <v>45381</v>
      </c>
      <c r="Y51" s="45">
        <f t="shared" si="17"/>
        <v>45441</v>
      </c>
      <c r="Z51" s="56"/>
      <c r="AA51" s="56"/>
      <c r="AB51" s="56"/>
      <c r="AC51" s="56"/>
      <c r="AD51" s="56" t="str">
        <f t="shared" si="6"/>
        <v>Модернизация СОПТ на ПС 110 кВ Яйская - 1шт</v>
      </c>
      <c r="AE51" s="33" t="s">
        <v>502</v>
      </c>
      <c r="AF51" s="33">
        <v>876</v>
      </c>
      <c r="AG51" s="33" t="s">
        <v>435</v>
      </c>
      <c r="AH51" s="33">
        <v>1</v>
      </c>
      <c r="AI51" s="42">
        <v>32000000000</v>
      </c>
      <c r="AJ51" s="33" t="s">
        <v>503</v>
      </c>
      <c r="AK51" s="45">
        <f t="shared" si="13"/>
        <v>45451</v>
      </c>
      <c r="AL51" s="45">
        <f t="shared" si="14"/>
        <v>45451</v>
      </c>
      <c r="AM51" s="45">
        <v>45656</v>
      </c>
      <c r="AN51" s="56">
        <v>2024</v>
      </c>
      <c r="AO51" s="56"/>
      <c r="AP51" s="56"/>
      <c r="AQ51" s="56" t="s">
        <v>788</v>
      </c>
      <c r="AR51" s="56" t="s">
        <v>789</v>
      </c>
      <c r="AS51" s="56">
        <v>2022</v>
      </c>
      <c r="AT51" s="56">
        <v>2024</v>
      </c>
      <c r="AU51" s="44">
        <v>7.6801680000000001</v>
      </c>
      <c r="AV51" s="44">
        <v>7.6801680000000001</v>
      </c>
      <c r="AW51" s="56" t="s">
        <v>74</v>
      </c>
      <c r="AX51" s="56"/>
      <c r="AY51" s="56"/>
      <c r="AZ51" s="56"/>
      <c r="BC51" s="43">
        <f t="shared" si="7"/>
        <v>7680.1679999999997</v>
      </c>
      <c r="BD51" s="43">
        <f t="shared" si="8"/>
        <v>2100.1679999999997</v>
      </c>
      <c r="BE51" s="280">
        <f t="shared" si="9"/>
        <v>4019.2169473999998</v>
      </c>
      <c r="BF51" s="280">
        <v>4019216.9473999999</v>
      </c>
      <c r="BI51" s="280">
        <f t="shared" si="10"/>
        <v>6768</v>
      </c>
      <c r="BJ51" s="43">
        <v>7.2</v>
      </c>
    </row>
    <row r="52" spans="1:62" s="43" customFormat="1" ht="74.25" customHeight="1">
      <c r="A52" s="56" t="s">
        <v>525</v>
      </c>
      <c r="B52" s="56"/>
      <c r="C52" s="56" t="s">
        <v>382</v>
      </c>
      <c r="D52" s="56" t="s">
        <v>497</v>
      </c>
      <c r="E52" s="56" t="s">
        <v>57</v>
      </c>
      <c r="F52" s="56"/>
      <c r="G52" s="56" t="s">
        <v>790</v>
      </c>
      <c r="H52" s="40" t="s">
        <v>60</v>
      </c>
      <c r="I52" s="40" t="s">
        <v>60</v>
      </c>
      <c r="J52" s="56">
        <v>2</v>
      </c>
      <c r="K52" s="56"/>
      <c r="L52" s="56" t="s">
        <v>74</v>
      </c>
      <c r="M52" s="16" t="s">
        <v>527</v>
      </c>
      <c r="N52" s="16" t="s">
        <v>211</v>
      </c>
      <c r="O52" s="235">
        <f>P52/1.2</f>
        <v>5580</v>
      </c>
      <c r="P52" s="235">
        <f>Q52</f>
        <v>6696</v>
      </c>
      <c r="Q52" s="44">
        <f>7200*0.93</f>
        <v>6696</v>
      </c>
      <c r="R52" s="44"/>
      <c r="S52" s="56"/>
      <c r="T52" s="56"/>
      <c r="U52" s="56" t="s">
        <v>64</v>
      </c>
      <c r="V52" s="56" t="s">
        <v>501</v>
      </c>
      <c r="W52" s="56" t="s">
        <v>66</v>
      </c>
      <c r="X52" s="45">
        <v>45381</v>
      </c>
      <c r="Y52" s="45">
        <f t="shared" si="17"/>
        <v>45441</v>
      </c>
      <c r="Z52" s="56"/>
      <c r="AA52" s="56"/>
      <c r="AB52" s="56"/>
      <c r="AC52" s="56"/>
      <c r="AD52" s="56" t="str">
        <f t="shared" si="6"/>
        <v>Модернизация СОПТ на ПС 110 кВ Беловская - 1шт</v>
      </c>
      <c r="AE52" s="33" t="s">
        <v>502</v>
      </c>
      <c r="AF52" s="33">
        <v>876</v>
      </c>
      <c r="AG52" s="33" t="s">
        <v>435</v>
      </c>
      <c r="AH52" s="33">
        <v>1</v>
      </c>
      <c r="AI52" s="42">
        <v>32000000000</v>
      </c>
      <c r="AJ52" s="33" t="s">
        <v>503</v>
      </c>
      <c r="AK52" s="45">
        <f t="shared" si="13"/>
        <v>45451</v>
      </c>
      <c r="AL52" s="45">
        <f t="shared" si="14"/>
        <v>45451</v>
      </c>
      <c r="AM52" s="45">
        <v>45656</v>
      </c>
      <c r="AN52" s="56">
        <v>2024</v>
      </c>
      <c r="AO52" s="56"/>
      <c r="AP52" s="56"/>
      <c r="AQ52" s="56" t="s">
        <v>790</v>
      </c>
      <c r="AR52" s="56" t="s">
        <v>791</v>
      </c>
      <c r="AS52" s="56">
        <v>2022</v>
      </c>
      <c r="AT52" s="56">
        <v>2024</v>
      </c>
      <c r="AU52" s="44">
        <v>8.0322911999999995</v>
      </c>
      <c r="AV52" s="44">
        <v>8.0322911999999995</v>
      </c>
      <c r="AW52" s="56" t="s">
        <v>74</v>
      </c>
      <c r="AX52" s="56"/>
      <c r="AY52" s="56"/>
      <c r="AZ52" s="56"/>
      <c r="BC52" s="43">
        <f t="shared" si="7"/>
        <v>8032.2911999999997</v>
      </c>
      <c r="BD52" s="43">
        <f t="shared" si="8"/>
        <v>2452.2911999999997</v>
      </c>
      <c r="BE52" s="280">
        <f t="shared" si="9"/>
        <v>7982.8305071999994</v>
      </c>
      <c r="BF52" s="280">
        <v>7982830.5071999989</v>
      </c>
      <c r="BI52" s="280">
        <f t="shared" si="10"/>
        <v>6768</v>
      </c>
      <c r="BJ52" s="43">
        <v>7.2</v>
      </c>
    </row>
    <row r="53" spans="1:62" s="43" customFormat="1" ht="74.25" customHeight="1">
      <c r="A53" s="56" t="s">
        <v>525</v>
      </c>
      <c r="B53" s="56"/>
      <c r="C53" s="56" t="s">
        <v>382</v>
      </c>
      <c r="D53" s="56" t="s">
        <v>497</v>
      </c>
      <c r="E53" s="56" t="s">
        <v>57</v>
      </c>
      <c r="F53" s="56"/>
      <c r="G53" s="56" t="s">
        <v>792</v>
      </c>
      <c r="H53" s="40" t="s">
        <v>60</v>
      </c>
      <c r="I53" s="40" t="s">
        <v>60</v>
      </c>
      <c r="J53" s="56">
        <v>2</v>
      </c>
      <c r="K53" s="56"/>
      <c r="L53" s="56" t="s">
        <v>74</v>
      </c>
      <c r="M53" s="16" t="s">
        <v>527</v>
      </c>
      <c r="N53" s="16" t="s">
        <v>211</v>
      </c>
      <c r="O53" s="235">
        <f>P53/1.2</f>
        <v>5580</v>
      </c>
      <c r="P53" s="235">
        <f>Q53</f>
        <v>6696</v>
      </c>
      <c r="Q53" s="44">
        <f>7200*0.93</f>
        <v>6696</v>
      </c>
      <c r="R53" s="44"/>
      <c r="S53" s="56"/>
      <c r="T53" s="56"/>
      <c r="U53" s="56" t="s">
        <v>64</v>
      </c>
      <c r="V53" s="56" t="s">
        <v>501</v>
      </c>
      <c r="W53" s="56" t="s">
        <v>66</v>
      </c>
      <c r="X53" s="45">
        <v>45381</v>
      </c>
      <c r="Y53" s="45">
        <f t="shared" si="17"/>
        <v>45441</v>
      </c>
      <c r="Z53" s="56"/>
      <c r="AA53" s="56"/>
      <c r="AB53" s="56"/>
      <c r="AC53" s="56"/>
      <c r="AD53" s="56" t="str">
        <f t="shared" si="6"/>
        <v>Модернизация СОПТ на ПС 110 кВ Зенковская - 1шт</v>
      </c>
      <c r="AE53" s="33" t="s">
        <v>502</v>
      </c>
      <c r="AF53" s="33">
        <v>876</v>
      </c>
      <c r="AG53" s="33" t="s">
        <v>435</v>
      </c>
      <c r="AH53" s="33">
        <v>1</v>
      </c>
      <c r="AI53" s="42">
        <v>32000000000</v>
      </c>
      <c r="AJ53" s="33" t="s">
        <v>503</v>
      </c>
      <c r="AK53" s="45">
        <f t="shared" si="13"/>
        <v>45451</v>
      </c>
      <c r="AL53" s="45">
        <f t="shared" si="14"/>
        <v>45451</v>
      </c>
      <c r="AM53" s="45">
        <v>45656</v>
      </c>
      <c r="AN53" s="56">
        <v>2024</v>
      </c>
      <c r="AO53" s="56"/>
      <c r="AP53" s="56"/>
      <c r="AQ53" s="56" t="s">
        <v>792</v>
      </c>
      <c r="AR53" s="56" t="s">
        <v>793</v>
      </c>
      <c r="AS53" s="56">
        <v>2022</v>
      </c>
      <c r="AT53" s="56">
        <v>2024</v>
      </c>
      <c r="AU53" s="44">
        <v>7.8850396800000002</v>
      </c>
      <c r="AV53" s="44">
        <v>7.8850396800000002</v>
      </c>
      <c r="AW53" s="56" t="s">
        <v>74</v>
      </c>
      <c r="AX53" s="56"/>
      <c r="AY53" s="56"/>
      <c r="AZ53" s="56"/>
      <c r="BC53" s="43">
        <f t="shared" si="7"/>
        <v>7885.0396799999999</v>
      </c>
      <c r="BD53" s="43">
        <f t="shared" si="8"/>
        <v>2305.0396799999999</v>
      </c>
      <c r="BE53" s="280">
        <f t="shared" si="9"/>
        <v>9056.4367209999982</v>
      </c>
      <c r="BF53" s="280">
        <v>9056436.720999999</v>
      </c>
      <c r="BI53" s="280">
        <f t="shared" si="10"/>
        <v>6768</v>
      </c>
      <c r="BJ53" s="43">
        <v>7.2</v>
      </c>
    </row>
    <row r="54" spans="1:62" s="43" customFormat="1" ht="74.25" customHeight="1">
      <c r="A54" s="56" t="s">
        <v>525</v>
      </c>
      <c r="B54" s="56"/>
      <c r="C54" s="56" t="s">
        <v>382</v>
      </c>
      <c r="D54" s="56" t="s">
        <v>497</v>
      </c>
      <c r="E54" s="56" t="s">
        <v>57</v>
      </c>
      <c r="F54" s="56"/>
      <c r="G54" s="56" t="s">
        <v>794</v>
      </c>
      <c r="H54" s="40" t="s">
        <v>60</v>
      </c>
      <c r="I54" s="40" t="s">
        <v>60</v>
      </c>
      <c r="J54" s="56">
        <v>2</v>
      </c>
      <c r="K54" s="56"/>
      <c r="L54" s="56" t="s">
        <v>74</v>
      </c>
      <c r="M54" s="16" t="s">
        <v>527</v>
      </c>
      <c r="N54" s="16" t="s">
        <v>211</v>
      </c>
      <c r="O54" s="235">
        <f>P54/1.2</f>
        <v>5580</v>
      </c>
      <c r="P54" s="235">
        <f>Q54</f>
        <v>6696</v>
      </c>
      <c r="Q54" s="44">
        <f>7200*0.93</f>
        <v>6696</v>
      </c>
      <c r="R54" s="44"/>
      <c r="S54" s="56"/>
      <c r="T54" s="56"/>
      <c r="U54" s="56" t="s">
        <v>64</v>
      </c>
      <c r="V54" s="56" t="s">
        <v>501</v>
      </c>
      <c r="W54" s="56" t="s">
        <v>66</v>
      </c>
      <c r="X54" s="45">
        <v>45381</v>
      </c>
      <c r="Y54" s="45">
        <f t="shared" si="17"/>
        <v>45441</v>
      </c>
      <c r="Z54" s="56"/>
      <c r="AA54" s="56"/>
      <c r="AB54" s="56"/>
      <c r="AC54" s="56"/>
      <c r="AD54" s="56" t="str">
        <f t="shared" si="6"/>
        <v>Модернизация СОПТ на ПС 110 кВ Кондомская - 1шт</v>
      </c>
      <c r="AE54" s="33" t="s">
        <v>502</v>
      </c>
      <c r="AF54" s="33">
        <v>876</v>
      </c>
      <c r="AG54" s="33" t="s">
        <v>435</v>
      </c>
      <c r="AH54" s="33">
        <v>1</v>
      </c>
      <c r="AI54" s="42">
        <v>32000000000</v>
      </c>
      <c r="AJ54" s="33" t="s">
        <v>503</v>
      </c>
      <c r="AK54" s="45">
        <f t="shared" si="13"/>
        <v>45451</v>
      </c>
      <c r="AL54" s="45">
        <f t="shared" si="14"/>
        <v>45451</v>
      </c>
      <c r="AM54" s="45">
        <v>45656</v>
      </c>
      <c r="AN54" s="56">
        <v>2024</v>
      </c>
      <c r="AO54" s="56"/>
      <c r="AP54" s="56"/>
      <c r="AQ54" s="56" t="s">
        <v>794</v>
      </c>
      <c r="AR54" s="56" t="s">
        <v>795</v>
      </c>
      <c r="AS54" s="56">
        <v>2022</v>
      </c>
      <c r="AT54" s="56">
        <v>2024</v>
      </c>
      <c r="AU54" s="44">
        <v>7.8850396800000002</v>
      </c>
      <c r="AV54" s="44">
        <v>7.8850396800000002</v>
      </c>
      <c r="AW54" s="56" t="s">
        <v>74</v>
      </c>
      <c r="AX54" s="56"/>
      <c r="AY54" s="56"/>
      <c r="AZ54" s="56"/>
      <c r="BC54" s="43">
        <f t="shared" si="7"/>
        <v>7885.0396799999999</v>
      </c>
      <c r="BD54" s="43">
        <f t="shared" si="8"/>
        <v>2305.0396799999999</v>
      </c>
      <c r="BE54" s="280">
        <f t="shared" si="9"/>
        <v>5076</v>
      </c>
      <c r="BF54" s="280">
        <v>5076000</v>
      </c>
      <c r="BI54" s="280">
        <f t="shared" si="10"/>
        <v>6768</v>
      </c>
      <c r="BJ54" s="43">
        <v>7.2</v>
      </c>
    </row>
    <row r="55" spans="1:62" s="43" customFormat="1" ht="74.25" customHeight="1">
      <c r="A55" s="56" t="s">
        <v>525</v>
      </c>
      <c r="B55" s="56"/>
      <c r="C55" s="56" t="s">
        <v>382</v>
      </c>
      <c r="D55" s="56" t="s">
        <v>497</v>
      </c>
      <c r="E55" s="56" t="s">
        <v>57</v>
      </c>
      <c r="F55" s="56"/>
      <c r="G55" s="56" t="s">
        <v>796</v>
      </c>
      <c r="H55" s="40" t="s">
        <v>60</v>
      </c>
      <c r="I55" s="40" t="s">
        <v>60</v>
      </c>
      <c r="J55" s="56">
        <v>2</v>
      </c>
      <c r="K55" s="56"/>
      <c r="L55" s="56" t="s">
        <v>74</v>
      </c>
      <c r="M55" s="16" t="s">
        <v>527</v>
      </c>
      <c r="N55" s="16" t="s">
        <v>211</v>
      </c>
      <c r="O55" s="235">
        <f>P55/1.2</f>
        <v>17146.849208</v>
      </c>
      <c r="P55" s="235">
        <f>Q55</f>
        <v>20576.2190496</v>
      </c>
      <c r="Q55" s="44">
        <f>22124.96672*0.93</f>
        <v>20576.2190496</v>
      </c>
      <c r="R55" s="44"/>
      <c r="S55" s="56"/>
      <c r="T55" s="56"/>
      <c r="U55" s="56" t="s">
        <v>64</v>
      </c>
      <c r="V55" s="56" t="s">
        <v>501</v>
      </c>
      <c r="W55" s="56" t="s">
        <v>66</v>
      </c>
      <c r="X55" s="45">
        <v>45381</v>
      </c>
      <c r="Y55" s="45">
        <f t="shared" si="17"/>
        <v>45441</v>
      </c>
      <c r="Z55" s="56"/>
      <c r="AA55" s="56"/>
      <c r="AB55" s="56"/>
      <c r="AC55" s="56"/>
      <c r="AD55" s="56" t="str">
        <f t="shared" si="6"/>
        <v>Техническое перевооружение ВЛ-10 кВ Ф-10-7-Ч ПС 110 Ивановская Чебулинский РЭС, Чебулинского района протяжённостью 8,1 км</v>
      </c>
      <c r="AE55" s="33" t="s">
        <v>502</v>
      </c>
      <c r="AF55" s="33">
        <v>876</v>
      </c>
      <c r="AG55" s="33" t="s">
        <v>435</v>
      </c>
      <c r="AH55" s="33">
        <v>1</v>
      </c>
      <c r="AI55" s="42">
        <v>32000000000</v>
      </c>
      <c r="AJ55" s="33" t="s">
        <v>503</v>
      </c>
      <c r="AK55" s="45">
        <f t="shared" si="13"/>
        <v>45451</v>
      </c>
      <c r="AL55" s="45">
        <f t="shared" si="14"/>
        <v>45451</v>
      </c>
      <c r="AM55" s="45">
        <v>45656</v>
      </c>
      <c r="AN55" s="56">
        <v>2024</v>
      </c>
      <c r="AO55" s="56"/>
      <c r="AP55" s="56"/>
      <c r="AQ55" s="56" t="s">
        <v>796</v>
      </c>
      <c r="AR55" s="56" t="s">
        <v>797</v>
      </c>
      <c r="AS55" s="56">
        <v>2024</v>
      </c>
      <c r="AT55" s="56">
        <v>2024</v>
      </c>
      <c r="AU55" s="44">
        <v>22.12496672</v>
      </c>
      <c r="AV55" s="44">
        <v>22.12496672</v>
      </c>
      <c r="AW55" s="56" t="s">
        <v>74</v>
      </c>
      <c r="AX55" s="56"/>
      <c r="AY55" s="56"/>
      <c r="AZ55" s="56"/>
      <c r="BE55" s="280"/>
      <c r="BF55" s="280"/>
      <c r="BI55" s="280">
        <f t="shared" si="10"/>
        <v>20797.468716799998</v>
      </c>
      <c r="BJ55" s="43">
        <v>22.12496672</v>
      </c>
    </row>
    <row r="56" spans="1:62" s="43" customFormat="1" ht="74.25" customHeight="1">
      <c r="A56" s="56" t="s">
        <v>525</v>
      </c>
      <c r="B56" s="56"/>
      <c r="C56" s="56" t="s">
        <v>382</v>
      </c>
      <c r="D56" s="56" t="s">
        <v>497</v>
      </c>
      <c r="E56" s="56" t="s">
        <v>86</v>
      </c>
      <c r="F56" s="56"/>
      <c r="G56" s="56" t="s">
        <v>798</v>
      </c>
      <c r="H56" s="15" t="s">
        <v>87</v>
      </c>
      <c r="I56" s="15" t="s">
        <v>88</v>
      </c>
      <c r="J56" s="56">
        <v>2</v>
      </c>
      <c r="K56" s="56"/>
      <c r="L56" s="56" t="s">
        <v>74</v>
      </c>
      <c r="M56" s="16" t="s">
        <v>527</v>
      </c>
      <c r="N56" s="16" t="s">
        <v>211</v>
      </c>
      <c r="O56" s="125">
        <v>665.51999999999987</v>
      </c>
      <c r="P56" s="125">
        <f t="shared" si="15"/>
        <v>798.6239999999998</v>
      </c>
      <c r="Q56" s="44">
        <f t="shared" si="16"/>
        <v>798.6239999999998</v>
      </c>
      <c r="R56" s="44"/>
      <c r="S56" s="56"/>
      <c r="T56" s="56"/>
      <c r="U56" s="56" t="s">
        <v>64</v>
      </c>
      <c r="V56" s="56" t="s">
        <v>501</v>
      </c>
      <c r="W56" s="56" t="s">
        <v>66</v>
      </c>
      <c r="X56" s="45">
        <v>45381</v>
      </c>
      <c r="Y56" s="45">
        <f t="shared" si="17"/>
        <v>45441</v>
      </c>
      <c r="Z56" s="56"/>
      <c r="AA56" s="56"/>
      <c r="AB56" s="56"/>
      <c r="AC56" s="56"/>
      <c r="AD56" s="56" t="str">
        <f t="shared" si="6"/>
        <v>ПИР Реконструкция периметрального, верхнего дополнительного ограждения, периметрально-объектового освещения на ПС Южная 110/35/10 кВ</v>
      </c>
      <c r="AE56" s="33" t="s">
        <v>502</v>
      </c>
      <c r="AF56" s="33">
        <v>876</v>
      </c>
      <c r="AG56" s="33" t="s">
        <v>435</v>
      </c>
      <c r="AH56" s="33">
        <v>1</v>
      </c>
      <c r="AI56" s="42">
        <v>32000000000</v>
      </c>
      <c r="AJ56" s="33" t="s">
        <v>503</v>
      </c>
      <c r="AK56" s="45">
        <f t="shared" si="13"/>
        <v>45451</v>
      </c>
      <c r="AL56" s="45">
        <f t="shared" si="14"/>
        <v>45451</v>
      </c>
      <c r="AM56" s="45">
        <v>45565</v>
      </c>
      <c r="AN56" s="56">
        <v>2024</v>
      </c>
      <c r="AO56" s="56"/>
      <c r="AP56" s="56"/>
      <c r="AQ56" s="56" t="s">
        <v>799</v>
      </c>
      <c r="AR56" s="56" t="s">
        <v>800</v>
      </c>
      <c r="AS56" s="56">
        <v>2024</v>
      </c>
      <c r="AT56" s="56">
        <v>2025</v>
      </c>
      <c r="AU56" s="44">
        <v>7.6508525399999998</v>
      </c>
      <c r="AV56" s="44">
        <v>7.6508525399999998</v>
      </c>
      <c r="AW56" s="56" t="s">
        <v>74</v>
      </c>
      <c r="AX56" s="56"/>
      <c r="AY56" s="56"/>
      <c r="AZ56" s="56"/>
      <c r="BC56" s="43">
        <f t="shared" si="7"/>
        <v>7650.8525399999999</v>
      </c>
      <c r="BD56" s="43">
        <f t="shared" si="8"/>
        <v>6985.3325400000003</v>
      </c>
      <c r="BE56" s="280">
        <f t="shared" si="9"/>
        <v>2333.74881</v>
      </c>
      <c r="BF56" s="280">
        <v>2333748.81</v>
      </c>
      <c r="BI56" s="280">
        <f t="shared" si="10"/>
        <v>665.51999999999987</v>
      </c>
      <c r="BJ56" s="43">
        <v>0.70799999999999996</v>
      </c>
    </row>
    <row r="57" spans="1:62" s="43" customFormat="1" ht="74.25" customHeight="1">
      <c r="A57" s="56" t="s">
        <v>525</v>
      </c>
      <c r="B57" s="56"/>
      <c r="C57" s="56" t="s">
        <v>382</v>
      </c>
      <c r="D57" s="56" t="s">
        <v>497</v>
      </c>
      <c r="E57" s="56" t="s">
        <v>86</v>
      </c>
      <c r="F57" s="56"/>
      <c r="G57" s="56" t="s">
        <v>801</v>
      </c>
      <c r="H57" s="15" t="s">
        <v>87</v>
      </c>
      <c r="I57" s="15" t="s">
        <v>88</v>
      </c>
      <c r="J57" s="56">
        <v>2</v>
      </c>
      <c r="K57" s="56"/>
      <c r="L57" s="56" t="s">
        <v>74</v>
      </c>
      <c r="M57" s="16" t="s">
        <v>527</v>
      </c>
      <c r="N57" s="16" t="s">
        <v>211</v>
      </c>
      <c r="O57" s="125">
        <v>665.51999999999987</v>
      </c>
      <c r="P57" s="125">
        <f t="shared" si="15"/>
        <v>798.6239999999998</v>
      </c>
      <c r="Q57" s="44">
        <f t="shared" si="16"/>
        <v>798.6239999999998</v>
      </c>
      <c r="R57" s="44"/>
      <c r="S57" s="56"/>
      <c r="T57" s="56"/>
      <c r="U57" s="56" t="s">
        <v>64</v>
      </c>
      <c r="V57" s="56" t="s">
        <v>501</v>
      </c>
      <c r="W57" s="56" t="s">
        <v>66</v>
      </c>
      <c r="X57" s="45">
        <v>45381</v>
      </c>
      <c r="Y57" s="45">
        <f t="shared" si="17"/>
        <v>45441</v>
      </c>
      <c r="Z57" s="56"/>
      <c r="AA57" s="56"/>
      <c r="AB57" s="56"/>
      <c r="AC57" s="56"/>
      <c r="AD57" s="56" t="str">
        <f t="shared" si="6"/>
        <v>ПИР Реконструкция периметрального, верхнего дополнительного ограждения, периметрально-объектового освещения на ПС Тепличная 110/10 кВ</v>
      </c>
      <c r="AE57" s="33" t="s">
        <v>502</v>
      </c>
      <c r="AF57" s="33">
        <v>876</v>
      </c>
      <c r="AG57" s="33" t="s">
        <v>435</v>
      </c>
      <c r="AH57" s="33">
        <v>1</v>
      </c>
      <c r="AI57" s="42">
        <v>32000000000</v>
      </c>
      <c r="AJ57" s="33" t="s">
        <v>503</v>
      </c>
      <c r="AK57" s="45">
        <f t="shared" si="13"/>
        <v>45451</v>
      </c>
      <c r="AL57" s="45">
        <f t="shared" si="14"/>
        <v>45451</v>
      </c>
      <c r="AM57" s="45">
        <v>45565</v>
      </c>
      <c r="AN57" s="56">
        <v>2024</v>
      </c>
      <c r="AO57" s="56"/>
      <c r="AP57" s="56"/>
      <c r="AQ57" s="56" t="s">
        <v>802</v>
      </c>
      <c r="AR57" s="56" t="s">
        <v>803</v>
      </c>
      <c r="AS57" s="56">
        <v>2024</v>
      </c>
      <c r="AT57" s="56">
        <v>2025</v>
      </c>
      <c r="AU57" s="44">
        <v>4.2401082499999996</v>
      </c>
      <c r="AV57" s="44">
        <v>4.2401082499999996</v>
      </c>
      <c r="AW57" s="56" t="s">
        <v>74</v>
      </c>
      <c r="AX57" s="56"/>
      <c r="AY57" s="56"/>
      <c r="AZ57" s="56"/>
      <c r="BC57" s="43">
        <f t="shared" si="7"/>
        <v>4240.1082499999993</v>
      </c>
      <c r="BD57" s="43">
        <f t="shared" si="8"/>
        <v>3574.5882499999993</v>
      </c>
      <c r="BE57" s="280">
        <f t="shared" si="9"/>
        <v>66.168169799999987</v>
      </c>
      <c r="BF57" s="280">
        <v>66168.169799999989</v>
      </c>
      <c r="BI57" s="280">
        <f t="shared" si="10"/>
        <v>665.51999999999987</v>
      </c>
      <c r="BJ57" s="43">
        <v>0.70799999999999996</v>
      </c>
    </row>
    <row r="58" spans="1:62" s="43" customFormat="1" ht="74.25" customHeight="1">
      <c r="A58" s="56" t="s">
        <v>525</v>
      </c>
      <c r="B58" s="56"/>
      <c r="C58" s="56" t="s">
        <v>382</v>
      </c>
      <c r="D58" s="56" t="s">
        <v>497</v>
      </c>
      <c r="E58" s="56" t="s">
        <v>86</v>
      </c>
      <c r="F58" s="56"/>
      <c r="G58" s="56" t="s">
        <v>804</v>
      </c>
      <c r="H58" s="15" t="s">
        <v>87</v>
      </c>
      <c r="I58" s="15" t="s">
        <v>88</v>
      </c>
      <c r="J58" s="56">
        <v>2</v>
      </c>
      <c r="K58" s="56"/>
      <c r="L58" s="56" t="s">
        <v>74</v>
      </c>
      <c r="M58" s="16" t="s">
        <v>527</v>
      </c>
      <c r="N58" s="16" t="s">
        <v>211</v>
      </c>
      <c r="O58" s="125">
        <v>665.51999999999987</v>
      </c>
      <c r="P58" s="125">
        <f t="shared" si="15"/>
        <v>798.6239999999998</v>
      </c>
      <c r="Q58" s="44">
        <f t="shared" si="16"/>
        <v>798.6239999999998</v>
      </c>
      <c r="R58" s="44"/>
      <c r="S58" s="56"/>
      <c r="T58" s="56"/>
      <c r="U58" s="56" t="s">
        <v>64</v>
      </c>
      <c r="V58" s="56" t="s">
        <v>501</v>
      </c>
      <c r="W58" s="56" t="s">
        <v>66</v>
      </c>
      <c r="X58" s="45">
        <v>45381</v>
      </c>
      <c r="Y58" s="45">
        <f t="shared" si="17"/>
        <v>45441</v>
      </c>
      <c r="Z58" s="56"/>
      <c r="AA58" s="56"/>
      <c r="AB58" s="56"/>
      <c r="AC58" s="56"/>
      <c r="AD58" s="56" t="str">
        <f t="shared" si="6"/>
        <v>ПИР Реконструкция периметрального, верхнего дополнительного ограждения, периметрально-объектового освещения на ПСКосмическая 110/10 кВ</v>
      </c>
      <c r="AE58" s="33" t="s">
        <v>502</v>
      </c>
      <c r="AF58" s="33">
        <v>876</v>
      </c>
      <c r="AG58" s="33" t="s">
        <v>435</v>
      </c>
      <c r="AH58" s="33">
        <v>1</v>
      </c>
      <c r="AI58" s="42">
        <v>32000000000</v>
      </c>
      <c r="AJ58" s="33" t="s">
        <v>503</v>
      </c>
      <c r="AK58" s="45">
        <f t="shared" si="13"/>
        <v>45451</v>
      </c>
      <c r="AL58" s="45">
        <f t="shared" si="14"/>
        <v>45451</v>
      </c>
      <c r="AM58" s="45">
        <v>45565</v>
      </c>
      <c r="AN58" s="56">
        <v>2024</v>
      </c>
      <c r="AO58" s="56"/>
      <c r="AP58" s="56"/>
      <c r="AQ58" s="56" t="s">
        <v>805</v>
      </c>
      <c r="AR58" s="56" t="s">
        <v>806</v>
      </c>
      <c r="AS58" s="56">
        <v>2024</v>
      </c>
      <c r="AT58" s="56">
        <v>2025</v>
      </c>
      <c r="AU58" s="44">
        <v>6.7306169200000001</v>
      </c>
      <c r="AV58" s="44">
        <v>6.7306169200000001</v>
      </c>
      <c r="AW58" s="56" t="s">
        <v>74</v>
      </c>
      <c r="AX58" s="56"/>
      <c r="AY58" s="56"/>
      <c r="AZ58" s="56"/>
      <c r="BC58" s="43">
        <f t="shared" si="7"/>
        <v>6730.6169200000004</v>
      </c>
      <c r="BD58" s="43">
        <f t="shared" si="8"/>
        <v>6065.0969200000009</v>
      </c>
      <c r="BE58" s="280">
        <f t="shared" si="9"/>
        <v>469.06</v>
      </c>
      <c r="BF58" s="280">
        <v>469060</v>
      </c>
      <c r="BI58" s="280">
        <f t="shared" si="10"/>
        <v>665.51999999999987</v>
      </c>
      <c r="BJ58" s="43">
        <v>0.70799999999999996</v>
      </c>
    </row>
    <row r="59" spans="1:62" s="43" customFormat="1" ht="74.25" customHeight="1">
      <c r="A59" s="56" t="s">
        <v>525</v>
      </c>
      <c r="B59" s="56"/>
      <c r="C59" s="56" t="s">
        <v>382</v>
      </c>
      <c r="D59" s="56" t="s">
        <v>497</v>
      </c>
      <c r="E59" s="56" t="s">
        <v>86</v>
      </c>
      <c r="F59" s="56"/>
      <c r="G59" s="56" t="s">
        <v>807</v>
      </c>
      <c r="H59" s="15" t="s">
        <v>87</v>
      </c>
      <c r="I59" s="15" t="s">
        <v>88</v>
      </c>
      <c r="J59" s="56">
        <v>2</v>
      </c>
      <c r="K59" s="56"/>
      <c r="L59" s="56" t="s">
        <v>74</v>
      </c>
      <c r="M59" s="16" t="s">
        <v>527</v>
      </c>
      <c r="N59" s="16" t="s">
        <v>211</v>
      </c>
      <c r="O59" s="125">
        <v>665.51999999999987</v>
      </c>
      <c r="P59" s="125">
        <f t="shared" si="15"/>
        <v>798.6239999999998</v>
      </c>
      <c r="Q59" s="44">
        <f t="shared" si="16"/>
        <v>798.6239999999998</v>
      </c>
      <c r="R59" s="44"/>
      <c r="S59" s="56"/>
      <c r="T59" s="56"/>
      <c r="U59" s="56" t="s">
        <v>64</v>
      </c>
      <c r="V59" s="56" t="s">
        <v>501</v>
      </c>
      <c r="W59" s="56" t="s">
        <v>66</v>
      </c>
      <c r="X59" s="45">
        <v>45381</v>
      </c>
      <c r="Y59" s="45">
        <f t="shared" si="17"/>
        <v>45441</v>
      </c>
      <c r="Z59" s="56"/>
      <c r="AA59" s="56"/>
      <c r="AB59" s="56"/>
      <c r="AC59" s="56"/>
      <c r="AD59" s="56" t="str">
        <f t="shared" si="6"/>
        <v>ПИР Реконструкция периметрального, верхнего дополнительного ограждения, периметрально-объектового освещения на ПС Кузнецкая 110/35/10 кВ</v>
      </c>
      <c r="AE59" s="33" t="s">
        <v>502</v>
      </c>
      <c r="AF59" s="33">
        <v>876</v>
      </c>
      <c r="AG59" s="33" t="s">
        <v>435</v>
      </c>
      <c r="AH59" s="33">
        <v>1</v>
      </c>
      <c r="AI59" s="42">
        <v>32000000000</v>
      </c>
      <c r="AJ59" s="33" t="s">
        <v>503</v>
      </c>
      <c r="AK59" s="45">
        <f t="shared" si="13"/>
        <v>45451</v>
      </c>
      <c r="AL59" s="45">
        <f t="shared" si="14"/>
        <v>45451</v>
      </c>
      <c r="AM59" s="45">
        <v>45565</v>
      </c>
      <c r="AN59" s="56">
        <v>2024</v>
      </c>
      <c r="AO59" s="56"/>
      <c r="AP59" s="56"/>
      <c r="AQ59" s="56" t="s">
        <v>808</v>
      </c>
      <c r="AR59" s="56" t="s">
        <v>809</v>
      </c>
      <c r="AS59" s="56">
        <v>2024</v>
      </c>
      <c r="AT59" s="56">
        <v>2025</v>
      </c>
      <c r="AU59" s="44">
        <v>10.30134655</v>
      </c>
      <c r="AV59" s="44">
        <v>10.30134655</v>
      </c>
      <c r="AW59" s="56" t="s">
        <v>74</v>
      </c>
      <c r="AX59" s="56"/>
      <c r="AY59" s="56"/>
      <c r="AZ59" s="56"/>
      <c r="BE59" s="280"/>
      <c r="BF59" s="280"/>
      <c r="BI59" s="280">
        <f t="shared" si="10"/>
        <v>665.51999999999987</v>
      </c>
      <c r="BJ59" s="43">
        <v>0.70799999999999996</v>
      </c>
    </row>
    <row r="60" spans="1:62" s="43" customFormat="1" ht="86.25" customHeight="1">
      <c r="A60" s="27" t="s">
        <v>247</v>
      </c>
      <c r="B60" s="9"/>
      <c r="C60" s="72" t="s">
        <v>382</v>
      </c>
      <c r="D60" s="4" t="s">
        <v>56</v>
      </c>
      <c r="E60" s="29" t="s">
        <v>383</v>
      </c>
      <c r="F60" s="29" t="s">
        <v>401</v>
      </c>
      <c r="G60" s="9" t="s">
        <v>402</v>
      </c>
      <c r="H60" s="9" t="s">
        <v>403</v>
      </c>
      <c r="I60" s="9" t="s">
        <v>403</v>
      </c>
      <c r="J60" s="29">
        <v>2</v>
      </c>
      <c r="K60" s="29"/>
      <c r="L60" s="29" t="s">
        <v>74</v>
      </c>
      <c r="M60" s="9" t="s">
        <v>387</v>
      </c>
      <c r="N60" s="281" t="s">
        <v>388</v>
      </c>
      <c r="O60" s="192">
        <v>24460.799999999999</v>
      </c>
      <c r="P60" s="192">
        <v>29352.959999999999</v>
      </c>
      <c r="Q60" s="98">
        <v>14676.48</v>
      </c>
      <c r="R60" s="98">
        <v>14676.48</v>
      </c>
      <c r="S60" s="96"/>
      <c r="T60" s="97"/>
      <c r="U60" s="29" t="s">
        <v>64</v>
      </c>
      <c r="V60" s="4" t="s">
        <v>65</v>
      </c>
      <c r="W60" s="56" t="s">
        <v>66</v>
      </c>
      <c r="X60" s="282">
        <v>45368</v>
      </c>
      <c r="Y60" s="282">
        <v>45428</v>
      </c>
      <c r="Z60" s="7"/>
      <c r="AA60" s="8"/>
      <c r="AB60" s="5"/>
      <c r="AC60" s="5"/>
      <c r="AD60" s="9" t="s">
        <v>402</v>
      </c>
      <c r="AE60" s="9" t="s">
        <v>251</v>
      </c>
      <c r="AF60" s="9">
        <v>876</v>
      </c>
      <c r="AG60" s="9" t="s">
        <v>68</v>
      </c>
      <c r="AH60" s="9">
        <v>1</v>
      </c>
      <c r="AI60" s="9" t="s">
        <v>69</v>
      </c>
      <c r="AJ60" s="9" t="s">
        <v>400</v>
      </c>
      <c r="AK60" s="283">
        <v>45458</v>
      </c>
      <c r="AL60" s="283">
        <v>45479</v>
      </c>
      <c r="AM60" s="283">
        <v>45843</v>
      </c>
      <c r="AN60" s="29">
        <v>2024</v>
      </c>
      <c r="AO60" s="7"/>
      <c r="AP60" s="5"/>
      <c r="AQ60" s="5"/>
      <c r="AR60" s="5"/>
      <c r="AS60" s="228"/>
      <c r="AT60" s="228"/>
      <c r="AU60" s="6"/>
      <c r="AV60" s="30"/>
      <c r="AW60" s="31"/>
      <c r="AX60" s="5"/>
      <c r="AY60" s="5"/>
      <c r="AZ60" s="5"/>
      <c r="BA60" s="5"/>
      <c r="BB60" s="5"/>
    </row>
  </sheetData>
  <autoFilter ref="A7:BJ60"/>
  <mergeCells count="135">
    <mergeCell ref="AL23:AL24"/>
    <mergeCell ref="AM23:AM24"/>
    <mergeCell ref="AN23:AN24"/>
    <mergeCell ref="AO23:AO24"/>
    <mergeCell ref="AP23:AP24"/>
    <mergeCell ref="AF23:AF24"/>
    <mergeCell ref="AG23:AG24"/>
    <mergeCell ref="AH23:AH24"/>
    <mergeCell ref="AI23:AI24"/>
    <mergeCell ref="AJ23:AJ24"/>
    <mergeCell ref="AK23:AK24"/>
    <mergeCell ref="Z23:Z24"/>
    <mergeCell ref="AA23:AA24"/>
    <mergeCell ref="AB23:AB24"/>
    <mergeCell ref="AC23:AC24"/>
    <mergeCell ref="AD23:AD24"/>
    <mergeCell ref="AE23:AE24"/>
    <mergeCell ref="T23:T24"/>
    <mergeCell ref="U23:U24"/>
    <mergeCell ref="V23:V24"/>
    <mergeCell ref="W23:W24"/>
    <mergeCell ref="X23:X24"/>
    <mergeCell ref="Y23:Y24"/>
    <mergeCell ref="N23:N24"/>
    <mergeCell ref="O23:O24"/>
    <mergeCell ref="P23:P24"/>
    <mergeCell ref="Q23:Q24"/>
    <mergeCell ref="R23:R24"/>
    <mergeCell ref="S23:S24"/>
    <mergeCell ref="H23:H24"/>
    <mergeCell ref="I23:I24"/>
    <mergeCell ref="J23:J24"/>
    <mergeCell ref="K23:K24"/>
    <mergeCell ref="L23:L24"/>
    <mergeCell ref="M23:M24"/>
    <mergeCell ref="AN19:AN22"/>
    <mergeCell ref="AO19:AO22"/>
    <mergeCell ref="AP19:AP22"/>
    <mergeCell ref="A23:A24"/>
    <mergeCell ref="B23:B24"/>
    <mergeCell ref="C23:C24"/>
    <mergeCell ref="D23:D24"/>
    <mergeCell ref="E23:E24"/>
    <mergeCell ref="F23:F24"/>
    <mergeCell ref="G23:G24"/>
    <mergeCell ref="AH19:AH22"/>
    <mergeCell ref="AI19:AI22"/>
    <mergeCell ref="AJ19:AJ22"/>
    <mergeCell ref="AK19:AK22"/>
    <mergeCell ref="AL19:AL22"/>
    <mergeCell ref="AM19:AM22"/>
    <mergeCell ref="AB19:AB22"/>
    <mergeCell ref="AC19:AC22"/>
    <mergeCell ref="AD19:AD22"/>
    <mergeCell ref="AE19:AE22"/>
    <mergeCell ref="AF19:AF22"/>
    <mergeCell ref="AG19:AG22"/>
    <mergeCell ref="V19:V22"/>
    <mergeCell ref="W19:W22"/>
    <mergeCell ref="X19:X22"/>
    <mergeCell ref="Y19:Y22"/>
    <mergeCell ref="Z19:Z22"/>
    <mergeCell ref="AA19:AA22"/>
    <mergeCell ref="P19:P22"/>
    <mergeCell ref="Q19:Q22"/>
    <mergeCell ref="R19:R22"/>
    <mergeCell ref="S19:S22"/>
    <mergeCell ref="T19:T22"/>
    <mergeCell ref="U19:U22"/>
    <mergeCell ref="J19:J22"/>
    <mergeCell ref="K19:K22"/>
    <mergeCell ref="L19:L22"/>
    <mergeCell ref="M19:M22"/>
    <mergeCell ref="N19:N22"/>
    <mergeCell ref="O19:O22"/>
    <mergeCell ref="AW5:AW6"/>
    <mergeCell ref="A19:A22"/>
    <mergeCell ref="B19:B22"/>
    <mergeCell ref="C19:C22"/>
    <mergeCell ref="D19:D22"/>
    <mergeCell ref="E19:E22"/>
    <mergeCell ref="F19:F22"/>
    <mergeCell ref="G19:G22"/>
    <mergeCell ref="H19:H22"/>
    <mergeCell ref="I19:I22"/>
    <mergeCell ref="AQ5:AQ6"/>
    <mergeCell ref="AR5:AR6"/>
    <mergeCell ref="AS5:AS6"/>
    <mergeCell ref="AT5:AT6"/>
    <mergeCell ref="AU5:AU6"/>
    <mergeCell ref="AV5:AV6"/>
    <mergeCell ref="AH5:AH6"/>
    <mergeCell ref="AI5:AJ5"/>
    <mergeCell ref="AK5:AK6"/>
    <mergeCell ref="AL5:AL6"/>
    <mergeCell ref="AM5:AM6"/>
    <mergeCell ref="AP5:AP6"/>
    <mergeCell ref="AO4:AO6"/>
    <mergeCell ref="AP4:AW4"/>
    <mergeCell ref="AX4:AX6"/>
    <mergeCell ref="AY4:AY6"/>
    <mergeCell ref="AZ4:AZ6"/>
    <mergeCell ref="AD4:AM4"/>
    <mergeCell ref="AN4:AN6"/>
    <mergeCell ref="AD5:AD6"/>
    <mergeCell ref="AE5:AE6"/>
    <mergeCell ref="AF5:AG5"/>
    <mergeCell ref="AA5:AA6"/>
    <mergeCell ref="AB5:AB6"/>
    <mergeCell ref="W4:W6"/>
    <mergeCell ref="X4:X6"/>
    <mergeCell ref="Y4:Y6"/>
    <mergeCell ref="Z4:AC4"/>
    <mergeCell ref="AC5:AC6"/>
    <mergeCell ref="N4:N6"/>
    <mergeCell ref="O4:O6"/>
    <mergeCell ref="P4:P6"/>
    <mergeCell ref="Q4:T5"/>
    <mergeCell ref="U4:U6"/>
    <mergeCell ref="V4:V6"/>
    <mergeCell ref="A4:A6"/>
    <mergeCell ref="B4:B6"/>
    <mergeCell ref="C4:D4"/>
    <mergeCell ref="E4:E6"/>
    <mergeCell ref="F4:F6"/>
    <mergeCell ref="G4:G6"/>
    <mergeCell ref="C5:C6"/>
    <mergeCell ref="D5:D6"/>
    <mergeCell ref="Z5:Z6"/>
    <mergeCell ref="H4:H6"/>
    <mergeCell ref="I4:I6"/>
    <mergeCell ref="J4:J6"/>
    <mergeCell ref="K4:K6"/>
    <mergeCell ref="L4:L6"/>
    <mergeCell ref="M4:M6"/>
  </mergeCells>
  <conditionalFormatting sqref="J8:J11 J13">
    <cfRule type="expression" dxfId="40" priority="25">
      <formula>J8=IFERROR(VLOOKUP(I8,#REF!,1,FALSE),"2_Только субъекты МСП")</formula>
    </cfRule>
    <cfRule type="expression" dxfId="39" priority="26">
      <formula>J8&lt;&gt;IF(I8=VLOOKUP(I8,#REF!,1,FALSE),"2_Только субъекты МСП")</formula>
    </cfRule>
  </conditionalFormatting>
  <conditionalFormatting sqref="AR8">
    <cfRule type="duplicateValues" dxfId="38" priority="24"/>
  </conditionalFormatting>
  <conditionalFormatting sqref="AR8">
    <cfRule type="duplicateValues" dxfId="37" priority="23"/>
  </conditionalFormatting>
  <conditionalFormatting sqref="J12">
    <cfRule type="expression" dxfId="36" priority="21">
      <formula>J12=IFERROR(VLOOKUP(I12,#REF!,1,FALSE),"2_Только субъекты МСП")</formula>
    </cfRule>
    <cfRule type="expression" dxfId="35" priority="22">
      <formula>J12&lt;&gt;IF(I12=VLOOKUP(I12,#REF!,1,FALSE),"2_Только субъекты МСП")</formula>
    </cfRule>
  </conditionalFormatting>
  <conditionalFormatting sqref="J14">
    <cfRule type="expression" dxfId="34" priority="17">
      <formula>J14=IFERROR(VLOOKUP(I14,#REF!,1,FALSE),"2_Только субъекты МСП")</formula>
    </cfRule>
    <cfRule type="expression" dxfId="33" priority="18">
      <formula>J14&lt;&gt;IF(I14=VLOOKUP(I14,#REF!,1,FALSE),"2_Только субъекты МСП")</formula>
    </cfRule>
  </conditionalFormatting>
  <conditionalFormatting sqref="J17:J18">
    <cfRule type="expression" dxfId="32" priority="13">
      <formula>J17=IFERROR(VLOOKUP(I17,#REF!,1,FALSE),"2_Только субъекты МСП")</formula>
    </cfRule>
    <cfRule type="expression" dxfId="31" priority="14">
      <formula>J17&lt;&gt;IF(I17=VLOOKUP(I17,#REF!,1,FALSE),"2_Только субъекты МСП")</formula>
    </cfRule>
  </conditionalFormatting>
  <conditionalFormatting sqref="J19">
    <cfRule type="expression" dxfId="30" priority="11">
      <formula>J19=IFERROR(VLOOKUP(I19,#REF!,1,FALSE),"2_Только субъекты МСП")</formula>
    </cfRule>
    <cfRule type="expression" dxfId="29" priority="12">
      <formula>J19&lt;&gt;IF(I19=VLOOKUP(I19,#REF!,1,FALSE),"2_Только субъекты МСП")</formula>
    </cfRule>
  </conditionalFormatting>
  <conditionalFormatting sqref="J16">
    <cfRule type="expression" dxfId="28" priority="9">
      <formula>J16=IFERROR(VLOOKUP(I16,#REF!,1,FALSE),"2_Только субъекты МСП")</formula>
    </cfRule>
    <cfRule type="expression" dxfId="27" priority="10">
      <formula>J16&lt;&gt;IF(I16=VLOOKUP(I16,#REF!,1,FALSE),"2_Только субъекты МСП")</formula>
    </cfRule>
  </conditionalFormatting>
  <conditionalFormatting sqref="J15">
    <cfRule type="expression" dxfId="26" priority="7">
      <formula>J15=IFERROR(VLOOKUP(I15,#REF!,1,FALSE),"2_Только субъекты МСП")</formula>
    </cfRule>
    <cfRule type="expression" dxfId="25" priority="8">
      <formula>J15&lt;&gt;IF(I15=VLOOKUP(I15,#REF!,1,FALSE),"2_Только субъекты МСП")</formula>
    </cfRule>
  </conditionalFormatting>
  <conditionalFormatting sqref="J60">
    <cfRule type="expression" dxfId="24" priority="3">
      <formula>J60=IFERROR(VLOOKUP(I60,#REF!,1,FALSE),"2_Только субъекты МСП")</formula>
    </cfRule>
    <cfRule type="expression" dxfId="23" priority="4">
      <formula>J60&lt;&gt;IF(I60=VLOOKUP(I60,#REF!,1,FALSE),"2_Только субъекты МСП")</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5" id="{086A8854-2ECB-4869-869D-D8A2D4A1E81F}">
            <xm:f>'C:\Users\mikusevich_mv\Documents\ПЗ ГАЭС\[ГАЭС_ПЗ 2023-2025 +.xlsx]2023 План закупки'!#REF!=IFERROR(VLOOKUP('C:\Users\mikusevich_mv\Documents\ПЗ ГАЭС\[ГАЭС_ПЗ 2023-2025 +.xlsx]2023 План закупки'!#REF!,'C:\Users\mikusevich_mv\Documents\ПЗ ГАЭС\[ГАЭС_ПЗ 2023-2025 +.xlsx]2023 План закупки'!#REF!,1,FALSE),"2_Только субъекты МСП")</xm:f>
            <x14:dxf>
              <fill>
                <patternFill>
                  <bgColor rgb="FFFF0000"/>
                </patternFill>
              </fill>
            </x14:dxf>
          </x14:cfRule>
          <x14:cfRule type="expression" priority="16" id="{D11F05C5-9E6B-424B-A02D-6A208F8A2883}">
            <xm:f>'C:\Users\mikusevich_mv\Documents\ПЗ ГАЭС\[ГАЭС_ПЗ 2023-2025 +.xlsx]2023 План закупки'!#REF!&lt;&gt;IF('C:\Users\mikusevich_mv\Documents\ПЗ ГАЭС\[ГАЭС_ПЗ 2023-2025 +.xlsx]2023 План закупки'!#REF!=VLOOKUP('C:\Users\mikusevich_mv\Documents\ПЗ ГАЭС\[ГАЭС_ПЗ 2023-2025 +.xlsx]2023 План закупки'!#REF!,'C:\Users\mikusevich_mv\Documents\ПЗ ГАЭС\[ГАЭС_ПЗ 2023-2025 +.xlsx]2023 План закупки'!#REF!,1,FALSE),"2_Только субъекты МСП")</xm:f>
            <x14:dxf>
              <fill>
                <patternFill>
                  <bgColor rgb="FFFF0000"/>
                </patternFill>
              </fill>
            </x14:dxf>
          </x14:cfRule>
          <xm:sqref>J23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BK84"/>
  <sheetViews>
    <sheetView zoomScale="77" zoomScaleNormal="77" workbookViewId="0">
      <selection activeCell="M10" sqref="M10"/>
    </sheetView>
  </sheetViews>
  <sheetFormatPr defaultRowHeight="15"/>
  <cols>
    <col min="7" max="7" width="61.85546875" customWidth="1"/>
    <col min="15" max="15" width="17.28515625" customWidth="1"/>
    <col min="16" max="16" width="16.5703125" customWidth="1"/>
    <col min="17" max="17" width="18" customWidth="1"/>
    <col min="18" max="18" width="17.42578125" customWidth="1"/>
    <col min="21" max="21" width="14.28515625" customWidth="1"/>
    <col min="24" max="24" width="13.7109375" customWidth="1"/>
    <col min="25" max="25" width="13.28515625" customWidth="1"/>
    <col min="30" max="30" width="41.5703125" customWidth="1"/>
    <col min="31" max="31" width="27.85546875" customWidth="1"/>
  </cols>
  <sheetData>
    <row r="3" spans="1:53" s="43" customFormat="1" ht="66" customHeight="1">
      <c r="A3" s="287" t="s">
        <v>0</v>
      </c>
      <c r="B3" s="287" t="s">
        <v>1</v>
      </c>
      <c r="C3" s="290" t="s">
        <v>2</v>
      </c>
      <c r="D3" s="291"/>
      <c r="E3" s="287" t="s">
        <v>3</v>
      </c>
      <c r="F3" s="287" t="s">
        <v>4</v>
      </c>
      <c r="G3" s="287" t="s">
        <v>5</v>
      </c>
      <c r="H3" s="287" t="s">
        <v>6</v>
      </c>
      <c r="I3" s="287" t="s">
        <v>7</v>
      </c>
      <c r="J3" s="287" t="s">
        <v>8</v>
      </c>
      <c r="K3" s="287" t="s">
        <v>9</v>
      </c>
      <c r="L3" s="287" t="s">
        <v>10</v>
      </c>
      <c r="M3" s="287" t="s">
        <v>11</v>
      </c>
      <c r="N3" s="287" t="s">
        <v>12</v>
      </c>
      <c r="O3" s="300" t="s">
        <v>13</v>
      </c>
      <c r="P3" s="300" t="s">
        <v>14</v>
      </c>
      <c r="Q3" s="349" t="s">
        <v>15</v>
      </c>
      <c r="R3" s="350"/>
      <c r="S3" s="350"/>
      <c r="T3" s="351"/>
      <c r="U3" s="287" t="s">
        <v>16</v>
      </c>
      <c r="V3" s="287" t="s">
        <v>17</v>
      </c>
      <c r="W3" s="287" t="s">
        <v>18</v>
      </c>
      <c r="X3" s="293" t="s">
        <v>19</v>
      </c>
      <c r="Y3" s="293" t="s">
        <v>20</v>
      </c>
      <c r="Z3" s="290" t="s">
        <v>21</v>
      </c>
      <c r="AA3" s="294"/>
      <c r="AB3" s="294"/>
      <c r="AC3" s="291"/>
      <c r="AD3" s="290" t="s">
        <v>22</v>
      </c>
      <c r="AE3" s="294"/>
      <c r="AF3" s="294"/>
      <c r="AG3" s="294"/>
      <c r="AH3" s="294"/>
      <c r="AI3" s="294"/>
      <c r="AJ3" s="294"/>
      <c r="AK3" s="294"/>
      <c r="AL3" s="294"/>
      <c r="AM3" s="291"/>
      <c r="AN3" s="287" t="s">
        <v>23</v>
      </c>
      <c r="AO3" s="287" t="s">
        <v>24</v>
      </c>
      <c r="AP3" s="319" t="s">
        <v>25</v>
      </c>
      <c r="AQ3" s="320"/>
      <c r="AR3" s="320"/>
      <c r="AS3" s="320"/>
      <c r="AT3" s="320"/>
      <c r="AU3" s="320"/>
      <c r="AV3" s="320"/>
      <c r="AW3" s="321"/>
      <c r="AX3" s="287" t="s">
        <v>26</v>
      </c>
      <c r="AY3" s="287" t="s">
        <v>27</v>
      </c>
      <c r="AZ3" s="295" t="s">
        <v>28</v>
      </c>
    </row>
    <row r="4" spans="1:53" s="43" customFormat="1" ht="51" customHeight="1">
      <c r="A4" s="288"/>
      <c r="B4" s="288"/>
      <c r="C4" s="287" t="s">
        <v>29</v>
      </c>
      <c r="D4" s="287" t="s">
        <v>30</v>
      </c>
      <c r="E4" s="288"/>
      <c r="F4" s="288"/>
      <c r="G4" s="288"/>
      <c r="H4" s="288"/>
      <c r="I4" s="288"/>
      <c r="J4" s="288"/>
      <c r="K4" s="288"/>
      <c r="L4" s="288"/>
      <c r="M4" s="288"/>
      <c r="N4" s="288"/>
      <c r="O4" s="348"/>
      <c r="P4" s="348"/>
      <c r="Q4" s="352"/>
      <c r="R4" s="353"/>
      <c r="S4" s="353"/>
      <c r="T4" s="354"/>
      <c r="U4" s="288"/>
      <c r="V4" s="288"/>
      <c r="W4" s="288"/>
      <c r="X4" s="293"/>
      <c r="Y4" s="293"/>
      <c r="Z4" s="287" t="s">
        <v>31</v>
      </c>
      <c r="AA4" s="287" t="s">
        <v>32</v>
      </c>
      <c r="AB4" s="287" t="s">
        <v>33</v>
      </c>
      <c r="AC4" s="287" t="s">
        <v>34</v>
      </c>
      <c r="AD4" s="287" t="s">
        <v>35</v>
      </c>
      <c r="AE4" s="287" t="s">
        <v>36</v>
      </c>
      <c r="AF4" s="290" t="s">
        <v>37</v>
      </c>
      <c r="AG4" s="291"/>
      <c r="AH4" s="287" t="s">
        <v>38</v>
      </c>
      <c r="AI4" s="290" t="s">
        <v>39</v>
      </c>
      <c r="AJ4" s="291"/>
      <c r="AK4" s="300" t="s">
        <v>40</v>
      </c>
      <c r="AL4" s="287" t="s">
        <v>41</v>
      </c>
      <c r="AM4" s="302" t="s">
        <v>42</v>
      </c>
      <c r="AN4" s="288"/>
      <c r="AO4" s="288"/>
      <c r="AP4" s="295" t="s">
        <v>43</v>
      </c>
      <c r="AQ4" s="295" t="s">
        <v>44</v>
      </c>
      <c r="AR4" s="295" t="s">
        <v>45</v>
      </c>
      <c r="AS4" s="295" t="s">
        <v>46</v>
      </c>
      <c r="AT4" s="295" t="s">
        <v>47</v>
      </c>
      <c r="AU4" s="298" t="s">
        <v>48</v>
      </c>
      <c r="AV4" s="298" t="s">
        <v>49</v>
      </c>
      <c r="AW4" s="295" t="s">
        <v>50</v>
      </c>
      <c r="AX4" s="288"/>
      <c r="AY4" s="288"/>
      <c r="AZ4" s="296"/>
    </row>
    <row r="5" spans="1:53" s="43" customFormat="1" ht="51" customHeight="1">
      <c r="A5" s="289"/>
      <c r="B5" s="289"/>
      <c r="C5" s="289"/>
      <c r="D5" s="289"/>
      <c r="E5" s="289"/>
      <c r="F5" s="289"/>
      <c r="G5" s="289"/>
      <c r="H5" s="289"/>
      <c r="I5" s="289"/>
      <c r="J5" s="289"/>
      <c r="K5" s="289"/>
      <c r="L5" s="289"/>
      <c r="M5" s="289"/>
      <c r="N5" s="289"/>
      <c r="O5" s="301"/>
      <c r="P5" s="301"/>
      <c r="Q5" s="1">
        <v>2025</v>
      </c>
      <c r="R5" s="1">
        <v>2026</v>
      </c>
      <c r="S5" s="1">
        <v>2027</v>
      </c>
      <c r="T5" s="1">
        <v>2028</v>
      </c>
      <c r="U5" s="289"/>
      <c r="V5" s="289"/>
      <c r="W5" s="289"/>
      <c r="X5" s="293"/>
      <c r="Y5" s="293"/>
      <c r="Z5" s="289"/>
      <c r="AA5" s="289"/>
      <c r="AB5" s="289"/>
      <c r="AC5" s="289"/>
      <c r="AD5" s="289"/>
      <c r="AE5" s="289"/>
      <c r="AF5" s="250" t="s">
        <v>51</v>
      </c>
      <c r="AG5" s="250" t="s">
        <v>52</v>
      </c>
      <c r="AH5" s="289"/>
      <c r="AI5" s="250" t="s">
        <v>53</v>
      </c>
      <c r="AJ5" s="250" t="s">
        <v>52</v>
      </c>
      <c r="AK5" s="301"/>
      <c r="AL5" s="289"/>
      <c r="AM5" s="303"/>
      <c r="AN5" s="289"/>
      <c r="AO5" s="289"/>
      <c r="AP5" s="297"/>
      <c r="AQ5" s="297"/>
      <c r="AR5" s="297"/>
      <c r="AS5" s="297"/>
      <c r="AT5" s="297"/>
      <c r="AU5" s="299"/>
      <c r="AV5" s="299"/>
      <c r="AW5" s="297"/>
      <c r="AX5" s="289"/>
      <c r="AY5" s="289"/>
      <c r="AZ5" s="297"/>
    </row>
    <row r="6" spans="1:53" s="43" customFormat="1" ht="15.75">
      <c r="A6" s="56">
        <v>1</v>
      </c>
      <c r="B6" s="56">
        <v>2</v>
      </c>
      <c r="C6" s="56">
        <v>3</v>
      </c>
      <c r="D6" s="56">
        <v>4</v>
      </c>
      <c r="E6" s="56">
        <v>5</v>
      </c>
      <c r="F6" s="56">
        <v>6</v>
      </c>
      <c r="G6" s="56">
        <v>7</v>
      </c>
      <c r="H6" s="56">
        <v>8</v>
      </c>
      <c r="I6" s="56">
        <v>9</v>
      </c>
      <c r="J6" s="56">
        <v>10</v>
      </c>
      <c r="K6" s="56">
        <v>11</v>
      </c>
      <c r="L6" s="56">
        <v>12</v>
      </c>
      <c r="M6" s="56">
        <v>13</v>
      </c>
      <c r="N6" s="56">
        <v>14</v>
      </c>
      <c r="O6" s="56">
        <v>15</v>
      </c>
      <c r="P6" s="56">
        <v>16</v>
      </c>
      <c r="Q6" s="56">
        <v>17</v>
      </c>
      <c r="R6" s="56">
        <v>18</v>
      </c>
      <c r="S6" s="56">
        <v>19</v>
      </c>
      <c r="T6" s="56">
        <v>20</v>
      </c>
      <c r="U6" s="56">
        <v>21</v>
      </c>
      <c r="V6" s="56">
        <v>22</v>
      </c>
      <c r="W6" s="56">
        <v>23</v>
      </c>
      <c r="X6" s="56">
        <v>24</v>
      </c>
      <c r="Y6" s="56">
        <v>25</v>
      </c>
      <c r="Z6" s="56">
        <v>26</v>
      </c>
      <c r="AA6" s="56">
        <v>27</v>
      </c>
      <c r="AB6" s="56">
        <v>28</v>
      </c>
      <c r="AC6" s="56">
        <v>29</v>
      </c>
      <c r="AD6" s="56">
        <v>30</v>
      </c>
      <c r="AE6" s="56">
        <v>31</v>
      </c>
      <c r="AF6" s="56">
        <v>32</v>
      </c>
      <c r="AG6" s="56">
        <v>33</v>
      </c>
      <c r="AH6" s="56">
        <v>34</v>
      </c>
      <c r="AI6" s="56">
        <v>35</v>
      </c>
      <c r="AJ6" s="56">
        <v>36</v>
      </c>
      <c r="AK6" s="56">
        <v>37</v>
      </c>
      <c r="AL6" s="56">
        <v>38</v>
      </c>
      <c r="AM6" s="56">
        <v>39</v>
      </c>
      <c r="AN6" s="56">
        <v>40</v>
      </c>
      <c r="AO6" s="56">
        <v>41</v>
      </c>
      <c r="AP6" s="56">
        <v>42</v>
      </c>
      <c r="AQ6" s="56">
        <v>43</v>
      </c>
      <c r="AR6" s="56">
        <v>44</v>
      </c>
      <c r="AS6" s="56">
        <v>45</v>
      </c>
      <c r="AT6" s="56">
        <v>46</v>
      </c>
      <c r="AU6" s="56">
        <v>47</v>
      </c>
      <c r="AV6" s="56">
        <v>48</v>
      </c>
      <c r="AW6" s="56">
        <v>49</v>
      </c>
      <c r="AX6" s="56">
        <v>50</v>
      </c>
      <c r="AY6" s="56">
        <v>51</v>
      </c>
      <c r="AZ6" s="56">
        <v>52</v>
      </c>
    </row>
    <row r="7" spans="1:53" s="43" customFormat="1" ht="60" customHeight="1">
      <c r="A7" s="259" t="s">
        <v>54</v>
      </c>
      <c r="B7" s="234"/>
      <c r="C7" s="4" t="s">
        <v>55</v>
      </c>
      <c r="D7" s="4" t="s">
        <v>56</v>
      </c>
      <c r="E7" s="5" t="s">
        <v>57</v>
      </c>
      <c r="F7" s="260" t="s">
        <v>58</v>
      </c>
      <c r="G7" s="234" t="s">
        <v>324</v>
      </c>
      <c r="H7" s="261" t="s">
        <v>60</v>
      </c>
      <c r="I7" s="261" t="s">
        <v>60</v>
      </c>
      <c r="J7" s="260">
        <v>2</v>
      </c>
      <c r="K7" s="234"/>
      <c r="L7" s="4" t="s">
        <v>61</v>
      </c>
      <c r="M7" s="4" t="s">
        <v>62</v>
      </c>
      <c r="N7" s="4" t="s">
        <v>63</v>
      </c>
      <c r="O7" s="226">
        <v>57000</v>
      </c>
      <c r="P7" s="226">
        <f t="shared" ref="P7:P13" si="0">O7*1.2</f>
        <v>68400</v>
      </c>
      <c r="Q7" s="227">
        <f>P7*60%</f>
        <v>41040</v>
      </c>
      <c r="R7" s="227">
        <f>P7-Q7</f>
        <v>27360</v>
      </c>
      <c r="S7" s="234"/>
      <c r="T7" s="234"/>
      <c r="U7" s="5" t="s">
        <v>64</v>
      </c>
      <c r="V7" s="4" t="s">
        <v>65</v>
      </c>
      <c r="W7" s="262" t="s">
        <v>66</v>
      </c>
      <c r="X7" s="6">
        <v>45737</v>
      </c>
      <c r="Y7" s="6">
        <f t="shared" ref="Y7:Y12" si="1">X7+60</f>
        <v>45797</v>
      </c>
      <c r="Z7" s="234"/>
      <c r="AA7" s="234"/>
      <c r="AB7" s="234"/>
      <c r="AC7" s="234"/>
      <c r="AD7" s="234" t="str">
        <f t="shared" ref="AD7:AD13" si="2">G7</f>
        <v>СМР  по Модернизации ПС «Северо-Западная» 110/35/10 кВ замена КРУН-10кВ -34 ячейки</v>
      </c>
      <c r="AE7" s="4" t="s">
        <v>67</v>
      </c>
      <c r="AF7" s="4">
        <v>876</v>
      </c>
      <c r="AG7" s="4" t="s">
        <v>68</v>
      </c>
      <c r="AH7" s="260">
        <v>1</v>
      </c>
      <c r="AI7" s="4" t="s">
        <v>69</v>
      </c>
      <c r="AJ7" s="4" t="s">
        <v>70</v>
      </c>
      <c r="AK7" s="6">
        <f>Y7+20</f>
        <v>45817</v>
      </c>
      <c r="AL7" s="6">
        <f t="shared" ref="AL7:AL12" si="3">AK7</f>
        <v>45817</v>
      </c>
      <c r="AM7" s="6">
        <f>AL7+180</f>
        <v>45997</v>
      </c>
      <c r="AN7" s="5">
        <v>2025</v>
      </c>
      <c r="AO7" s="234"/>
      <c r="AP7" s="5" t="s">
        <v>71</v>
      </c>
      <c r="AQ7" s="263" t="s">
        <v>92</v>
      </c>
      <c r="AR7" s="56" t="s">
        <v>93</v>
      </c>
      <c r="AS7" s="56">
        <v>2023</v>
      </c>
      <c r="AT7" s="56">
        <v>2026</v>
      </c>
      <c r="AU7" s="264">
        <v>78</v>
      </c>
      <c r="AV7" s="265">
        <v>78</v>
      </c>
      <c r="AW7" s="5" t="s">
        <v>74</v>
      </c>
      <c r="AX7" s="5"/>
      <c r="AY7" s="5"/>
      <c r="AZ7" s="5"/>
      <c r="BA7" s="43" t="e">
        <v>#N/A</v>
      </c>
    </row>
    <row r="8" spans="1:53" s="43" customFormat="1" ht="74.25" customHeight="1">
      <c r="A8" s="224" t="s">
        <v>54</v>
      </c>
      <c r="B8" s="225"/>
      <c r="C8" s="5" t="s">
        <v>55</v>
      </c>
      <c r="D8" s="5" t="s">
        <v>56</v>
      </c>
      <c r="E8" s="5" t="s">
        <v>273</v>
      </c>
      <c r="F8" s="260" t="s">
        <v>58</v>
      </c>
      <c r="G8" s="5" t="s">
        <v>325</v>
      </c>
      <c r="H8" s="261" t="s">
        <v>60</v>
      </c>
      <c r="I8" s="261" t="s">
        <v>60</v>
      </c>
      <c r="J8" s="5">
        <v>2</v>
      </c>
      <c r="K8" s="5"/>
      <c r="L8" s="5" t="s">
        <v>61</v>
      </c>
      <c r="M8" s="5" t="s">
        <v>62</v>
      </c>
      <c r="N8" s="5" t="s">
        <v>63</v>
      </c>
      <c r="O8" s="226">
        <f>P8/1.2</f>
        <v>5534.3675416666665</v>
      </c>
      <c r="P8" s="226">
        <f>Q8</f>
        <v>6641.2410499999996</v>
      </c>
      <c r="Q8" s="227">
        <v>6641.2410499999996</v>
      </c>
      <c r="R8" s="227"/>
      <c r="S8" s="227"/>
      <c r="T8" s="227"/>
      <c r="U8" s="5" t="s">
        <v>64</v>
      </c>
      <c r="V8" s="5" t="s">
        <v>65</v>
      </c>
      <c r="W8" s="5" t="s">
        <v>66</v>
      </c>
      <c r="X8" s="6">
        <v>45716</v>
      </c>
      <c r="Y8" s="6">
        <f t="shared" si="1"/>
        <v>45776</v>
      </c>
      <c r="Z8" s="7"/>
      <c r="AA8" s="5"/>
      <c r="AB8" s="5"/>
      <c r="AC8" s="5"/>
      <c r="AD8" s="5" t="str">
        <f t="shared" si="2"/>
        <v>СМР по модернизации устройств РЗА для обеспечения дальнего резервирования на ПС 110 кВ Петропавловская</v>
      </c>
      <c r="AE8" s="5" t="s">
        <v>67</v>
      </c>
      <c r="AF8" s="5">
        <v>876</v>
      </c>
      <c r="AG8" s="5" t="s">
        <v>68</v>
      </c>
      <c r="AH8" s="5">
        <v>1</v>
      </c>
      <c r="AI8" s="266" t="s">
        <v>69</v>
      </c>
      <c r="AJ8" s="5" t="s">
        <v>70</v>
      </c>
      <c r="AK8" s="6">
        <f>Y8+20</f>
        <v>45796</v>
      </c>
      <c r="AL8" s="6">
        <f t="shared" si="3"/>
        <v>45796</v>
      </c>
      <c r="AM8" s="6">
        <f>AL8+200</f>
        <v>45996</v>
      </c>
      <c r="AN8" s="5">
        <v>2025</v>
      </c>
      <c r="AO8" s="7"/>
      <c r="AP8" s="5" t="s">
        <v>71</v>
      </c>
      <c r="AQ8" s="267" t="s">
        <v>178</v>
      </c>
      <c r="AR8" s="10" t="s">
        <v>179</v>
      </c>
      <c r="AS8" s="11">
        <v>2023</v>
      </c>
      <c r="AT8" s="11">
        <v>2026</v>
      </c>
      <c r="AU8" s="12">
        <v>27.42973542</v>
      </c>
      <c r="AV8" s="12">
        <v>27.42973542</v>
      </c>
      <c r="AW8" s="5" t="s">
        <v>74</v>
      </c>
      <c r="AX8" s="5"/>
      <c r="AY8" s="5"/>
      <c r="AZ8" s="5"/>
      <c r="BA8" s="43" t="e">
        <v>#N/A</v>
      </c>
    </row>
    <row r="9" spans="1:53" s="43" customFormat="1" ht="96" customHeight="1">
      <c r="A9" s="259" t="s">
        <v>54</v>
      </c>
      <c r="B9" s="4"/>
      <c r="C9" s="4" t="s">
        <v>55</v>
      </c>
      <c r="D9" s="4" t="s">
        <v>56</v>
      </c>
      <c r="E9" s="4" t="s">
        <v>86</v>
      </c>
      <c r="F9" s="4" t="s">
        <v>58</v>
      </c>
      <c r="G9" s="4" t="s">
        <v>326</v>
      </c>
      <c r="H9" s="261" t="s">
        <v>87</v>
      </c>
      <c r="I9" s="261" t="s">
        <v>88</v>
      </c>
      <c r="J9" s="4">
        <v>2</v>
      </c>
      <c r="K9" s="4"/>
      <c r="L9" s="4" t="s">
        <v>61</v>
      </c>
      <c r="M9" s="4" t="s">
        <v>62</v>
      </c>
      <c r="N9" s="4" t="s">
        <v>63</v>
      </c>
      <c r="O9" s="132">
        <f>P9/1.2</f>
        <v>266.28954166666671</v>
      </c>
      <c r="P9" s="132">
        <v>319.54745000000003</v>
      </c>
      <c r="Q9" s="4">
        <v>319.54745000000003</v>
      </c>
      <c r="R9" s="4"/>
      <c r="S9" s="4"/>
      <c r="T9" s="4"/>
      <c r="U9" s="4" t="s">
        <v>64</v>
      </c>
      <c r="V9" s="4" t="s">
        <v>65</v>
      </c>
      <c r="W9" s="228" t="s">
        <v>66</v>
      </c>
      <c r="X9" s="102">
        <v>45795</v>
      </c>
      <c r="Y9" s="102">
        <f t="shared" si="1"/>
        <v>45855</v>
      </c>
      <c r="Z9" s="4"/>
      <c r="AA9" s="4"/>
      <c r="AB9" s="4"/>
      <c r="AC9" s="4"/>
      <c r="AD9" s="4" t="str">
        <f t="shared" si="2"/>
        <v>ПИР по модернизации каналов связи для систем телемеханики на подстанциях 110-35 кВ (ПС Осколково,ПС Комсомольская)</v>
      </c>
      <c r="AE9" s="4" t="s">
        <v>67</v>
      </c>
      <c r="AF9" s="4">
        <v>876</v>
      </c>
      <c r="AG9" s="4" t="s">
        <v>68</v>
      </c>
      <c r="AH9" s="4">
        <v>1</v>
      </c>
      <c r="AI9" s="103" t="s">
        <v>69</v>
      </c>
      <c r="AJ9" s="4" t="s">
        <v>70</v>
      </c>
      <c r="AK9" s="102">
        <f>Y9+20</f>
        <v>45875</v>
      </c>
      <c r="AL9" s="102">
        <f t="shared" si="3"/>
        <v>45875</v>
      </c>
      <c r="AM9" s="102">
        <f>AL9+130</f>
        <v>46005</v>
      </c>
      <c r="AN9" s="4">
        <v>2025</v>
      </c>
      <c r="AO9" s="4"/>
      <c r="AP9" s="4" t="s">
        <v>71</v>
      </c>
      <c r="AQ9" s="4" t="s">
        <v>327</v>
      </c>
      <c r="AR9" s="4" t="s">
        <v>328</v>
      </c>
      <c r="AS9" s="4" t="s">
        <v>329</v>
      </c>
      <c r="AT9" s="4" t="s">
        <v>330</v>
      </c>
      <c r="AU9" s="4" t="s">
        <v>331</v>
      </c>
      <c r="AV9" s="4" t="s">
        <v>331</v>
      </c>
      <c r="AW9" s="4" t="s">
        <v>74</v>
      </c>
      <c r="AX9" s="5"/>
      <c r="AY9" s="5"/>
      <c r="AZ9" s="5"/>
      <c r="BA9" s="43" t="e">
        <v>#N/A</v>
      </c>
    </row>
    <row r="10" spans="1:53" s="269" customFormat="1" ht="78" customHeight="1">
      <c r="A10" s="259" t="s">
        <v>54</v>
      </c>
      <c r="B10" s="4"/>
      <c r="C10" s="4" t="s">
        <v>55</v>
      </c>
      <c r="D10" s="4" t="s">
        <v>56</v>
      </c>
      <c r="E10" s="4" t="s">
        <v>332</v>
      </c>
      <c r="F10" s="4" t="s">
        <v>58</v>
      </c>
      <c r="G10" s="4" t="s">
        <v>333</v>
      </c>
      <c r="H10" s="261" t="s">
        <v>87</v>
      </c>
      <c r="I10" s="261" t="s">
        <v>88</v>
      </c>
      <c r="J10" s="4">
        <v>2</v>
      </c>
      <c r="K10" s="4"/>
      <c r="L10" s="4" t="s">
        <v>61</v>
      </c>
      <c r="M10" s="4" t="s">
        <v>62</v>
      </c>
      <c r="N10" s="4" t="s">
        <v>63</v>
      </c>
      <c r="O10" s="132">
        <v>650</v>
      </c>
      <c r="P10" s="132">
        <f t="shared" si="0"/>
        <v>780</v>
      </c>
      <c r="Q10" s="4"/>
      <c r="R10" s="4">
        <f>P10</f>
        <v>780</v>
      </c>
      <c r="S10" s="4"/>
      <c r="T10" s="4"/>
      <c r="U10" s="4" t="s">
        <v>64</v>
      </c>
      <c r="V10" s="4" t="s">
        <v>65</v>
      </c>
      <c r="W10" s="262" t="s">
        <v>66</v>
      </c>
      <c r="X10" s="102">
        <v>45795</v>
      </c>
      <c r="Y10" s="102">
        <f t="shared" si="1"/>
        <v>45855</v>
      </c>
      <c r="Z10" s="4"/>
      <c r="AA10" s="4"/>
      <c r="AB10" s="4"/>
      <c r="AC10" s="4"/>
      <c r="AD10" s="4" t="str">
        <f t="shared" si="2"/>
        <v>ПИР по модернизации систем телемеханики на подстанциях 110-35кВ (ПС Осколково)</v>
      </c>
      <c r="AE10" s="4" t="s">
        <v>67</v>
      </c>
      <c r="AF10" s="4">
        <v>876</v>
      </c>
      <c r="AG10" s="4" t="s">
        <v>68</v>
      </c>
      <c r="AH10" s="4">
        <v>1</v>
      </c>
      <c r="AI10" s="103" t="s">
        <v>69</v>
      </c>
      <c r="AJ10" s="4" t="s">
        <v>70</v>
      </c>
      <c r="AK10" s="102">
        <f>Y10+20</f>
        <v>45875</v>
      </c>
      <c r="AL10" s="102">
        <f t="shared" si="3"/>
        <v>45875</v>
      </c>
      <c r="AM10" s="102">
        <f>AL10+130</f>
        <v>46005</v>
      </c>
      <c r="AN10" s="4">
        <v>2025</v>
      </c>
      <c r="AO10" s="4"/>
      <c r="AP10" s="4" t="s">
        <v>71</v>
      </c>
      <c r="AQ10" s="4" t="s">
        <v>334</v>
      </c>
      <c r="AR10" s="4" t="s">
        <v>335</v>
      </c>
      <c r="AS10" s="4">
        <v>2025</v>
      </c>
      <c r="AT10" s="4">
        <v>2027</v>
      </c>
      <c r="AU10" s="4">
        <v>14.13</v>
      </c>
      <c r="AV10" s="4">
        <v>14.13</v>
      </c>
      <c r="AW10" s="4" t="s">
        <v>74</v>
      </c>
      <c r="AX10" s="268"/>
      <c r="AY10" s="268"/>
      <c r="AZ10" s="268"/>
      <c r="BA10" s="43" t="e">
        <v>#N/A</v>
      </c>
    </row>
    <row r="11" spans="1:53" s="269" customFormat="1" ht="103.5" customHeight="1">
      <c r="A11" s="259" t="s">
        <v>54</v>
      </c>
      <c r="B11" s="4"/>
      <c r="C11" s="4" t="s">
        <v>55</v>
      </c>
      <c r="D11" s="4" t="s">
        <v>56</v>
      </c>
      <c r="E11" s="4" t="s">
        <v>273</v>
      </c>
      <c r="F11" s="4" t="s">
        <v>58</v>
      </c>
      <c r="G11" s="270" t="s">
        <v>336</v>
      </c>
      <c r="H11" s="261" t="s">
        <v>60</v>
      </c>
      <c r="I11" s="261" t="s">
        <v>60</v>
      </c>
      <c r="J11" s="4">
        <v>2</v>
      </c>
      <c r="K11" s="4"/>
      <c r="L11" s="4" t="s">
        <v>61</v>
      </c>
      <c r="M11" s="4" t="s">
        <v>62</v>
      </c>
      <c r="N11" s="4" t="s">
        <v>63</v>
      </c>
      <c r="O11" s="132">
        <v>59400</v>
      </c>
      <c r="P11" s="132">
        <f t="shared" si="0"/>
        <v>71280</v>
      </c>
      <c r="Q11" s="4">
        <v>11330</v>
      </c>
      <c r="R11" s="4">
        <v>67330</v>
      </c>
      <c r="S11" s="4"/>
      <c r="T11" s="4"/>
      <c r="U11" s="4" t="s">
        <v>64</v>
      </c>
      <c r="V11" s="4" t="s">
        <v>65</v>
      </c>
      <c r="W11" s="262" t="s">
        <v>66</v>
      </c>
      <c r="X11" s="102">
        <v>45672</v>
      </c>
      <c r="Y11" s="102">
        <f t="shared" si="1"/>
        <v>45732</v>
      </c>
      <c r="Z11" s="4"/>
      <c r="AA11" s="4"/>
      <c r="AB11" s="4"/>
      <c r="AC11" s="4"/>
      <c r="AD11" s="4" t="str">
        <f t="shared" si="2"/>
        <v xml:space="preserve">Работы по модернизации ВЛ-10 кВ с установкой реклоузеров в производственных отделениях </v>
      </c>
      <c r="AE11" s="4" t="s">
        <v>67</v>
      </c>
      <c r="AF11" s="4">
        <v>876</v>
      </c>
      <c r="AG11" s="4" t="s">
        <v>68</v>
      </c>
      <c r="AH11" s="4">
        <v>1</v>
      </c>
      <c r="AI11" s="103" t="s">
        <v>69</v>
      </c>
      <c r="AJ11" s="4" t="s">
        <v>70</v>
      </c>
      <c r="AK11" s="102">
        <f>Y11+20</f>
        <v>45752</v>
      </c>
      <c r="AL11" s="102">
        <f t="shared" si="3"/>
        <v>45752</v>
      </c>
      <c r="AM11" s="102">
        <f>AL11+200</f>
        <v>45952</v>
      </c>
      <c r="AN11" s="4">
        <v>2025</v>
      </c>
      <c r="AO11" s="4"/>
      <c r="AP11" s="4" t="s">
        <v>71</v>
      </c>
      <c r="AQ11" s="4" t="s">
        <v>337</v>
      </c>
      <c r="AR11" s="4" t="s">
        <v>338</v>
      </c>
      <c r="AS11" s="4" t="s">
        <v>339</v>
      </c>
      <c r="AT11" s="4" t="s">
        <v>340</v>
      </c>
      <c r="AU11" s="4" t="s">
        <v>341</v>
      </c>
      <c r="AV11" s="4" t="s">
        <v>341</v>
      </c>
      <c r="AW11" s="4" t="s">
        <v>74</v>
      </c>
      <c r="AX11" s="268"/>
      <c r="AY11" s="268"/>
      <c r="AZ11" s="268"/>
      <c r="BA11" s="43" t="e">
        <v>#VALUE!</v>
      </c>
    </row>
    <row r="12" spans="1:53" s="269" customFormat="1" ht="85.5" customHeight="1">
      <c r="A12" s="259" t="s">
        <v>342</v>
      </c>
      <c r="B12" s="261"/>
      <c r="C12" s="4" t="s">
        <v>55</v>
      </c>
      <c r="D12" s="4" t="s">
        <v>56</v>
      </c>
      <c r="E12" s="260" t="s">
        <v>57</v>
      </c>
      <c r="F12" s="260" t="s">
        <v>343</v>
      </c>
      <c r="G12" s="260" t="s">
        <v>344</v>
      </c>
      <c r="H12" s="261" t="s">
        <v>60</v>
      </c>
      <c r="I12" s="261" t="s">
        <v>60</v>
      </c>
      <c r="J12" s="260">
        <v>2</v>
      </c>
      <c r="K12" s="260"/>
      <c r="L12" s="4" t="s">
        <v>61</v>
      </c>
      <c r="M12" s="4" t="s">
        <v>62</v>
      </c>
      <c r="N12" s="5" t="s">
        <v>63</v>
      </c>
      <c r="O12" s="271">
        <f>P12/1.2</f>
        <v>393787.95377349999</v>
      </c>
      <c r="P12" s="271">
        <f>(Q12+R12)*0.93</f>
        <v>472545.5445282</v>
      </c>
      <c r="Q12" s="272">
        <v>178120</v>
      </c>
      <c r="R12" s="272">
        <v>329993.48874</v>
      </c>
      <c r="S12" s="272"/>
      <c r="T12" s="272"/>
      <c r="U12" s="260" t="s">
        <v>64</v>
      </c>
      <c r="V12" s="5" t="s">
        <v>65</v>
      </c>
      <c r="W12" s="273" t="s">
        <v>66</v>
      </c>
      <c r="X12" s="274">
        <v>45715</v>
      </c>
      <c r="Y12" s="274">
        <f t="shared" si="1"/>
        <v>45775</v>
      </c>
      <c r="Z12" s="275"/>
      <c r="AA12" s="260"/>
      <c r="AB12" s="260"/>
      <c r="AC12" s="260"/>
      <c r="AD12" s="260" t="str">
        <f t="shared" si="2"/>
        <v>Работы по Строительству ПС-110/10 кВ "Ковыльная"</v>
      </c>
      <c r="AE12" s="4" t="s">
        <v>67</v>
      </c>
      <c r="AF12" s="9">
        <v>876</v>
      </c>
      <c r="AG12" s="9" t="s">
        <v>68</v>
      </c>
      <c r="AH12" s="260">
        <v>1</v>
      </c>
      <c r="AI12" s="4" t="s">
        <v>69</v>
      </c>
      <c r="AJ12" s="4" t="s">
        <v>90</v>
      </c>
      <c r="AK12" s="274">
        <f>Y12</f>
        <v>45775</v>
      </c>
      <c r="AL12" s="274">
        <f t="shared" si="3"/>
        <v>45775</v>
      </c>
      <c r="AM12" s="274">
        <f>AL12+360</f>
        <v>46135</v>
      </c>
      <c r="AN12" s="260">
        <v>2025</v>
      </c>
      <c r="AO12" s="4"/>
      <c r="AP12" s="260" t="s">
        <v>71</v>
      </c>
      <c r="AQ12" s="260" t="s">
        <v>345</v>
      </c>
      <c r="AR12" s="260" t="s">
        <v>346</v>
      </c>
      <c r="AS12" s="261">
        <v>2014</v>
      </c>
      <c r="AT12" s="261">
        <v>2027</v>
      </c>
      <c r="AU12" s="276">
        <v>849.73</v>
      </c>
      <c r="AV12" s="260">
        <v>803.85</v>
      </c>
      <c r="AW12" s="5" t="s">
        <v>74</v>
      </c>
      <c r="AX12" s="268"/>
      <c r="AY12" s="268"/>
      <c r="AZ12" s="268"/>
      <c r="BA12" s="43" t="e">
        <v>#N/A</v>
      </c>
    </row>
    <row r="13" spans="1:53" s="269" customFormat="1" ht="97.5" customHeight="1">
      <c r="A13" s="259" t="s">
        <v>54</v>
      </c>
      <c r="B13" s="4"/>
      <c r="C13" s="4" t="s">
        <v>55</v>
      </c>
      <c r="D13" s="4" t="s">
        <v>56</v>
      </c>
      <c r="E13" s="4" t="s">
        <v>273</v>
      </c>
      <c r="F13" s="4" t="s">
        <v>58</v>
      </c>
      <c r="G13" s="4" t="s">
        <v>347</v>
      </c>
      <c r="H13" s="261" t="s">
        <v>60</v>
      </c>
      <c r="I13" s="261" t="s">
        <v>60</v>
      </c>
      <c r="J13" s="4">
        <v>2</v>
      </c>
      <c r="K13" s="4"/>
      <c r="L13" s="4" t="s">
        <v>61</v>
      </c>
      <c r="M13" s="4" t="s">
        <v>62</v>
      </c>
      <c r="N13" s="4" t="s">
        <v>63</v>
      </c>
      <c r="O13" s="132">
        <v>18500</v>
      </c>
      <c r="P13" s="132">
        <f t="shared" si="0"/>
        <v>22200</v>
      </c>
      <c r="Q13" s="277">
        <v>5570</v>
      </c>
      <c r="R13" s="277">
        <v>17280</v>
      </c>
      <c r="S13" s="4"/>
      <c r="T13" s="4"/>
      <c r="U13" s="4" t="s">
        <v>64</v>
      </c>
      <c r="V13" s="4" t="s">
        <v>65</v>
      </c>
      <c r="W13" s="4" t="s">
        <v>66</v>
      </c>
      <c r="X13" s="102">
        <v>45808</v>
      </c>
      <c r="Y13" s="102">
        <f>X13+50</f>
        <v>45858</v>
      </c>
      <c r="Z13" s="4"/>
      <c r="AA13" s="4"/>
      <c r="AB13" s="4"/>
      <c r="AC13" s="4"/>
      <c r="AD13" s="4" t="str">
        <f t="shared" si="2"/>
        <v xml:space="preserve"> Модернизация каналов связи для  систем телемеханики и модернизация систем телемеханики на подстанциях 110-35кВ (ПС Волчихинская № 25, ПС Мирная № 22 )</v>
      </c>
      <c r="AE13" s="4" t="s">
        <v>67</v>
      </c>
      <c r="AF13" s="4">
        <v>876</v>
      </c>
      <c r="AG13" s="4" t="s">
        <v>68</v>
      </c>
      <c r="AH13" s="4">
        <v>1</v>
      </c>
      <c r="AI13" s="103" t="s">
        <v>69</v>
      </c>
      <c r="AJ13" s="4" t="s">
        <v>70</v>
      </c>
      <c r="AK13" s="102">
        <f>Y13+15</f>
        <v>45873</v>
      </c>
      <c r="AL13" s="102">
        <f>AK13</f>
        <v>45873</v>
      </c>
      <c r="AM13" s="102">
        <f>AL13+130</f>
        <v>46003</v>
      </c>
      <c r="AN13" s="4">
        <v>2025</v>
      </c>
      <c r="AO13" s="4"/>
      <c r="AP13" s="4" t="s">
        <v>71</v>
      </c>
      <c r="AQ13" s="4" t="s">
        <v>348</v>
      </c>
      <c r="AR13" s="4" t="s">
        <v>349</v>
      </c>
      <c r="AS13" s="4" t="s">
        <v>350</v>
      </c>
      <c r="AT13" s="4" t="s">
        <v>351</v>
      </c>
      <c r="AU13" s="4" t="s">
        <v>352</v>
      </c>
      <c r="AV13" s="4" t="s">
        <v>352</v>
      </c>
      <c r="AW13" s="4" t="s">
        <v>74</v>
      </c>
      <c r="AX13" s="268"/>
      <c r="AY13" s="268"/>
      <c r="AZ13" s="268"/>
      <c r="BA13" s="43" t="e">
        <v>#N/A</v>
      </c>
    </row>
    <row r="14" spans="1:53" s="24" customFormat="1" ht="92.25" customHeight="1">
      <c r="A14" s="14" t="s">
        <v>54</v>
      </c>
      <c r="B14" s="15"/>
      <c r="C14" s="16" t="s">
        <v>208</v>
      </c>
      <c r="D14" s="14" t="s">
        <v>209</v>
      </c>
      <c r="E14" s="16" t="s">
        <v>57</v>
      </c>
      <c r="F14" s="16" t="s">
        <v>353</v>
      </c>
      <c r="G14" s="16" t="str">
        <f>AD14</f>
        <v>Строительно-монтажные работы по техническому перевооружению распределительных сетей от ПС 110/10 кВ № 14 «Майминская»</v>
      </c>
      <c r="H14" s="17" t="s">
        <v>60</v>
      </c>
      <c r="I14" s="17" t="s">
        <v>239</v>
      </c>
      <c r="J14" s="16">
        <v>2</v>
      </c>
      <c r="K14" s="16"/>
      <c r="L14" s="16" t="s">
        <v>61</v>
      </c>
      <c r="M14" s="16" t="s">
        <v>62</v>
      </c>
      <c r="N14" s="16" t="s">
        <v>211</v>
      </c>
      <c r="O14" s="46">
        <v>13874.497160000001</v>
      </c>
      <c r="P14" s="46">
        <f>O14*1.2</f>
        <v>16649.396592000001</v>
      </c>
      <c r="Q14" s="18">
        <f>P14</f>
        <v>16649.396592000001</v>
      </c>
      <c r="R14" s="18">
        <f>P14-Q14</f>
        <v>0</v>
      </c>
      <c r="S14" s="18">
        <v>0</v>
      </c>
      <c r="T14" s="18">
        <v>0</v>
      </c>
      <c r="U14" s="16" t="s">
        <v>64</v>
      </c>
      <c r="V14" s="16" t="s">
        <v>212</v>
      </c>
      <c r="W14" s="16" t="s">
        <v>66</v>
      </c>
      <c r="X14" s="19">
        <f>Y14-60</f>
        <v>45720</v>
      </c>
      <c r="Y14" s="19">
        <f>AK14-20</f>
        <v>45780</v>
      </c>
      <c r="Z14" s="20"/>
      <c r="AA14" s="21"/>
      <c r="AB14" s="16"/>
      <c r="AC14" s="16"/>
      <c r="AD14" s="16" t="s">
        <v>354</v>
      </c>
      <c r="AE14" s="16" t="s">
        <v>241</v>
      </c>
      <c r="AF14" s="16">
        <v>876</v>
      </c>
      <c r="AG14" s="16" t="s">
        <v>68</v>
      </c>
      <c r="AH14" s="16">
        <v>1</v>
      </c>
      <c r="AI14" s="22">
        <v>84000000000</v>
      </c>
      <c r="AJ14" s="16" t="s">
        <v>215</v>
      </c>
      <c r="AK14" s="19">
        <f>AL14</f>
        <v>45800</v>
      </c>
      <c r="AL14" s="19">
        <f>AM14-120</f>
        <v>45800</v>
      </c>
      <c r="AM14" s="19">
        <v>45920</v>
      </c>
      <c r="AN14" s="16">
        <v>2025</v>
      </c>
      <c r="AO14" s="20"/>
      <c r="AP14" s="16" t="s">
        <v>216</v>
      </c>
      <c r="AQ14" s="16" t="s">
        <v>355</v>
      </c>
      <c r="AR14" s="16" t="s">
        <v>356</v>
      </c>
      <c r="AS14" s="14" t="s">
        <v>357</v>
      </c>
      <c r="AT14" s="14" t="s">
        <v>223</v>
      </c>
      <c r="AU14" s="23">
        <v>22.6679888</v>
      </c>
      <c r="AV14" s="16">
        <v>16.739999999999998</v>
      </c>
      <c r="AW14" s="16" t="s">
        <v>61</v>
      </c>
      <c r="AX14" s="16"/>
      <c r="AY14" s="16"/>
      <c r="AZ14" s="16"/>
      <c r="BA14" s="43" t="e">
        <v>#N/A</v>
      </c>
    </row>
    <row r="15" spans="1:53" s="24" customFormat="1" ht="94.5" customHeight="1">
      <c r="A15" s="344" t="s">
        <v>54</v>
      </c>
      <c r="B15" s="355"/>
      <c r="C15" s="313" t="s">
        <v>208</v>
      </c>
      <c r="D15" s="344" t="s">
        <v>209</v>
      </c>
      <c r="E15" s="313" t="s">
        <v>57</v>
      </c>
      <c r="F15" s="313" t="s">
        <v>224</v>
      </c>
      <c r="G15" s="313" t="str">
        <f>AD15</f>
        <v>Строительно-монтажные работы по модернизации ССПИ на ПС 110/10кВ №1 "Сигнал" в г. Горно-Алтайске, ПС 110/10кВ №21 "Чергинская" в Шебалинском районе, Республики Алтай</v>
      </c>
      <c r="H15" s="356" t="s">
        <v>60</v>
      </c>
      <c r="I15" s="356" t="s">
        <v>239</v>
      </c>
      <c r="J15" s="313">
        <v>2</v>
      </c>
      <c r="K15" s="313"/>
      <c r="L15" s="313" t="s">
        <v>61</v>
      </c>
      <c r="M15" s="313" t="s">
        <v>62</v>
      </c>
      <c r="N15" s="313" t="s">
        <v>211</v>
      </c>
      <c r="O15" s="322">
        <f>6210+6210</f>
        <v>12420</v>
      </c>
      <c r="P15" s="322">
        <f>O15*1.2</f>
        <v>14904</v>
      </c>
      <c r="Q15" s="332">
        <f>P15</f>
        <v>14904</v>
      </c>
      <c r="R15" s="332">
        <v>0</v>
      </c>
      <c r="S15" s="332">
        <v>0</v>
      </c>
      <c r="T15" s="332">
        <v>0</v>
      </c>
      <c r="U15" s="313" t="s">
        <v>64</v>
      </c>
      <c r="V15" s="313" t="s">
        <v>212</v>
      </c>
      <c r="W15" s="313" t="s">
        <v>66</v>
      </c>
      <c r="X15" s="325">
        <f>Y15-60</f>
        <v>45720</v>
      </c>
      <c r="Y15" s="325">
        <f>AK15-20</f>
        <v>45780</v>
      </c>
      <c r="Z15" s="313"/>
      <c r="AA15" s="313"/>
      <c r="AB15" s="313"/>
      <c r="AC15" s="313"/>
      <c r="AD15" s="313" t="s">
        <v>358</v>
      </c>
      <c r="AE15" s="313" t="s">
        <v>214</v>
      </c>
      <c r="AF15" s="313">
        <v>876</v>
      </c>
      <c r="AG15" s="313" t="s">
        <v>68</v>
      </c>
      <c r="AH15" s="313">
        <v>1</v>
      </c>
      <c r="AI15" s="345">
        <v>84000000000</v>
      </c>
      <c r="AJ15" s="313" t="s">
        <v>215</v>
      </c>
      <c r="AK15" s="325">
        <f>AL15</f>
        <v>45800</v>
      </c>
      <c r="AL15" s="325">
        <f>AM15-120</f>
        <v>45800</v>
      </c>
      <c r="AM15" s="325">
        <v>45920</v>
      </c>
      <c r="AN15" s="313">
        <v>2025</v>
      </c>
      <c r="AO15" s="313"/>
      <c r="AP15" s="313" t="s">
        <v>216</v>
      </c>
      <c r="AQ15" s="16" t="s">
        <v>300</v>
      </c>
      <c r="AR15" s="16" t="s">
        <v>301</v>
      </c>
      <c r="AS15" s="14" t="s">
        <v>229</v>
      </c>
      <c r="AT15" s="14" t="s">
        <v>223</v>
      </c>
      <c r="AU15" s="23">
        <v>8.2799999999999994</v>
      </c>
      <c r="AV15" s="16">
        <v>8.2799999999999994</v>
      </c>
      <c r="AW15" s="16" t="s">
        <v>61</v>
      </c>
      <c r="AX15" s="16"/>
      <c r="AY15" s="16"/>
      <c r="AZ15" s="16"/>
      <c r="BA15" s="43"/>
    </row>
    <row r="16" spans="1:53" s="24" customFormat="1" ht="94.5" customHeight="1">
      <c r="A16" s="306"/>
      <c r="B16" s="343"/>
      <c r="C16" s="315"/>
      <c r="D16" s="306"/>
      <c r="E16" s="315"/>
      <c r="F16" s="315"/>
      <c r="G16" s="315"/>
      <c r="H16" s="358"/>
      <c r="I16" s="358"/>
      <c r="J16" s="315"/>
      <c r="K16" s="315"/>
      <c r="L16" s="315"/>
      <c r="M16" s="315"/>
      <c r="N16" s="315"/>
      <c r="O16" s="324"/>
      <c r="P16" s="324"/>
      <c r="Q16" s="334"/>
      <c r="R16" s="334"/>
      <c r="S16" s="334"/>
      <c r="T16" s="334"/>
      <c r="U16" s="315"/>
      <c r="V16" s="315"/>
      <c r="W16" s="315"/>
      <c r="X16" s="327"/>
      <c r="Y16" s="327"/>
      <c r="Z16" s="315"/>
      <c r="AA16" s="315"/>
      <c r="AB16" s="315"/>
      <c r="AC16" s="315"/>
      <c r="AD16" s="315"/>
      <c r="AE16" s="315"/>
      <c r="AF16" s="315"/>
      <c r="AG16" s="315"/>
      <c r="AH16" s="315"/>
      <c r="AI16" s="347"/>
      <c r="AJ16" s="315"/>
      <c r="AK16" s="327"/>
      <c r="AL16" s="327"/>
      <c r="AM16" s="327"/>
      <c r="AN16" s="315"/>
      <c r="AO16" s="315"/>
      <c r="AP16" s="315"/>
      <c r="AQ16" s="16" t="s">
        <v>302</v>
      </c>
      <c r="AR16" s="16" t="s">
        <v>303</v>
      </c>
      <c r="AS16" s="14" t="s">
        <v>229</v>
      </c>
      <c r="AT16" s="14" t="s">
        <v>223</v>
      </c>
      <c r="AU16" s="23">
        <v>8.2799999999999994</v>
      </c>
      <c r="AV16" s="16">
        <v>8.2799999999999994</v>
      </c>
      <c r="AW16" s="16" t="s">
        <v>61</v>
      </c>
      <c r="AX16" s="16"/>
      <c r="AY16" s="16"/>
      <c r="AZ16" s="16"/>
      <c r="BA16" s="43"/>
    </row>
    <row r="17" spans="1:63" s="24" customFormat="1" ht="113.25" customHeight="1">
      <c r="A17" s="344" t="s">
        <v>54</v>
      </c>
      <c r="B17" s="316"/>
      <c r="C17" s="313" t="s">
        <v>208</v>
      </c>
      <c r="D17" s="344" t="s">
        <v>209</v>
      </c>
      <c r="E17" s="313" t="s">
        <v>57</v>
      </c>
      <c r="F17" s="313" t="s">
        <v>353</v>
      </c>
      <c r="G17" s="313" t="str">
        <f>AD17</f>
        <v>Строительно-монтажные работы по техническому перевооружению ПС 110/10 кВ Чергинская, ВЛ 110кВ ЧШ-180,  ВЛ 110кВ ЧТ-181 с заменой шкафов защиты ШДЭ-2802,  в Шебалинском районе, Республики Алтай</v>
      </c>
      <c r="H17" s="356" t="s">
        <v>60</v>
      </c>
      <c r="I17" s="356" t="s">
        <v>239</v>
      </c>
      <c r="J17" s="313">
        <v>2</v>
      </c>
      <c r="K17" s="313"/>
      <c r="L17" s="313" t="s">
        <v>61</v>
      </c>
      <c r="M17" s="313" t="s">
        <v>62</v>
      </c>
      <c r="N17" s="313" t="s">
        <v>211</v>
      </c>
      <c r="O17" s="322">
        <f>1738+1738</f>
        <v>3476</v>
      </c>
      <c r="P17" s="322">
        <f>O17*1.2</f>
        <v>4171.2</v>
      </c>
      <c r="Q17" s="332">
        <f>P17</f>
        <v>4171.2</v>
      </c>
      <c r="R17" s="332">
        <f>P17-Q17</f>
        <v>0</v>
      </c>
      <c r="S17" s="332">
        <v>0</v>
      </c>
      <c r="T17" s="332">
        <v>0</v>
      </c>
      <c r="U17" s="313" t="s">
        <v>64</v>
      </c>
      <c r="V17" s="313" t="s">
        <v>212</v>
      </c>
      <c r="W17" s="313" t="s">
        <v>66</v>
      </c>
      <c r="X17" s="325">
        <f>Y17-60</f>
        <v>45710</v>
      </c>
      <c r="Y17" s="325">
        <f>AK17-20</f>
        <v>45770</v>
      </c>
      <c r="Z17" s="313"/>
      <c r="AA17" s="313"/>
      <c r="AB17" s="313"/>
      <c r="AC17" s="313"/>
      <c r="AD17" s="313" t="s">
        <v>359</v>
      </c>
      <c r="AE17" s="313" t="s">
        <v>241</v>
      </c>
      <c r="AF17" s="313">
        <v>876</v>
      </c>
      <c r="AG17" s="313" t="s">
        <v>68</v>
      </c>
      <c r="AH17" s="313">
        <v>1</v>
      </c>
      <c r="AI17" s="345">
        <v>84000000000</v>
      </c>
      <c r="AJ17" s="313" t="s">
        <v>215</v>
      </c>
      <c r="AK17" s="325">
        <f>AL17</f>
        <v>45790</v>
      </c>
      <c r="AL17" s="325">
        <f>AM17-160</f>
        <v>45790</v>
      </c>
      <c r="AM17" s="325">
        <v>45950</v>
      </c>
      <c r="AN17" s="313">
        <v>2025</v>
      </c>
      <c r="AO17" s="313"/>
      <c r="AP17" s="313" t="s">
        <v>216</v>
      </c>
      <c r="AQ17" s="16" t="s">
        <v>360</v>
      </c>
      <c r="AR17" s="16" t="s">
        <v>361</v>
      </c>
      <c r="AS17" s="14" t="s">
        <v>223</v>
      </c>
      <c r="AT17" s="14" t="s">
        <v>223</v>
      </c>
      <c r="AU17" s="23">
        <v>2.0855999999999999</v>
      </c>
      <c r="AV17" s="16">
        <v>2.0855999999999999</v>
      </c>
      <c r="AW17" s="16" t="s">
        <v>61</v>
      </c>
      <c r="AX17" s="16"/>
      <c r="AY17" s="16"/>
      <c r="AZ17" s="16"/>
      <c r="BA17" s="43"/>
    </row>
    <row r="18" spans="1:63" s="24" customFormat="1" ht="113.25" customHeight="1">
      <c r="A18" s="306"/>
      <c r="B18" s="318"/>
      <c r="C18" s="315"/>
      <c r="D18" s="306"/>
      <c r="E18" s="315"/>
      <c r="F18" s="315"/>
      <c r="G18" s="315"/>
      <c r="H18" s="358"/>
      <c r="I18" s="358"/>
      <c r="J18" s="315"/>
      <c r="K18" s="315"/>
      <c r="L18" s="315"/>
      <c r="M18" s="315"/>
      <c r="N18" s="315"/>
      <c r="O18" s="324"/>
      <c r="P18" s="324"/>
      <c r="Q18" s="334"/>
      <c r="R18" s="334"/>
      <c r="S18" s="334"/>
      <c r="T18" s="334"/>
      <c r="U18" s="315"/>
      <c r="V18" s="315"/>
      <c r="W18" s="315"/>
      <c r="X18" s="327"/>
      <c r="Y18" s="327"/>
      <c r="Z18" s="315"/>
      <c r="AA18" s="315"/>
      <c r="AB18" s="315"/>
      <c r="AC18" s="315"/>
      <c r="AD18" s="315"/>
      <c r="AE18" s="315"/>
      <c r="AF18" s="315"/>
      <c r="AG18" s="315"/>
      <c r="AH18" s="315"/>
      <c r="AI18" s="347"/>
      <c r="AJ18" s="315"/>
      <c r="AK18" s="327"/>
      <c r="AL18" s="327"/>
      <c r="AM18" s="327"/>
      <c r="AN18" s="315"/>
      <c r="AO18" s="315"/>
      <c r="AP18" s="315"/>
      <c r="AQ18" s="16" t="s">
        <v>362</v>
      </c>
      <c r="AR18" s="16" t="s">
        <v>363</v>
      </c>
      <c r="AS18" s="14" t="s">
        <v>223</v>
      </c>
      <c r="AT18" s="14" t="s">
        <v>223</v>
      </c>
      <c r="AU18" s="23">
        <v>2.0855999999999999</v>
      </c>
      <c r="AV18" s="16">
        <v>2.0855999999999999</v>
      </c>
      <c r="AW18" s="16" t="s">
        <v>61</v>
      </c>
      <c r="AX18" s="16"/>
      <c r="AY18" s="16"/>
      <c r="AZ18" s="16"/>
      <c r="BA18" s="43"/>
    </row>
    <row r="19" spans="1:63" s="24" customFormat="1" ht="113.25" customHeight="1">
      <c r="A19" s="344" t="s">
        <v>54</v>
      </c>
      <c r="B19" s="316"/>
      <c r="C19" s="313" t="s">
        <v>208</v>
      </c>
      <c r="D19" s="344" t="s">
        <v>209</v>
      </c>
      <c r="E19" s="313" t="s">
        <v>86</v>
      </c>
      <c r="F19" s="313" t="s">
        <v>210</v>
      </c>
      <c r="G19" s="313" t="str">
        <f>AD19</f>
        <v>Проектно-изыскательские работы по техническому перевооружению ПС 110/10 №1 "Сигнал" с заменой устаревших дуговых защит, в г. Горно-Алтайске, ПС 110/6 №6 "Рудничная" с заменой устаревших дуговых защит, в Чойском Районе, Республики Алтай</v>
      </c>
      <c r="H19" s="356" t="s">
        <v>87</v>
      </c>
      <c r="I19" s="356" t="s">
        <v>88</v>
      </c>
      <c r="J19" s="313">
        <v>2</v>
      </c>
      <c r="K19" s="313"/>
      <c r="L19" s="313" t="s">
        <v>61</v>
      </c>
      <c r="M19" s="313" t="s">
        <v>62</v>
      </c>
      <c r="N19" s="313" t="s">
        <v>211</v>
      </c>
      <c r="O19" s="322">
        <f>750+750</f>
        <v>1500</v>
      </c>
      <c r="P19" s="322">
        <f>O19*1.2</f>
        <v>1800</v>
      </c>
      <c r="Q19" s="332">
        <f>P19</f>
        <v>1800</v>
      </c>
      <c r="R19" s="332">
        <f>P19-Q19</f>
        <v>0</v>
      </c>
      <c r="S19" s="332">
        <v>0</v>
      </c>
      <c r="T19" s="332">
        <v>0</v>
      </c>
      <c r="U19" s="313" t="s">
        <v>64</v>
      </c>
      <c r="V19" s="313" t="s">
        <v>212</v>
      </c>
      <c r="W19" s="313" t="s">
        <v>66</v>
      </c>
      <c r="X19" s="325">
        <f>Y19-60</f>
        <v>45690</v>
      </c>
      <c r="Y19" s="325">
        <f>AK19-20</f>
        <v>45750</v>
      </c>
      <c r="Z19" s="313"/>
      <c r="AA19" s="313"/>
      <c r="AB19" s="313"/>
      <c r="AC19" s="313"/>
      <c r="AD19" s="313" t="s">
        <v>364</v>
      </c>
      <c r="AE19" s="313" t="s">
        <v>214</v>
      </c>
      <c r="AF19" s="313">
        <v>876</v>
      </c>
      <c r="AG19" s="313" t="s">
        <v>68</v>
      </c>
      <c r="AH19" s="313">
        <v>1</v>
      </c>
      <c r="AI19" s="345">
        <v>84000000000</v>
      </c>
      <c r="AJ19" s="313" t="s">
        <v>215</v>
      </c>
      <c r="AK19" s="325">
        <f>AL19</f>
        <v>45770</v>
      </c>
      <c r="AL19" s="325">
        <f>AM19-160</f>
        <v>45770</v>
      </c>
      <c r="AM19" s="325">
        <v>45930</v>
      </c>
      <c r="AN19" s="313">
        <v>2025</v>
      </c>
      <c r="AO19" s="313"/>
      <c r="AP19" s="313" t="s">
        <v>216</v>
      </c>
      <c r="AQ19" s="16" t="s">
        <v>365</v>
      </c>
      <c r="AR19" s="16" t="s">
        <v>366</v>
      </c>
      <c r="AS19" s="14" t="s">
        <v>223</v>
      </c>
      <c r="AT19" s="14" t="s">
        <v>223</v>
      </c>
      <c r="AU19" s="23">
        <v>0.9</v>
      </c>
      <c r="AV19" s="16">
        <v>0.9</v>
      </c>
      <c r="AW19" s="16" t="s">
        <v>61</v>
      </c>
      <c r="AX19" s="16"/>
      <c r="AY19" s="16"/>
      <c r="AZ19" s="16"/>
      <c r="BA19" s="43"/>
    </row>
    <row r="20" spans="1:63" s="24" customFormat="1" ht="113.25" customHeight="1">
      <c r="A20" s="306"/>
      <c r="B20" s="318"/>
      <c r="C20" s="315"/>
      <c r="D20" s="306"/>
      <c r="E20" s="315"/>
      <c r="F20" s="315"/>
      <c r="G20" s="315"/>
      <c r="H20" s="358"/>
      <c r="I20" s="358"/>
      <c r="J20" s="315"/>
      <c r="K20" s="315"/>
      <c r="L20" s="315"/>
      <c r="M20" s="315"/>
      <c r="N20" s="315"/>
      <c r="O20" s="324"/>
      <c r="P20" s="324"/>
      <c r="Q20" s="334"/>
      <c r="R20" s="334"/>
      <c r="S20" s="334"/>
      <c r="T20" s="334"/>
      <c r="U20" s="315"/>
      <c r="V20" s="315"/>
      <c r="W20" s="315"/>
      <c r="X20" s="327"/>
      <c r="Y20" s="327"/>
      <c r="Z20" s="315"/>
      <c r="AA20" s="315"/>
      <c r="AB20" s="315"/>
      <c r="AC20" s="315"/>
      <c r="AD20" s="315"/>
      <c r="AE20" s="315"/>
      <c r="AF20" s="315"/>
      <c r="AG20" s="315"/>
      <c r="AH20" s="315"/>
      <c r="AI20" s="347"/>
      <c r="AJ20" s="315"/>
      <c r="AK20" s="327"/>
      <c r="AL20" s="327"/>
      <c r="AM20" s="327"/>
      <c r="AN20" s="315"/>
      <c r="AO20" s="315"/>
      <c r="AP20" s="315"/>
      <c r="AQ20" s="16" t="s">
        <v>367</v>
      </c>
      <c r="AR20" s="16" t="s">
        <v>363</v>
      </c>
      <c r="AS20" s="14" t="s">
        <v>223</v>
      </c>
      <c r="AT20" s="14" t="s">
        <v>223</v>
      </c>
      <c r="AU20" s="23">
        <v>0.9</v>
      </c>
      <c r="AV20" s="16">
        <v>0.9</v>
      </c>
      <c r="AW20" s="16" t="s">
        <v>61</v>
      </c>
      <c r="AX20" s="16"/>
      <c r="AY20" s="16"/>
      <c r="AZ20" s="16"/>
      <c r="BA20" s="43"/>
    </row>
    <row r="21" spans="1:63" s="24" customFormat="1" ht="94.5" customHeight="1">
      <c r="A21" s="344" t="s">
        <v>54</v>
      </c>
      <c r="B21" s="355"/>
      <c r="C21" s="313" t="s">
        <v>208</v>
      </c>
      <c r="D21" s="344" t="s">
        <v>209</v>
      </c>
      <c r="E21" s="313" t="s">
        <v>86</v>
      </c>
      <c r="F21" s="313" t="s">
        <v>224</v>
      </c>
      <c r="G21" s="313" t="str">
        <f>AD21</f>
        <v>Проектно-изыскательские работы по модернизации ССПИ на ПС 110/10кВ № 37 "Кош-Агачская" в Кош-Агачскском районе, ПС 110/10кВ № 16 "Чойская" в Чойском районе, Республики Алтай</v>
      </c>
      <c r="H21" s="356" t="s">
        <v>87</v>
      </c>
      <c r="I21" s="356" t="s">
        <v>88</v>
      </c>
      <c r="J21" s="313">
        <v>2</v>
      </c>
      <c r="K21" s="313"/>
      <c r="L21" s="313" t="s">
        <v>61</v>
      </c>
      <c r="M21" s="313" t="s">
        <v>62</v>
      </c>
      <c r="N21" s="313" t="s">
        <v>211</v>
      </c>
      <c r="O21" s="322">
        <f>615+615</f>
        <v>1230</v>
      </c>
      <c r="P21" s="322">
        <f>O21*1.2</f>
        <v>1476</v>
      </c>
      <c r="Q21" s="332">
        <f>P21</f>
        <v>1476</v>
      </c>
      <c r="R21" s="332">
        <v>0</v>
      </c>
      <c r="S21" s="332">
        <v>0</v>
      </c>
      <c r="T21" s="332">
        <v>0</v>
      </c>
      <c r="U21" s="313" t="s">
        <v>64</v>
      </c>
      <c r="V21" s="313" t="s">
        <v>212</v>
      </c>
      <c r="W21" s="313" t="s">
        <v>66</v>
      </c>
      <c r="X21" s="325">
        <f>Y21-60</f>
        <v>45729</v>
      </c>
      <c r="Y21" s="325">
        <f>AK21-20</f>
        <v>45789</v>
      </c>
      <c r="Z21" s="313"/>
      <c r="AA21" s="313"/>
      <c r="AB21" s="313"/>
      <c r="AC21" s="313"/>
      <c r="AD21" s="313" t="s">
        <v>368</v>
      </c>
      <c r="AE21" s="313" t="s">
        <v>214</v>
      </c>
      <c r="AF21" s="313">
        <v>876</v>
      </c>
      <c r="AG21" s="313" t="s">
        <v>68</v>
      </c>
      <c r="AH21" s="313">
        <v>1</v>
      </c>
      <c r="AI21" s="345">
        <v>84000000000</v>
      </c>
      <c r="AJ21" s="313" t="s">
        <v>215</v>
      </c>
      <c r="AK21" s="325">
        <f>AL21</f>
        <v>45809</v>
      </c>
      <c r="AL21" s="325">
        <f>AM21-90</f>
        <v>45809</v>
      </c>
      <c r="AM21" s="325">
        <v>45899</v>
      </c>
      <c r="AN21" s="313">
        <v>2025</v>
      </c>
      <c r="AO21" s="313"/>
      <c r="AP21" s="313" t="s">
        <v>216</v>
      </c>
      <c r="AQ21" s="16" t="s">
        <v>369</v>
      </c>
      <c r="AR21" s="16" t="s">
        <v>370</v>
      </c>
      <c r="AS21" s="14" t="s">
        <v>223</v>
      </c>
      <c r="AT21" s="14" t="s">
        <v>371</v>
      </c>
      <c r="AU21" s="23">
        <v>7.38</v>
      </c>
      <c r="AV21" s="16">
        <v>7.38</v>
      </c>
      <c r="AW21" s="16" t="s">
        <v>61</v>
      </c>
      <c r="AX21" s="16"/>
      <c r="AY21" s="16"/>
      <c r="AZ21" s="16"/>
      <c r="BA21" s="43">
        <v>0</v>
      </c>
    </row>
    <row r="22" spans="1:63" s="24" customFormat="1" ht="94.5" customHeight="1">
      <c r="A22" s="306"/>
      <c r="B22" s="343"/>
      <c r="C22" s="315"/>
      <c r="D22" s="306"/>
      <c r="E22" s="315"/>
      <c r="F22" s="315"/>
      <c r="G22" s="315"/>
      <c r="H22" s="358"/>
      <c r="I22" s="358"/>
      <c r="J22" s="315"/>
      <c r="K22" s="315"/>
      <c r="L22" s="315"/>
      <c r="M22" s="315"/>
      <c r="N22" s="315"/>
      <c r="O22" s="324"/>
      <c r="P22" s="324"/>
      <c r="Q22" s="334"/>
      <c r="R22" s="334"/>
      <c r="S22" s="334"/>
      <c r="T22" s="334"/>
      <c r="U22" s="315"/>
      <c r="V22" s="315"/>
      <c r="W22" s="315"/>
      <c r="X22" s="327"/>
      <c r="Y22" s="327"/>
      <c r="Z22" s="315"/>
      <c r="AA22" s="315"/>
      <c r="AB22" s="315"/>
      <c r="AC22" s="315"/>
      <c r="AD22" s="315"/>
      <c r="AE22" s="315"/>
      <c r="AF22" s="315"/>
      <c r="AG22" s="315"/>
      <c r="AH22" s="315"/>
      <c r="AI22" s="347"/>
      <c r="AJ22" s="315"/>
      <c r="AK22" s="327"/>
      <c r="AL22" s="327"/>
      <c r="AM22" s="327"/>
      <c r="AN22" s="315"/>
      <c r="AO22" s="315"/>
      <c r="AP22" s="315"/>
      <c r="AQ22" s="16" t="s">
        <v>302</v>
      </c>
      <c r="AR22" s="16" t="s">
        <v>372</v>
      </c>
      <c r="AS22" s="14" t="s">
        <v>223</v>
      </c>
      <c r="AT22" s="14" t="s">
        <v>371</v>
      </c>
      <c r="AU22" s="23">
        <v>7.38</v>
      </c>
      <c r="AV22" s="16">
        <v>7.38</v>
      </c>
      <c r="AW22" s="16" t="s">
        <v>61</v>
      </c>
      <c r="AX22" s="16"/>
      <c r="AY22" s="16"/>
      <c r="AZ22" s="16"/>
      <c r="BA22" s="43">
        <v>0</v>
      </c>
    </row>
    <row r="23" spans="1:63" s="24" customFormat="1" ht="94.5" customHeight="1">
      <c r="A23" s="251" t="s">
        <v>54</v>
      </c>
      <c r="B23" s="257"/>
      <c r="C23" s="252" t="s">
        <v>208</v>
      </c>
      <c r="D23" s="251" t="s">
        <v>209</v>
      </c>
      <c r="E23" s="252" t="s">
        <v>57</v>
      </c>
      <c r="F23" s="252" t="s">
        <v>304</v>
      </c>
      <c r="G23" s="252" t="str">
        <f t="shared" ref="G23:G28" si="4">AD23</f>
        <v>Строительно-монтажные работы по реконструкции 7,63 км ВЛ-10кВ Л-15-13 Чемальского района Республики Алтай  (7,63км с установкой 2х реклоузеров)</v>
      </c>
      <c r="H23" s="258" t="s">
        <v>60</v>
      </c>
      <c r="I23" s="258" t="s">
        <v>239</v>
      </c>
      <c r="J23" s="252">
        <v>2</v>
      </c>
      <c r="K23" s="252"/>
      <c r="L23" s="252" t="s">
        <v>61</v>
      </c>
      <c r="M23" s="252" t="s">
        <v>62</v>
      </c>
      <c r="N23" s="252" t="s">
        <v>211</v>
      </c>
      <c r="O23" s="253">
        <v>5083.1739399999997</v>
      </c>
      <c r="P23" s="253">
        <f t="shared" ref="P23:P28" si="5">O23*1.2</f>
        <v>6099.8087279999991</v>
      </c>
      <c r="Q23" s="255">
        <f t="shared" ref="Q23:Q28" si="6">P23</f>
        <v>6099.8087279999991</v>
      </c>
      <c r="R23" s="255">
        <v>0</v>
      </c>
      <c r="S23" s="255">
        <v>0</v>
      </c>
      <c r="T23" s="255">
        <v>0</v>
      </c>
      <c r="U23" s="252" t="s">
        <v>64</v>
      </c>
      <c r="V23" s="252" t="s">
        <v>212</v>
      </c>
      <c r="W23" s="252" t="s">
        <v>66</v>
      </c>
      <c r="X23" s="254">
        <f t="shared" ref="X23:X28" si="7">Y23-60</f>
        <v>45699</v>
      </c>
      <c r="Y23" s="254">
        <f t="shared" ref="Y23:Y28" si="8">AK23-20</f>
        <v>45759</v>
      </c>
      <c r="Z23" s="252"/>
      <c r="AA23" s="252"/>
      <c r="AB23" s="252"/>
      <c r="AC23" s="252"/>
      <c r="AD23" s="252" t="s">
        <v>308</v>
      </c>
      <c r="AE23" s="252" t="s">
        <v>241</v>
      </c>
      <c r="AF23" s="252">
        <v>876</v>
      </c>
      <c r="AG23" s="252" t="s">
        <v>68</v>
      </c>
      <c r="AH23" s="252">
        <v>1</v>
      </c>
      <c r="AI23" s="256">
        <v>84000000000</v>
      </c>
      <c r="AJ23" s="252" t="s">
        <v>215</v>
      </c>
      <c r="AK23" s="254">
        <f t="shared" ref="AK23:AK28" si="9">AL23</f>
        <v>45779</v>
      </c>
      <c r="AL23" s="254">
        <f t="shared" ref="AL23:AL28" si="10">AM23-120</f>
        <v>45779</v>
      </c>
      <c r="AM23" s="254">
        <v>45899</v>
      </c>
      <c r="AN23" s="252">
        <v>2025</v>
      </c>
      <c r="AO23" s="252"/>
      <c r="AP23" s="252" t="s">
        <v>216</v>
      </c>
      <c r="AQ23" s="16" t="s">
        <v>309</v>
      </c>
      <c r="AR23" s="16" t="s">
        <v>310</v>
      </c>
      <c r="AS23" s="14" t="s">
        <v>311</v>
      </c>
      <c r="AT23" s="14" t="s">
        <v>223</v>
      </c>
      <c r="AU23" s="23">
        <v>14.263999999999999</v>
      </c>
      <c r="AV23" s="26">
        <v>14.263999999999999</v>
      </c>
      <c r="AW23" s="16" t="s">
        <v>61</v>
      </c>
      <c r="AX23" s="16"/>
      <c r="AY23" s="16"/>
      <c r="AZ23" s="16"/>
      <c r="BA23" s="43">
        <v>0</v>
      </c>
    </row>
    <row r="24" spans="1:63" s="24" customFormat="1" ht="94.5" customHeight="1">
      <c r="A24" s="251" t="s">
        <v>54</v>
      </c>
      <c r="B24" s="257"/>
      <c r="C24" s="252" t="s">
        <v>208</v>
      </c>
      <c r="D24" s="251" t="s">
        <v>209</v>
      </c>
      <c r="E24" s="252" t="s">
        <v>57</v>
      </c>
      <c r="F24" s="252" t="s">
        <v>304</v>
      </c>
      <c r="G24" s="252" t="str">
        <f t="shared" si="4"/>
        <v>Строительно-монтажные работы по реконструкции 38,9 км ВЛ-10 кВ №28-13"Усть-Кумир" в Усть-Канском районе Республики Алтай</v>
      </c>
      <c r="H24" s="258" t="s">
        <v>60</v>
      </c>
      <c r="I24" s="258" t="s">
        <v>239</v>
      </c>
      <c r="J24" s="252">
        <v>2</v>
      </c>
      <c r="K24" s="252"/>
      <c r="L24" s="252" t="s">
        <v>61</v>
      </c>
      <c r="M24" s="252" t="s">
        <v>62</v>
      </c>
      <c r="N24" s="252" t="s">
        <v>211</v>
      </c>
      <c r="O24" s="253">
        <v>33041.732360000002</v>
      </c>
      <c r="P24" s="253">
        <f t="shared" si="5"/>
        <v>39650.078831999999</v>
      </c>
      <c r="Q24" s="255">
        <f t="shared" si="6"/>
        <v>39650.078831999999</v>
      </c>
      <c r="R24" s="255">
        <f>P24-Q24</f>
        <v>0</v>
      </c>
      <c r="S24" s="255">
        <v>0</v>
      </c>
      <c r="T24" s="255">
        <v>0</v>
      </c>
      <c r="U24" s="252" t="s">
        <v>64</v>
      </c>
      <c r="V24" s="252" t="s">
        <v>212</v>
      </c>
      <c r="W24" s="252" t="s">
        <v>66</v>
      </c>
      <c r="X24" s="254">
        <f t="shared" si="7"/>
        <v>45699</v>
      </c>
      <c r="Y24" s="254">
        <f t="shared" si="8"/>
        <v>45759</v>
      </c>
      <c r="Z24" s="252"/>
      <c r="AA24" s="252"/>
      <c r="AB24" s="252"/>
      <c r="AC24" s="252"/>
      <c r="AD24" s="252" t="s">
        <v>312</v>
      </c>
      <c r="AE24" s="252" t="s">
        <v>241</v>
      </c>
      <c r="AF24" s="252">
        <v>876</v>
      </c>
      <c r="AG24" s="252" t="s">
        <v>68</v>
      </c>
      <c r="AH24" s="252">
        <v>1</v>
      </c>
      <c r="AI24" s="256">
        <v>84000000000</v>
      </c>
      <c r="AJ24" s="252" t="s">
        <v>215</v>
      </c>
      <c r="AK24" s="254">
        <f t="shared" si="9"/>
        <v>45779</v>
      </c>
      <c r="AL24" s="254">
        <f t="shared" si="10"/>
        <v>45779</v>
      </c>
      <c r="AM24" s="254">
        <v>45899</v>
      </c>
      <c r="AN24" s="252">
        <v>2025</v>
      </c>
      <c r="AO24" s="252"/>
      <c r="AP24" s="252" t="s">
        <v>216</v>
      </c>
      <c r="AQ24" s="16" t="s">
        <v>313</v>
      </c>
      <c r="AR24" s="16" t="s">
        <v>314</v>
      </c>
      <c r="AS24" s="14" t="s">
        <v>315</v>
      </c>
      <c r="AT24" s="14" t="s">
        <v>316</v>
      </c>
      <c r="AU24" s="23">
        <v>89.215000000000003</v>
      </c>
      <c r="AV24" s="26">
        <v>89.215000000000003</v>
      </c>
      <c r="AW24" s="16" t="s">
        <v>61</v>
      </c>
      <c r="AX24" s="16"/>
      <c r="AY24" s="16"/>
      <c r="AZ24" s="16"/>
      <c r="BA24" s="43">
        <v>0</v>
      </c>
    </row>
    <row r="25" spans="1:63" s="24" customFormat="1" ht="94.5" customHeight="1">
      <c r="A25" s="251" t="s">
        <v>54</v>
      </c>
      <c r="B25" s="257"/>
      <c r="C25" s="252" t="s">
        <v>208</v>
      </c>
      <c r="D25" s="251" t="s">
        <v>209</v>
      </c>
      <c r="E25" s="252" t="s">
        <v>57</v>
      </c>
      <c r="F25" s="252" t="s">
        <v>304</v>
      </c>
      <c r="G25" s="252" t="str">
        <f t="shared" si="4"/>
        <v>Строительно-монтажные работы по еконструкции 12,626 км ВЛ 10 кВ Л-36-6 от ПС 110/10кВ №36 Улаганская в Улаганском районе Республики Алтай</v>
      </c>
      <c r="H25" s="258" t="s">
        <v>60</v>
      </c>
      <c r="I25" s="258" t="s">
        <v>239</v>
      </c>
      <c r="J25" s="252">
        <v>2</v>
      </c>
      <c r="K25" s="252"/>
      <c r="L25" s="252" t="s">
        <v>61</v>
      </c>
      <c r="M25" s="252" t="s">
        <v>62</v>
      </c>
      <c r="N25" s="252" t="s">
        <v>211</v>
      </c>
      <c r="O25" s="253">
        <v>32730.579860000002</v>
      </c>
      <c r="P25" s="253">
        <f t="shared" si="5"/>
        <v>39276.695831999998</v>
      </c>
      <c r="Q25" s="255">
        <f t="shared" si="6"/>
        <v>39276.695831999998</v>
      </c>
      <c r="R25" s="255">
        <v>0</v>
      </c>
      <c r="S25" s="255">
        <v>0</v>
      </c>
      <c r="T25" s="255">
        <v>0</v>
      </c>
      <c r="U25" s="252" t="s">
        <v>64</v>
      </c>
      <c r="V25" s="252" t="s">
        <v>212</v>
      </c>
      <c r="W25" s="252" t="s">
        <v>66</v>
      </c>
      <c r="X25" s="254">
        <f t="shared" si="7"/>
        <v>45699</v>
      </c>
      <c r="Y25" s="254">
        <f t="shared" si="8"/>
        <v>45759</v>
      </c>
      <c r="Z25" s="252"/>
      <c r="AA25" s="252"/>
      <c r="AB25" s="252"/>
      <c r="AC25" s="252"/>
      <c r="AD25" s="252" t="s">
        <v>373</v>
      </c>
      <c r="AE25" s="252" t="s">
        <v>241</v>
      </c>
      <c r="AF25" s="252">
        <v>876</v>
      </c>
      <c r="AG25" s="252" t="s">
        <v>68</v>
      </c>
      <c r="AH25" s="252">
        <v>1</v>
      </c>
      <c r="AI25" s="256">
        <v>84000000000</v>
      </c>
      <c r="AJ25" s="252" t="s">
        <v>215</v>
      </c>
      <c r="AK25" s="254">
        <f t="shared" si="9"/>
        <v>45779</v>
      </c>
      <c r="AL25" s="254">
        <f t="shared" si="10"/>
        <v>45779</v>
      </c>
      <c r="AM25" s="254">
        <v>45899</v>
      </c>
      <c r="AN25" s="252">
        <v>2025</v>
      </c>
      <c r="AO25" s="252"/>
      <c r="AP25" s="252" t="s">
        <v>216</v>
      </c>
      <c r="AQ25" s="16" t="s">
        <v>374</v>
      </c>
      <c r="AR25" s="16" t="s">
        <v>375</v>
      </c>
      <c r="AS25" s="14" t="s">
        <v>315</v>
      </c>
      <c r="AT25" s="14" t="s">
        <v>223</v>
      </c>
      <c r="AU25" s="23">
        <v>47.889456000000003</v>
      </c>
      <c r="AV25" s="26">
        <v>47.889456000000003</v>
      </c>
      <c r="AW25" s="16" t="s">
        <v>61</v>
      </c>
      <c r="AX25" s="16"/>
      <c r="AY25" s="16"/>
      <c r="AZ25" s="16"/>
      <c r="BA25" s="43">
        <v>0</v>
      </c>
    </row>
    <row r="26" spans="1:63" s="24" customFormat="1" ht="94.5" customHeight="1">
      <c r="A26" s="251" t="s">
        <v>54</v>
      </c>
      <c r="B26" s="257"/>
      <c r="C26" s="252" t="s">
        <v>208</v>
      </c>
      <c r="D26" s="251" t="s">
        <v>209</v>
      </c>
      <c r="E26" s="252" t="s">
        <v>57</v>
      </c>
      <c r="F26" s="252" t="s">
        <v>304</v>
      </c>
      <c r="G26" s="252" t="str">
        <f t="shared" si="4"/>
        <v>Строительно-монтажные работы по реконструкции 1,54 км ВЛ10 кВ Л26-22 от ПС 110/10кВ №26 "Акташская" Улаганского района Республики Алтай</v>
      </c>
      <c r="H26" s="258" t="s">
        <v>60</v>
      </c>
      <c r="I26" s="258" t="s">
        <v>239</v>
      </c>
      <c r="J26" s="252">
        <v>2</v>
      </c>
      <c r="K26" s="252"/>
      <c r="L26" s="252" t="s">
        <v>61</v>
      </c>
      <c r="M26" s="252" t="s">
        <v>62</v>
      </c>
      <c r="N26" s="252" t="s">
        <v>211</v>
      </c>
      <c r="O26" s="253">
        <v>2081.9379199999998</v>
      </c>
      <c r="P26" s="253">
        <f t="shared" si="5"/>
        <v>2498.3255039999999</v>
      </c>
      <c r="Q26" s="255">
        <f t="shared" si="6"/>
        <v>2498.3255039999999</v>
      </c>
      <c r="R26" s="255">
        <v>0</v>
      </c>
      <c r="S26" s="255">
        <v>0</v>
      </c>
      <c r="T26" s="255">
        <v>0</v>
      </c>
      <c r="U26" s="252" t="s">
        <v>64</v>
      </c>
      <c r="V26" s="252" t="s">
        <v>212</v>
      </c>
      <c r="W26" s="252" t="s">
        <v>66</v>
      </c>
      <c r="X26" s="254">
        <f t="shared" si="7"/>
        <v>45699</v>
      </c>
      <c r="Y26" s="254">
        <f t="shared" si="8"/>
        <v>45759</v>
      </c>
      <c r="Z26" s="252"/>
      <c r="AA26" s="252"/>
      <c r="AB26" s="252"/>
      <c r="AC26" s="252"/>
      <c r="AD26" s="252" t="s">
        <v>376</v>
      </c>
      <c r="AE26" s="252" t="s">
        <v>241</v>
      </c>
      <c r="AF26" s="252">
        <v>876</v>
      </c>
      <c r="AG26" s="252" t="s">
        <v>68</v>
      </c>
      <c r="AH26" s="252">
        <v>1</v>
      </c>
      <c r="AI26" s="256">
        <v>84000000000</v>
      </c>
      <c r="AJ26" s="252" t="s">
        <v>215</v>
      </c>
      <c r="AK26" s="254">
        <f t="shared" si="9"/>
        <v>45779</v>
      </c>
      <c r="AL26" s="254">
        <f t="shared" si="10"/>
        <v>45779</v>
      </c>
      <c r="AM26" s="254">
        <v>45899</v>
      </c>
      <c r="AN26" s="252">
        <v>2025</v>
      </c>
      <c r="AO26" s="252"/>
      <c r="AP26" s="252" t="s">
        <v>216</v>
      </c>
      <c r="AQ26" s="16" t="s">
        <v>377</v>
      </c>
      <c r="AR26" s="16" t="s">
        <v>378</v>
      </c>
      <c r="AS26" s="14" t="s">
        <v>222</v>
      </c>
      <c r="AT26" s="14" t="s">
        <v>223</v>
      </c>
      <c r="AU26" s="23">
        <v>2.4983255</v>
      </c>
      <c r="AV26" s="26">
        <v>2.4983255</v>
      </c>
      <c r="AW26" s="16" t="s">
        <v>61</v>
      </c>
      <c r="AX26" s="16"/>
      <c r="AY26" s="16"/>
      <c r="AZ26" s="16"/>
      <c r="BA26" s="43">
        <v>0</v>
      </c>
    </row>
    <row r="27" spans="1:63" s="24" customFormat="1" ht="94.5" customHeight="1">
      <c r="A27" s="251" t="s">
        <v>54</v>
      </c>
      <c r="B27" s="257"/>
      <c r="C27" s="252" t="s">
        <v>208</v>
      </c>
      <c r="D27" s="251" t="s">
        <v>209</v>
      </c>
      <c r="E27" s="252" t="s">
        <v>57</v>
      </c>
      <c r="F27" s="252" t="s">
        <v>304</v>
      </c>
      <c r="G27" s="252" t="str">
        <f t="shared" si="4"/>
        <v>Строительно-монтажные работы по реконструкции 3,0 км ВЛ 10 кВ Л 26-9 от ПС 110/10кВ №26 "Акташская" Улаганского района Республики Алтай</v>
      </c>
      <c r="H27" s="258" t="s">
        <v>60</v>
      </c>
      <c r="I27" s="258" t="s">
        <v>239</v>
      </c>
      <c r="J27" s="252">
        <v>2</v>
      </c>
      <c r="K27" s="252"/>
      <c r="L27" s="252" t="s">
        <v>61</v>
      </c>
      <c r="M27" s="252" t="s">
        <v>62</v>
      </c>
      <c r="N27" s="252" t="s">
        <v>211</v>
      </c>
      <c r="O27" s="253">
        <v>4057.88627</v>
      </c>
      <c r="P27" s="253">
        <f t="shared" si="5"/>
        <v>4869.4635239999998</v>
      </c>
      <c r="Q27" s="255">
        <f t="shared" si="6"/>
        <v>4869.4635239999998</v>
      </c>
      <c r="R27" s="255">
        <f>P27-Q27</f>
        <v>0</v>
      </c>
      <c r="S27" s="255">
        <v>0</v>
      </c>
      <c r="T27" s="255">
        <v>0</v>
      </c>
      <c r="U27" s="252" t="s">
        <v>64</v>
      </c>
      <c r="V27" s="252" t="s">
        <v>212</v>
      </c>
      <c r="W27" s="252" t="s">
        <v>66</v>
      </c>
      <c r="X27" s="254">
        <f t="shared" si="7"/>
        <v>45699</v>
      </c>
      <c r="Y27" s="254">
        <f t="shared" si="8"/>
        <v>45759</v>
      </c>
      <c r="Z27" s="252"/>
      <c r="AA27" s="252"/>
      <c r="AB27" s="252"/>
      <c r="AC27" s="252"/>
      <c r="AD27" s="252" t="s">
        <v>379</v>
      </c>
      <c r="AE27" s="252" t="s">
        <v>241</v>
      </c>
      <c r="AF27" s="252">
        <v>876</v>
      </c>
      <c r="AG27" s="252" t="s">
        <v>68</v>
      </c>
      <c r="AH27" s="252">
        <v>1</v>
      </c>
      <c r="AI27" s="256">
        <v>84000000000</v>
      </c>
      <c r="AJ27" s="252" t="s">
        <v>215</v>
      </c>
      <c r="AK27" s="254">
        <f t="shared" si="9"/>
        <v>45779</v>
      </c>
      <c r="AL27" s="254">
        <f t="shared" si="10"/>
        <v>45779</v>
      </c>
      <c r="AM27" s="254">
        <v>45899</v>
      </c>
      <c r="AN27" s="252">
        <v>2025</v>
      </c>
      <c r="AO27" s="252"/>
      <c r="AP27" s="252" t="s">
        <v>216</v>
      </c>
      <c r="AQ27" s="16" t="s">
        <v>380</v>
      </c>
      <c r="AR27" s="16" t="s">
        <v>381</v>
      </c>
      <c r="AS27" s="14" t="s">
        <v>222</v>
      </c>
      <c r="AT27" s="14" t="s">
        <v>316</v>
      </c>
      <c r="AU27" s="23">
        <v>4.86946352</v>
      </c>
      <c r="AV27" s="26">
        <v>4.86946352</v>
      </c>
      <c r="AW27" s="16" t="s">
        <v>61</v>
      </c>
      <c r="AX27" s="16"/>
      <c r="AY27" s="16"/>
      <c r="AZ27" s="16"/>
      <c r="BA27" s="43">
        <v>0</v>
      </c>
    </row>
    <row r="28" spans="1:63" s="24" customFormat="1" ht="94.5" customHeight="1">
      <c r="A28" s="251" t="s">
        <v>54</v>
      </c>
      <c r="B28" s="257"/>
      <c r="C28" s="252" t="s">
        <v>208</v>
      </c>
      <c r="D28" s="251" t="s">
        <v>209</v>
      </c>
      <c r="E28" s="252" t="s">
        <v>57</v>
      </c>
      <c r="F28" s="252" t="s">
        <v>304</v>
      </c>
      <c r="G28" s="252" t="str">
        <f t="shared" si="4"/>
        <v>Строительно-монтажные работы по модернизации ВЛ-10 кВ с установкой реклоузеров 11 шт. в Республике Алтай</v>
      </c>
      <c r="H28" s="258" t="s">
        <v>60</v>
      </c>
      <c r="I28" s="258" t="s">
        <v>239</v>
      </c>
      <c r="J28" s="252">
        <v>2</v>
      </c>
      <c r="K28" s="252"/>
      <c r="L28" s="252" t="s">
        <v>61</v>
      </c>
      <c r="M28" s="252" t="s">
        <v>62</v>
      </c>
      <c r="N28" s="252" t="s">
        <v>211</v>
      </c>
      <c r="O28" s="253">
        <v>7300</v>
      </c>
      <c r="P28" s="253">
        <f t="shared" si="5"/>
        <v>8760</v>
      </c>
      <c r="Q28" s="255">
        <f t="shared" si="6"/>
        <v>8760</v>
      </c>
      <c r="R28" s="255">
        <v>0</v>
      </c>
      <c r="S28" s="255">
        <v>0</v>
      </c>
      <c r="T28" s="255">
        <v>0</v>
      </c>
      <c r="U28" s="252" t="s">
        <v>64</v>
      </c>
      <c r="V28" s="252" t="s">
        <v>212</v>
      </c>
      <c r="W28" s="252" t="s">
        <v>66</v>
      </c>
      <c r="X28" s="254">
        <f t="shared" si="7"/>
        <v>45699</v>
      </c>
      <c r="Y28" s="254">
        <f t="shared" si="8"/>
        <v>45759</v>
      </c>
      <c r="Z28" s="252"/>
      <c r="AA28" s="252"/>
      <c r="AB28" s="252"/>
      <c r="AC28" s="252"/>
      <c r="AD28" s="252" t="s">
        <v>320</v>
      </c>
      <c r="AE28" s="252" t="s">
        <v>241</v>
      </c>
      <c r="AF28" s="252">
        <v>876</v>
      </c>
      <c r="AG28" s="252" t="s">
        <v>68</v>
      </c>
      <c r="AH28" s="252">
        <v>1</v>
      </c>
      <c r="AI28" s="256">
        <v>84000000000</v>
      </c>
      <c r="AJ28" s="252" t="s">
        <v>215</v>
      </c>
      <c r="AK28" s="254">
        <f t="shared" si="9"/>
        <v>45779</v>
      </c>
      <c r="AL28" s="254">
        <f t="shared" si="10"/>
        <v>45779</v>
      </c>
      <c r="AM28" s="254">
        <v>45899</v>
      </c>
      <c r="AN28" s="252">
        <v>2025</v>
      </c>
      <c r="AO28" s="252"/>
      <c r="AP28" s="252" t="s">
        <v>216</v>
      </c>
      <c r="AQ28" s="16" t="s">
        <v>321</v>
      </c>
      <c r="AR28" s="16" t="s">
        <v>322</v>
      </c>
      <c r="AS28" s="14" t="s">
        <v>234</v>
      </c>
      <c r="AT28" s="14" t="s">
        <v>323</v>
      </c>
      <c r="AU28" s="23">
        <v>34.44</v>
      </c>
      <c r="AV28" s="16">
        <v>34.44</v>
      </c>
      <c r="AW28" s="16" t="s">
        <v>61</v>
      </c>
      <c r="AX28" s="16"/>
      <c r="AY28" s="16"/>
      <c r="AZ28" s="16"/>
      <c r="BA28" s="43">
        <v>0</v>
      </c>
    </row>
    <row r="29" spans="1:63" s="278" customFormat="1" ht="95.25" customHeight="1">
      <c r="A29" s="14" t="s">
        <v>247</v>
      </c>
      <c r="B29" s="15"/>
      <c r="C29" s="16" t="s">
        <v>55</v>
      </c>
      <c r="D29" s="56" t="s">
        <v>438</v>
      </c>
      <c r="E29" s="16" t="s">
        <v>383</v>
      </c>
      <c r="F29" s="16" t="s">
        <v>467</v>
      </c>
      <c r="G29" s="16" t="s">
        <v>473</v>
      </c>
      <c r="H29" s="18">
        <v>1200</v>
      </c>
      <c r="I29" s="18">
        <f>H29*1.2</f>
        <v>1440</v>
      </c>
      <c r="J29" s="18">
        <f>I29</f>
        <v>1440</v>
      </c>
      <c r="K29" s="18"/>
      <c r="L29" s="18"/>
      <c r="M29" s="18"/>
      <c r="O29" s="279"/>
      <c r="P29" s="279"/>
      <c r="U29" s="33" t="s">
        <v>64</v>
      </c>
      <c r="V29" s="56" t="s">
        <v>470</v>
      </c>
      <c r="W29" s="34" t="s">
        <v>66</v>
      </c>
      <c r="X29" s="19">
        <f>Y29-40</f>
        <v>45748</v>
      </c>
      <c r="Y29" s="19">
        <f>AK29-25</f>
        <v>45788</v>
      </c>
      <c r="Z29" s="7"/>
      <c r="AA29" s="8"/>
      <c r="AB29" s="5"/>
      <c r="AC29" s="5"/>
      <c r="AD29" s="5"/>
      <c r="AE29" s="16" t="s">
        <v>471</v>
      </c>
      <c r="AF29" s="16">
        <v>876</v>
      </c>
      <c r="AG29" s="16" t="s">
        <v>68</v>
      </c>
      <c r="AH29" s="16">
        <v>1</v>
      </c>
      <c r="AI29" s="22">
        <v>81000000000</v>
      </c>
      <c r="AJ29" s="16" t="s">
        <v>440</v>
      </c>
      <c r="AK29" s="41">
        <f>AL29</f>
        <v>45813</v>
      </c>
      <c r="AL29" s="41">
        <f>AM29-199</f>
        <v>45813</v>
      </c>
      <c r="AM29" s="19">
        <v>46012</v>
      </c>
      <c r="AN29" s="5">
        <v>2023</v>
      </c>
      <c r="AO29" s="5"/>
      <c r="AP29" s="5"/>
      <c r="AQ29" s="5"/>
      <c r="AR29" s="5"/>
      <c r="AS29" s="5"/>
    </row>
    <row r="30" spans="1:63" s="43" customFormat="1" ht="79.5" customHeight="1">
      <c r="A30" s="56" t="s">
        <v>496</v>
      </c>
      <c r="B30" s="56"/>
      <c r="C30" s="56" t="s">
        <v>382</v>
      </c>
      <c r="D30" s="56" t="s">
        <v>497</v>
      </c>
      <c r="E30" s="56" t="s">
        <v>86</v>
      </c>
      <c r="F30" s="56"/>
      <c r="G30" s="56" t="s">
        <v>810</v>
      </c>
      <c r="H30" s="15" t="s">
        <v>87</v>
      </c>
      <c r="I30" s="15" t="s">
        <v>88</v>
      </c>
      <c r="J30" s="56">
        <v>2</v>
      </c>
      <c r="K30" s="56"/>
      <c r="L30" s="56" t="s">
        <v>74</v>
      </c>
      <c r="M30" s="5" t="s">
        <v>500</v>
      </c>
      <c r="N30" s="16" t="s">
        <v>211</v>
      </c>
      <c r="O30" s="125">
        <v>9753.4175997999992</v>
      </c>
      <c r="P30" s="125">
        <f>O30*1.2</f>
        <v>11704.101119759998</v>
      </c>
      <c r="Q30" s="44">
        <f>P30</f>
        <v>11704.101119759998</v>
      </c>
      <c r="R30" s="44"/>
      <c r="S30" s="56"/>
      <c r="T30" s="56"/>
      <c r="U30" s="56" t="s">
        <v>64</v>
      </c>
      <c r="V30" s="56" t="s">
        <v>501</v>
      </c>
      <c r="W30" s="56" t="s">
        <v>66</v>
      </c>
      <c r="X30" s="45">
        <v>45746</v>
      </c>
      <c r="Y30" s="45">
        <f t="shared" ref="Y30:Y41" si="11">X30+60</f>
        <v>45806</v>
      </c>
      <c r="Z30" s="56"/>
      <c r="AA30" s="56"/>
      <c r="AB30" s="56"/>
      <c r="AC30" s="56"/>
      <c r="AD30" s="56" t="str">
        <f t="shared" ref="AD30:AD61" si="12">G30</f>
        <v>ПИР Реконструкция ПС 110/6 "Тепловая" с заменой выключателей 6 кВ 9 шт., модернизацией РЗА (ретрофит)</v>
      </c>
      <c r="AE30" s="33" t="s">
        <v>502</v>
      </c>
      <c r="AF30" s="33">
        <v>876</v>
      </c>
      <c r="AG30" s="33" t="s">
        <v>435</v>
      </c>
      <c r="AH30" s="33">
        <v>1</v>
      </c>
      <c r="AI30" s="42">
        <v>32000000000</v>
      </c>
      <c r="AJ30" s="33" t="s">
        <v>503</v>
      </c>
      <c r="AK30" s="45">
        <f>Y30+10</f>
        <v>45816</v>
      </c>
      <c r="AL30" s="45">
        <f>AK30</f>
        <v>45816</v>
      </c>
      <c r="AM30" s="45">
        <v>46021</v>
      </c>
      <c r="AN30" s="56">
        <v>2025</v>
      </c>
      <c r="AO30" s="56"/>
      <c r="AP30" s="56"/>
      <c r="AQ30" s="56" t="s">
        <v>811</v>
      </c>
      <c r="AR30" s="56" t="s">
        <v>812</v>
      </c>
      <c r="AS30" s="56">
        <v>2025</v>
      </c>
      <c r="AT30" s="56">
        <v>2026</v>
      </c>
      <c r="AU30" s="44">
        <v>44.212634010000002</v>
      </c>
      <c r="AV30" s="44">
        <v>44.212634010000002</v>
      </c>
      <c r="AW30" s="56" t="s">
        <v>74</v>
      </c>
      <c r="AX30" s="56"/>
      <c r="AY30" s="56"/>
      <c r="AZ30" s="56"/>
      <c r="BA30" s="43">
        <v>0</v>
      </c>
      <c r="BC30" s="43">
        <f>AU30*1000</f>
        <v>44212.634010000002</v>
      </c>
      <c r="BD30" s="280">
        <f>BC30-O30</f>
        <v>34459.216410200002</v>
      </c>
      <c r="BE30" s="280">
        <f>BF30/1000</f>
        <v>422.9724015999999</v>
      </c>
      <c r="BF30" s="280">
        <v>422972.40159999992</v>
      </c>
      <c r="BJ30" s="43">
        <f>BK30*0.94*1000</f>
        <v>9753.4175997999992</v>
      </c>
      <c r="BK30" s="43">
        <v>10.375976169999999</v>
      </c>
    </row>
    <row r="31" spans="1:63" s="43" customFormat="1" ht="79.5" customHeight="1">
      <c r="A31" s="56" t="s">
        <v>496</v>
      </c>
      <c r="B31" s="56"/>
      <c r="C31" s="56" t="s">
        <v>382</v>
      </c>
      <c r="D31" s="56" t="s">
        <v>497</v>
      </c>
      <c r="E31" s="56" t="s">
        <v>57</v>
      </c>
      <c r="F31" s="56"/>
      <c r="G31" s="56" t="s">
        <v>813</v>
      </c>
      <c r="H31" s="40" t="s">
        <v>60</v>
      </c>
      <c r="I31" s="40" t="s">
        <v>60</v>
      </c>
      <c r="J31" s="56">
        <v>2</v>
      </c>
      <c r="K31" s="56"/>
      <c r="L31" s="56" t="s">
        <v>74</v>
      </c>
      <c r="M31" s="5" t="s">
        <v>500</v>
      </c>
      <c r="N31" s="16" t="s">
        <v>211</v>
      </c>
      <c r="O31" s="125">
        <f>P31/1.2</f>
        <v>11308.435618250001</v>
      </c>
      <c r="P31" s="125">
        <f>Q31</f>
        <v>13570.122741900001</v>
      </c>
      <c r="Q31" s="44">
        <f>14591.52983*0.93</f>
        <v>13570.122741900001</v>
      </c>
      <c r="R31" s="44"/>
      <c r="S31" s="56"/>
      <c r="T31" s="56"/>
      <c r="U31" s="56" t="s">
        <v>64</v>
      </c>
      <c r="V31" s="56" t="s">
        <v>501</v>
      </c>
      <c r="W31" s="56" t="s">
        <v>66</v>
      </c>
      <c r="X31" s="45">
        <v>45746</v>
      </c>
      <c r="Y31" s="45">
        <f t="shared" si="11"/>
        <v>45806</v>
      </c>
      <c r="Z31" s="56"/>
      <c r="AA31" s="56"/>
      <c r="AB31" s="56"/>
      <c r="AC31" s="56"/>
      <c r="AD31" s="56" t="str">
        <f t="shared" si="12"/>
        <v xml:space="preserve">Техническое перевооружение ПС 35/10 кВ Кожевниковская с заменой ПСН-35 кВ (2 шт.) </v>
      </c>
      <c r="AE31" s="33" t="s">
        <v>502</v>
      </c>
      <c r="AF31" s="33">
        <v>876</v>
      </c>
      <c r="AG31" s="33" t="s">
        <v>435</v>
      </c>
      <c r="AH31" s="33">
        <v>1</v>
      </c>
      <c r="AI31" s="42">
        <v>32000000000</v>
      </c>
      <c r="AJ31" s="33" t="s">
        <v>503</v>
      </c>
      <c r="AK31" s="45">
        <f>Y31+10</f>
        <v>45816</v>
      </c>
      <c r="AL31" s="45">
        <f>AK31</f>
        <v>45816</v>
      </c>
      <c r="AM31" s="45">
        <v>46021</v>
      </c>
      <c r="AN31" s="56">
        <v>2025</v>
      </c>
      <c r="AO31" s="56"/>
      <c r="AP31" s="56"/>
      <c r="AQ31" s="56" t="s">
        <v>813</v>
      </c>
      <c r="AR31" s="56" t="s">
        <v>814</v>
      </c>
      <c r="AS31" s="56">
        <v>2020</v>
      </c>
      <c r="AT31" s="56">
        <v>2025</v>
      </c>
      <c r="AU31" s="44">
        <v>15.283728809999999</v>
      </c>
      <c r="AV31" s="44">
        <v>14.591529830000001</v>
      </c>
      <c r="AW31" s="56" t="s">
        <v>74</v>
      </c>
      <c r="AX31" s="56"/>
      <c r="AY31" s="56"/>
      <c r="AZ31" s="56"/>
      <c r="BA31" s="43" t="s">
        <v>1919</v>
      </c>
      <c r="BC31" s="43">
        <f t="shared" ref="BC31:BC83" si="13">AU31*1000</f>
        <v>15283.728809999999</v>
      </c>
      <c r="BD31" s="43">
        <f t="shared" ref="BD31:BD83" si="14">BC31-O31</f>
        <v>3975.2931917499973</v>
      </c>
      <c r="BE31" s="280">
        <f t="shared" ref="BE31:BE83" si="15">BF31/1000</f>
        <v>460.22400939999994</v>
      </c>
      <c r="BF31" s="280">
        <v>460224.00939999992</v>
      </c>
      <c r="BJ31" s="43">
        <f t="shared" ref="BJ31:BJ83" si="16">BK31*0.94*1000</f>
        <v>13716.038040199999</v>
      </c>
      <c r="BK31" s="43">
        <v>14.591529830000001</v>
      </c>
    </row>
    <row r="32" spans="1:63" s="43" customFormat="1" ht="79.5" customHeight="1">
      <c r="A32" s="56" t="s">
        <v>496</v>
      </c>
      <c r="B32" s="56"/>
      <c r="C32" s="56" t="s">
        <v>382</v>
      </c>
      <c r="D32" s="56" t="s">
        <v>497</v>
      </c>
      <c r="E32" s="56" t="s">
        <v>57</v>
      </c>
      <c r="F32" s="56"/>
      <c r="G32" s="56" t="s">
        <v>815</v>
      </c>
      <c r="H32" s="40" t="s">
        <v>60</v>
      </c>
      <c r="I32" s="40" t="s">
        <v>60</v>
      </c>
      <c r="J32" s="56">
        <v>2</v>
      </c>
      <c r="K32" s="56"/>
      <c r="L32" s="56" t="s">
        <v>74</v>
      </c>
      <c r="M32" s="5" t="s">
        <v>500</v>
      </c>
      <c r="N32" s="16" t="s">
        <v>211</v>
      </c>
      <c r="O32" s="125">
        <f>P32/1.2</f>
        <v>13234.639009000002</v>
      </c>
      <c r="P32" s="125">
        <f>Q32</f>
        <v>15881.566810800003</v>
      </c>
      <c r="Q32" s="44">
        <f>17076.95356*0.93</f>
        <v>15881.566810800003</v>
      </c>
      <c r="R32" s="44"/>
      <c r="S32" s="56"/>
      <c r="T32" s="56"/>
      <c r="U32" s="56" t="s">
        <v>64</v>
      </c>
      <c r="V32" s="56" t="s">
        <v>501</v>
      </c>
      <c r="W32" s="56" t="s">
        <v>66</v>
      </c>
      <c r="X32" s="45">
        <v>45746</v>
      </c>
      <c r="Y32" s="45">
        <f t="shared" si="11"/>
        <v>45806</v>
      </c>
      <c r="Z32" s="56"/>
      <c r="AA32" s="56"/>
      <c r="AB32" s="56"/>
      <c r="AC32" s="56"/>
      <c r="AD32" s="56" t="str">
        <f t="shared" si="12"/>
        <v xml:space="preserve">Техническое перевооружение ПС 35/10 кВ Полуторник с заменой ПСН-35 кВ (2 шт.)  </v>
      </c>
      <c r="AE32" s="33" t="s">
        <v>502</v>
      </c>
      <c r="AF32" s="33">
        <v>876</v>
      </c>
      <c r="AG32" s="33" t="s">
        <v>435</v>
      </c>
      <c r="AH32" s="33">
        <v>1</v>
      </c>
      <c r="AI32" s="42">
        <v>32000000000</v>
      </c>
      <c r="AJ32" s="33" t="s">
        <v>503</v>
      </c>
      <c r="AK32" s="45">
        <f>Y32+10</f>
        <v>45816</v>
      </c>
      <c r="AL32" s="45">
        <f>AK32</f>
        <v>45816</v>
      </c>
      <c r="AM32" s="45">
        <v>46021</v>
      </c>
      <c r="AN32" s="56">
        <v>2025</v>
      </c>
      <c r="AO32" s="56"/>
      <c r="AP32" s="56"/>
      <c r="AQ32" s="56" t="s">
        <v>815</v>
      </c>
      <c r="AR32" s="56" t="s">
        <v>816</v>
      </c>
      <c r="AS32" s="56">
        <v>2020</v>
      </c>
      <c r="AT32" s="56">
        <v>2025</v>
      </c>
      <c r="AU32" s="44">
        <v>17.76915254</v>
      </c>
      <c r="AV32" s="44">
        <v>17.07695356</v>
      </c>
      <c r="AW32" s="56" t="s">
        <v>74</v>
      </c>
      <c r="AX32" s="56"/>
      <c r="AY32" s="56"/>
      <c r="AZ32" s="56"/>
      <c r="BA32" s="43" t="s">
        <v>1919</v>
      </c>
      <c r="BC32" s="43">
        <f t="shared" si="13"/>
        <v>17769.152539999999</v>
      </c>
      <c r="BD32" s="43">
        <f t="shared" si="14"/>
        <v>4534.5135309999969</v>
      </c>
      <c r="BE32" s="280">
        <f t="shared" si="15"/>
        <v>2106.9395</v>
      </c>
      <c r="BF32" s="280">
        <v>2106939.5</v>
      </c>
      <c r="BJ32" s="43">
        <f t="shared" si="16"/>
        <v>16052.336346400001</v>
      </c>
      <c r="BK32" s="43">
        <v>17.07695356</v>
      </c>
    </row>
    <row r="33" spans="1:63" s="43" customFormat="1" ht="79.5" customHeight="1">
      <c r="A33" s="56" t="s">
        <v>496</v>
      </c>
      <c r="B33" s="56"/>
      <c r="C33" s="56" t="s">
        <v>382</v>
      </c>
      <c r="D33" s="56" t="s">
        <v>497</v>
      </c>
      <c r="E33" s="56" t="s">
        <v>57</v>
      </c>
      <c r="F33" s="56"/>
      <c r="G33" s="56" t="s">
        <v>817</v>
      </c>
      <c r="H33" s="40" t="s">
        <v>60</v>
      </c>
      <c r="I33" s="40" t="s">
        <v>60</v>
      </c>
      <c r="J33" s="56">
        <v>2</v>
      </c>
      <c r="K33" s="56"/>
      <c r="L33" s="56" t="s">
        <v>74</v>
      </c>
      <c r="M33" s="5" t="s">
        <v>500</v>
      </c>
      <c r="N33" s="16" t="s">
        <v>211</v>
      </c>
      <c r="O33" s="125">
        <f>P33/1.2</f>
        <v>6475.0393160000012</v>
      </c>
      <c r="P33" s="125">
        <f>Q33</f>
        <v>7770.0471792000008</v>
      </c>
      <c r="Q33" s="44">
        <f>8354.88944*0.93</f>
        <v>7770.0471792000008</v>
      </c>
      <c r="R33" s="44"/>
      <c r="S33" s="56"/>
      <c r="T33" s="56"/>
      <c r="U33" s="56" t="s">
        <v>64</v>
      </c>
      <c r="V33" s="56" t="s">
        <v>501</v>
      </c>
      <c r="W33" s="56" t="s">
        <v>66</v>
      </c>
      <c r="X33" s="45">
        <v>45746</v>
      </c>
      <c r="Y33" s="45">
        <f t="shared" si="11"/>
        <v>45806</v>
      </c>
      <c r="Z33" s="56"/>
      <c r="AA33" s="56"/>
      <c r="AB33" s="56"/>
      <c r="AC33" s="56"/>
      <c r="AD33" s="56" t="str">
        <f t="shared" si="12"/>
        <v xml:space="preserve">Техническое перевооружение ПС 35/10 кВ Новая с заменой ПСН-35 кВ (1 шт.)  </v>
      </c>
      <c r="AE33" s="33" t="s">
        <v>502</v>
      </c>
      <c r="AF33" s="33">
        <v>876</v>
      </c>
      <c r="AG33" s="33" t="s">
        <v>435</v>
      </c>
      <c r="AH33" s="33">
        <v>1</v>
      </c>
      <c r="AI33" s="42">
        <v>32000000000</v>
      </c>
      <c r="AJ33" s="33" t="s">
        <v>503</v>
      </c>
      <c r="AK33" s="45">
        <f>Y33+10</f>
        <v>45816</v>
      </c>
      <c r="AL33" s="45">
        <f>AK33</f>
        <v>45816</v>
      </c>
      <c r="AM33" s="45">
        <v>46021</v>
      </c>
      <c r="AN33" s="56">
        <v>2025</v>
      </c>
      <c r="AO33" s="56"/>
      <c r="AP33" s="56"/>
      <c r="AQ33" s="56" t="s">
        <v>817</v>
      </c>
      <c r="AR33" s="56" t="s">
        <v>818</v>
      </c>
      <c r="AS33" s="56">
        <v>2020</v>
      </c>
      <c r="AT33" s="56">
        <v>2025</v>
      </c>
      <c r="AU33" s="44">
        <v>8.8810169499999994</v>
      </c>
      <c r="AV33" s="44">
        <v>8.3548894399999991</v>
      </c>
      <c r="AW33" s="56" t="s">
        <v>74</v>
      </c>
      <c r="AX33" s="56"/>
      <c r="AY33" s="56"/>
      <c r="AZ33" s="56"/>
      <c r="BA33" s="43" t="s">
        <v>1919</v>
      </c>
      <c r="BC33" s="43">
        <f t="shared" si="13"/>
        <v>8881.0169499999993</v>
      </c>
      <c r="BD33" s="43">
        <f t="shared" si="14"/>
        <v>2405.977633999998</v>
      </c>
      <c r="BE33" s="280">
        <f t="shared" si="15"/>
        <v>5470.6743126000001</v>
      </c>
      <c r="BF33" s="280">
        <v>5470674.3125999998</v>
      </c>
      <c r="BJ33" s="43">
        <f t="shared" si="16"/>
        <v>7853.5960735999988</v>
      </c>
      <c r="BK33" s="43">
        <v>8.3548894399999991</v>
      </c>
    </row>
    <row r="34" spans="1:63" s="43" customFormat="1" ht="79.5" customHeight="1">
      <c r="A34" s="56" t="s">
        <v>496</v>
      </c>
      <c r="B34" s="56"/>
      <c r="C34" s="56" t="s">
        <v>382</v>
      </c>
      <c r="D34" s="56" t="s">
        <v>497</v>
      </c>
      <c r="E34" s="56" t="s">
        <v>57</v>
      </c>
      <c r="F34" s="56"/>
      <c r="G34" s="56" t="s">
        <v>819</v>
      </c>
      <c r="H34" s="40" t="s">
        <v>60</v>
      </c>
      <c r="I34" s="40" t="s">
        <v>60</v>
      </c>
      <c r="J34" s="56">
        <v>2</v>
      </c>
      <c r="K34" s="56"/>
      <c r="L34" s="56" t="s">
        <v>74</v>
      </c>
      <c r="M34" s="5" t="s">
        <v>500</v>
      </c>
      <c r="N34" s="16" t="s">
        <v>211</v>
      </c>
      <c r="O34" s="125">
        <f>P34/1.2</f>
        <v>6475.0393160000012</v>
      </c>
      <c r="P34" s="125">
        <f>Q34</f>
        <v>7770.0471792000008</v>
      </c>
      <c r="Q34" s="44">
        <f>8354.88944*0.93</f>
        <v>7770.0471792000008</v>
      </c>
      <c r="R34" s="44"/>
      <c r="S34" s="56"/>
      <c r="T34" s="56"/>
      <c r="U34" s="56" t="s">
        <v>64</v>
      </c>
      <c r="V34" s="56" t="s">
        <v>501</v>
      </c>
      <c r="W34" s="56" t="s">
        <v>66</v>
      </c>
      <c r="X34" s="45">
        <v>45746</v>
      </c>
      <c r="Y34" s="45">
        <f t="shared" si="11"/>
        <v>45806</v>
      </c>
      <c r="Z34" s="56"/>
      <c r="AA34" s="56"/>
      <c r="AB34" s="56"/>
      <c r="AC34" s="56"/>
      <c r="AD34" s="56" t="str">
        <f t="shared" si="12"/>
        <v xml:space="preserve">Техническое перевооружение ПС 35/10 кВ Ключевая с заменой ПСН-35 кВ (1 шт.)  </v>
      </c>
      <c r="AE34" s="33" t="s">
        <v>502</v>
      </c>
      <c r="AF34" s="33">
        <v>876</v>
      </c>
      <c r="AG34" s="33" t="s">
        <v>435</v>
      </c>
      <c r="AH34" s="33">
        <v>1</v>
      </c>
      <c r="AI34" s="42">
        <v>32000000000</v>
      </c>
      <c r="AJ34" s="33" t="s">
        <v>503</v>
      </c>
      <c r="AK34" s="45">
        <f>Y34+10</f>
        <v>45816</v>
      </c>
      <c r="AL34" s="45">
        <f>AK34</f>
        <v>45816</v>
      </c>
      <c r="AM34" s="45">
        <v>46021</v>
      </c>
      <c r="AN34" s="56">
        <v>2025</v>
      </c>
      <c r="AO34" s="56"/>
      <c r="AP34" s="56"/>
      <c r="AQ34" s="56" t="s">
        <v>819</v>
      </c>
      <c r="AR34" s="56" t="s">
        <v>820</v>
      </c>
      <c r="AS34" s="56">
        <v>2020</v>
      </c>
      <c r="AT34" s="56">
        <v>2025</v>
      </c>
      <c r="AU34" s="44">
        <v>8.8810169499999994</v>
      </c>
      <c r="AV34" s="44">
        <v>8.3548894399999991</v>
      </c>
      <c r="AW34" s="56" t="s">
        <v>74</v>
      </c>
      <c r="AX34" s="56"/>
      <c r="AY34" s="56"/>
      <c r="AZ34" s="56"/>
      <c r="BA34" s="43" t="s">
        <v>1919</v>
      </c>
      <c r="BC34" s="43">
        <f t="shared" si="13"/>
        <v>8881.0169499999993</v>
      </c>
      <c r="BD34" s="43">
        <f t="shared" si="14"/>
        <v>2405.977633999998</v>
      </c>
      <c r="BE34" s="280">
        <f t="shared" si="15"/>
        <v>7221.8586019999993</v>
      </c>
      <c r="BF34" s="280">
        <v>7221858.601999999</v>
      </c>
      <c r="BJ34" s="43">
        <f t="shared" si="16"/>
        <v>7853.5960735999988</v>
      </c>
      <c r="BK34" s="43">
        <v>8.3548894399999991</v>
      </c>
    </row>
    <row r="35" spans="1:63" s="43" customFormat="1" ht="79.5" customHeight="1">
      <c r="A35" s="56" t="s">
        <v>496</v>
      </c>
      <c r="B35" s="56"/>
      <c r="C35" s="56" t="s">
        <v>382</v>
      </c>
      <c r="D35" s="56" t="s">
        <v>497</v>
      </c>
      <c r="E35" s="56" t="s">
        <v>57</v>
      </c>
      <c r="F35" s="56"/>
      <c r="G35" s="56" t="s">
        <v>821</v>
      </c>
      <c r="H35" s="40" t="s">
        <v>60</v>
      </c>
      <c r="I35" s="40" t="s">
        <v>60</v>
      </c>
      <c r="J35" s="56">
        <v>2</v>
      </c>
      <c r="K35" s="56"/>
      <c r="L35" s="56" t="s">
        <v>74</v>
      </c>
      <c r="M35" s="5" t="s">
        <v>500</v>
      </c>
      <c r="N35" s="16" t="s">
        <v>211</v>
      </c>
      <c r="O35" s="125">
        <f>P35/1.2</f>
        <v>6475.0393160000012</v>
      </c>
      <c r="P35" s="125">
        <f>Q35</f>
        <v>7770.0471792000008</v>
      </c>
      <c r="Q35" s="44">
        <f>8354.88944*0.93</f>
        <v>7770.0471792000008</v>
      </c>
      <c r="R35" s="44"/>
      <c r="S35" s="56"/>
      <c r="T35" s="56"/>
      <c r="U35" s="56" t="s">
        <v>64</v>
      </c>
      <c r="V35" s="56" t="s">
        <v>501</v>
      </c>
      <c r="W35" s="56" t="s">
        <v>66</v>
      </c>
      <c r="X35" s="45">
        <v>45746</v>
      </c>
      <c r="Y35" s="45">
        <f t="shared" si="11"/>
        <v>45806</v>
      </c>
      <c r="Z35" s="56"/>
      <c r="AA35" s="56"/>
      <c r="AB35" s="56"/>
      <c r="AC35" s="56"/>
      <c r="AD35" s="56" t="str">
        <f t="shared" si="12"/>
        <v xml:space="preserve">Техническое перевооружение ПС 35/10кВ Новопокровская с заменой ПСН-35 кВ (1 шт.)  </v>
      </c>
      <c r="AE35" s="33" t="s">
        <v>502</v>
      </c>
      <c r="AF35" s="33">
        <v>876</v>
      </c>
      <c r="AG35" s="33" t="s">
        <v>435</v>
      </c>
      <c r="AH35" s="33">
        <v>1</v>
      </c>
      <c r="AI35" s="42">
        <v>32000000000</v>
      </c>
      <c r="AJ35" s="33" t="s">
        <v>503</v>
      </c>
      <c r="AK35" s="45">
        <f t="shared" ref="AK35:AK83" si="17">Y35+10</f>
        <v>45816</v>
      </c>
      <c r="AL35" s="45">
        <f t="shared" ref="AL35:AL83" si="18">AK35</f>
        <v>45816</v>
      </c>
      <c r="AM35" s="45">
        <v>46021</v>
      </c>
      <c r="AN35" s="56">
        <v>2025</v>
      </c>
      <c r="AO35" s="56"/>
      <c r="AP35" s="56"/>
      <c r="AQ35" s="56" t="s">
        <v>821</v>
      </c>
      <c r="AR35" s="56" t="s">
        <v>822</v>
      </c>
      <c r="AS35" s="56">
        <v>2020</v>
      </c>
      <c r="AT35" s="56">
        <v>2025</v>
      </c>
      <c r="AU35" s="44">
        <v>8.8810169499999994</v>
      </c>
      <c r="AV35" s="44">
        <v>8.3548894399999991</v>
      </c>
      <c r="AW35" s="56" t="s">
        <v>74</v>
      </c>
      <c r="AX35" s="56"/>
      <c r="AY35" s="56"/>
      <c r="AZ35" s="56"/>
      <c r="BA35" s="43" t="s">
        <v>1919</v>
      </c>
      <c r="BC35" s="43">
        <f t="shared" si="13"/>
        <v>8881.0169499999993</v>
      </c>
      <c r="BD35" s="43">
        <f t="shared" si="14"/>
        <v>2405.977633999998</v>
      </c>
      <c r="BE35" s="280">
        <f t="shared" si="15"/>
        <v>20827.108308000003</v>
      </c>
      <c r="BF35" s="280">
        <v>20827108.308000002</v>
      </c>
      <c r="BJ35" s="43">
        <f t="shared" si="16"/>
        <v>7853.5960735999988</v>
      </c>
      <c r="BK35" s="43">
        <v>8.3548894399999991</v>
      </c>
    </row>
    <row r="36" spans="1:63" s="43" customFormat="1" ht="79.5" customHeight="1">
      <c r="A36" s="56" t="s">
        <v>496</v>
      </c>
      <c r="B36" s="56"/>
      <c r="C36" s="56" t="s">
        <v>382</v>
      </c>
      <c r="D36" s="56" t="s">
        <v>497</v>
      </c>
      <c r="E36" s="56" t="s">
        <v>57</v>
      </c>
      <c r="F36" s="56"/>
      <c r="G36" s="56" t="s">
        <v>823</v>
      </c>
      <c r="H36" s="40" t="s">
        <v>60</v>
      </c>
      <c r="I36" s="40" t="s">
        <v>60</v>
      </c>
      <c r="J36" s="56">
        <v>2</v>
      </c>
      <c r="K36" s="56"/>
      <c r="L36" s="56" t="s">
        <v>74</v>
      </c>
      <c r="M36" s="5" t="s">
        <v>500</v>
      </c>
      <c r="N36" s="16" t="s">
        <v>211</v>
      </c>
      <c r="O36" s="125">
        <v>14793.891183399999</v>
      </c>
      <c r="P36" s="125">
        <f t="shared" ref="P36:P73" si="19">O36*1.2</f>
        <v>17752.669420079998</v>
      </c>
      <c r="Q36" s="44">
        <f t="shared" ref="Q36:Q73" si="20">P36</f>
        <v>17752.669420079998</v>
      </c>
      <c r="R36" s="44"/>
      <c r="S36" s="56"/>
      <c r="T36" s="56"/>
      <c r="U36" s="56" t="s">
        <v>64</v>
      </c>
      <c r="V36" s="56" t="s">
        <v>501</v>
      </c>
      <c r="W36" s="56" t="s">
        <v>66</v>
      </c>
      <c r="X36" s="45">
        <v>45746</v>
      </c>
      <c r="Y36" s="45">
        <f t="shared" si="11"/>
        <v>45806</v>
      </c>
      <c r="Z36" s="56"/>
      <c r="AA36" s="56"/>
      <c r="AB36" s="56"/>
      <c r="AC36" s="56"/>
      <c r="AD36" s="56" t="str">
        <f t="shared" si="12"/>
        <v xml:space="preserve">Техническое перевооружение ПС 110/35/6 кВ Топкинская. Замена   оборудования ячеек 35 кВ; вводные (2 шт.), линейные (5 шт.). (Топкинский РЭС) </v>
      </c>
      <c r="AE36" s="33" t="s">
        <v>502</v>
      </c>
      <c r="AF36" s="33">
        <v>876</v>
      </c>
      <c r="AG36" s="33" t="s">
        <v>435</v>
      </c>
      <c r="AH36" s="33">
        <v>1</v>
      </c>
      <c r="AI36" s="42">
        <v>32000000000</v>
      </c>
      <c r="AJ36" s="33" t="s">
        <v>503</v>
      </c>
      <c r="AK36" s="45">
        <f t="shared" si="17"/>
        <v>45816</v>
      </c>
      <c r="AL36" s="45">
        <f t="shared" si="18"/>
        <v>45816</v>
      </c>
      <c r="AM36" s="45">
        <v>46021</v>
      </c>
      <c r="AN36" s="56">
        <v>2025</v>
      </c>
      <c r="AO36" s="56"/>
      <c r="AP36" s="56"/>
      <c r="AQ36" s="56" t="s">
        <v>823</v>
      </c>
      <c r="AR36" s="56" t="s">
        <v>824</v>
      </c>
      <c r="AS36" s="56">
        <v>2017</v>
      </c>
      <c r="AT36" s="56">
        <v>2027</v>
      </c>
      <c r="AU36" s="44">
        <v>55.981288139999997</v>
      </c>
      <c r="AV36" s="44">
        <v>53.366242769999999</v>
      </c>
      <c r="AW36" s="56" t="s">
        <v>74</v>
      </c>
      <c r="AX36" s="56"/>
      <c r="AY36" s="56"/>
      <c r="AZ36" s="56"/>
      <c r="BA36" s="43">
        <v>0</v>
      </c>
      <c r="BC36" s="43">
        <f t="shared" si="13"/>
        <v>55981.288139999997</v>
      </c>
      <c r="BD36" s="43">
        <f t="shared" si="14"/>
        <v>41187.396956600001</v>
      </c>
      <c r="BE36" s="280">
        <f t="shared" si="15"/>
        <v>8493.1798755999989</v>
      </c>
      <c r="BF36" s="280">
        <v>8493179.875599999</v>
      </c>
      <c r="BJ36" s="43">
        <f t="shared" si="16"/>
        <v>14793.891183399999</v>
      </c>
      <c r="BK36" s="43">
        <v>15.73818211</v>
      </c>
    </row>
    <row r="37" spans="1:63" s="43" customFormat="1" ht="79.5" customHeight="1">
      <c r="A37" s="56" t="s">
        <v>525</v>
      </c>
      <c r="B37" s="56"/>
      <c r="C37" s="56" t="s">
        <v>382</v>
      </c>
      <c r="D37" s="56" t="s">
        <v>497</v>
      </c>
      <c r="E37" s="56" t="s">
        <v>57</v>
      </c>
      <c r="F37" s="56"/>
      <c r="G37" s="56" t="s">
        <v>825</v>
      </c>
      <c r="H37" s="40" t="s">
        <v>60</v>
      </c>
      <c r="I37" s="40" t="s">
        <v>60</v>
      </c>
      <c r="J37" s="56">
        <v>2</v>
      </c>
      <c r="K37" s="56"/>
      <c r="L37" s="56" t="s">
        <v>74</v>
      </c>
      <c r="M37" s="16" t="s">
        <v>527</v>
      </c>
      <c r="N37" s="16" t="s">
        <v>211</v>
      </c>
      <c r="O37" s="125">
        <f t="shared" ref="O37:O60" si="21">P37/1.2</f>
        <v>49065.365033250011</v>
      </c>
      <c r="P37" s="125">
        <f t="shared" ref="P37:P60" si="22">Q37</f>
        <v>58878.438039900007</v>
      </c>
      <c r="Q37" s="44">
        <f>63310.14843*0.93</f>
        <v>58878.438039900007</v>
      </c>
      <c r="R37" s="44"/>
      <c r="S37" s="56"/>
      <c r="T37" s="56"/>
      <c r="U37" s="56" t="s">
        <v>64</v>
      </c>
      <c r="V37" s="56" t="s">
        <v>501</v>
      </c>
      <c r="W37" s="56" t="s">
        <v>66</v>
      </c>
      <c r="X37" s="45">
        <v>45746</v>
      </c>
      <c r="Y37" s="45">
        <f t="shared" si="11"/>
        <v>45806</v>
      </c>
      <c r="Z37" s="56"/>
      <c r="AA37" s="56"/>
      <c r="AB37" s="56"/>
      <c r="AC37" s="56"/>
      <c r="AD37" s="56" t="str">
        <f t="shared" si="12"/>
        <v>Техническое перевооружение ПС 110/6 кВ Звездная. Замена оборудования ячеек 110 кВ: линейные (2 шт.), МСВ-110 (1 шт.). (Кемеровский РЭС)</v>
      </c>
      <c r="AE37" s="33" t="s">
        <v>502</v>
      </c>
      <c r="AF37" s="33">
        <v>876</v>
      </c>
      <c r="AG37" s="33" t="s">
        <v>435</v>
      </c>
      <c r="AH37" s="33">
        <v>1</v>
      </c>
      <c r="AI37" s="42">
        <v>32000000000</v>
      </c>
      <c r="AJ37" s="33" t="s">
        <v>503</v>
      </c>
      <c r="AK37" s="45">
        <f t="shared" si="17"/>
        <v>45816</v>
      </c>
      <c r="AL37" s="45">
        <f t="shared" si="18"/>
        <v>45816</v>
      </c>
      <c r="AM37" s="45">
        <v>46021</v>
      </c>
      <c r="AN37" s="56">
        <v>2025</v>
      </c>
      <c r="AO37" s="56"/>
      <c r="AP37" s="56"/>
      <c r="AQ37" s="56" t="s">
        <v>825</v>
      </c>
      <c r="AR37" s="56" t="s">
        <v>826</v>
      </c>
      <c r="AS37" s="56">
        <v>2017</v>
      </c>
      <c r="AT37" s="56">
        <v>2025</v>
      </c>
      <c r="AU37" s="44">
        <v>64.871576270000006</v>
      </c>
      <c r="AV37" s="44">
        <v>63.310148429999998</v>
      </c>
      <c r="AW37" s="56" t="s">
        <v>74</v>
      </c>
      <c r="AX37" s="56"/>
      <c r="AY37" s="56"/>
      <c r="AZ37" s="56"/>
      <c r="BA37" s="43" t="s">
        <v>1919</v>
      </c>
      <c r="BC37" s="43">
        <f t="shared" si="13"/>
        <v>64871.576270000005</v>
      </c>
      <c r="BD37" s="43">
        <f t="shared" si="14"/>
        <v>15806.211236749994</v>
      </c>
      <c r="BE37" s="280">
        <f t="shared" si="15"/>
        <v>10897.598675199999</v>
      </c>
      <c r="BF37" s="280">
        <v>10897598.675199999</v>
      </c>
      <c r="BJ37" s="43">
        <f t="shared" si="16"/>
        <v>59511.539524199994</v>
      </c>
      <c r="BK37" s="43">
        <v>63.310148429999998</v>
      </c>
    </row>
    <row r="38" spans="1:63" s="43" customFormat="1" ht="79.5" customHeight="1">
      <c r="A38" s="56" t="s">
        <v>525</v>
      </c>
      <c r="B38" s="56"/>
      <c r="C38" s="56" t="s">
        <v>382</v>
      </c>
      <c r="D38" s="56" t="s">
        <v>497</v>
      </c>
      <c r="E38" s="56" t="s">
        <v>57</v>
      </c>
      <c r="F38" s="56"/>
      <c r="G38" s="56" t="s">
        <v>827</v>
      </c>
      <c r="H38" s="40" t="s">
        <v>60</v>
      </c>
      <c r="I38" s="40" t="s">
        <v>60</v>
      </c>
      <c r="J38" s="56">
        <v>2</v>
      </c>
      <c r="K38" s="56"/>
      <c r="L38" s="56" t="s">
        <v>74</v>
      </c>
      <c r="M38" s="16" t="s">
        <v>527</v>
      </c>
      <c r="N38" s="16" t="s">
        <v>211</v>
      </c>
      <c r="O38" s="125">
        <f t="shared" si="21"/>
        <v>30085.775845750002</v>
      </c>
      <c r="P38" s="125">
        <f t="shared" si="22"/>
        <v>36102.931014900001</v>
      </c>
      <c r="Q38" s="44">
        <f>38820.35593*0.93</f>
        <v>36102.931014900001</v>
      </c>
      <c r="R38" s="44"/>
      <c r="S38" s="56"/>
      <c r="T38" s="56"/>
      <c r="U38" s="56" t="s">
        <v>64</v>
      </c>
      <c r="V38" s="56" t="s">
        <v>501</v>
      </c>
      <c r="W38" s="56" t="s">
        <v>66</v>
      </c>
      <c r="X38" s="45">
        <v>45746</v>
      </c>
      <c r="Y38" s="45">
        <f t="shared" si="11"/>
        <v>45806</v>
      </c>
      <c r="Z38" s="56"/>
      <c r="AA38" s="56"/>
      <c r="AB38" s="56"/>
      <c r="AC38" s="56"/>
      <c r="AD38" s="56" t="str">
        <f t="shared" si="12"/>
        <v>Техническое перевооружение ПС110/6 кВ Грамотеинская 3/4 . Замена ОД-110    (2 шт.). БеловскийРЭС</v>
      </c>
      <c r="AE38" s="33" t="s">
        <v>502</v>
      </c>
      <c r="AF38" s="33">
        <v>876</v>
      </c>
      <c r="AG38" s="33" t="s">
        <v>435</v>
      </c>
      <c r="AH38" s="33">
        <v>1</v>
      </c>
      <c r="AI38" s="42">
        <v>32000000000</v>
      </c>
      <c r="AJ38" s="33" t="s">
        <v>503</v>
      </c>
      <c r="AK38" s="45">
        <f t="shared" si="17"/>
        <v>45816</v>
      </c>
      <c r="AL38" s="45">
        <f t="shared" si="18"/>
        <v>45816</v>
      </c>
      <c r="AM38" s="45">
        <v>46021</v>
      </c>
      <c r="AN38" s="56">
        <v>2025</v>
      </c>
      <c r="AO38" s="56"/>
      <c r="AP38" s="56"/>
      <c r="AQ38" s="56" t="s">
        <v>827</v>
      </c>
      <c r="AR38" s="56" t="s">
        <v>828</v>
      </c>
      <c r="AS38" s="56">
        <v>2017</v>
      </c>
      <c r="AT38" s="56">
        <v>2025</v>
      </c>
      <c r="AU38" s="44">
        <v>43.216355929999999</v>
      </c>
      <c r="AV38" s="44">
        <v>38.820355929999998</v>
      </c>
      <c r="AW38" s="56" t="s">
        <v>74</v>
      </c>
      <c r="AX38" s="56"/>
      <c r="AY38" s="56"/>
      <c r="AZ38" s="56"/>
      <c r="BA38" s="43" t="s">
        <v>1919</v>
      </c>
      <c r="BC38" s="43">
        <f t="shared" si="13"/>
        <v>43216.355929999998</v>
      </c>
      <c r="BD38" s="43">
        <f t="shared" si="14"/>
        <v>13130.580084249996</v>
      </c>
      <c r="BE38" s="280">
        <f t="shared" si="15"/>
        <v>10035.857576199998</v>
      </c>
      <c r="BF38" s="280">
        <v>10035857.576199999</v>
      </c>
      <c r="BJ38" s="43">
        <f t="shared" si="16"/>
        <v>36491.134574199998</v>
      </c>
      <c r="BK38" s="43">
        <v>38.820355929999998</v>
      </c>
    </row>
    <row r="39" spans="1:63" s="43" customFormat="1" ht="79.5" customHeight="1">
      <c r="A39" s="56" t="s">
        <v>525</v>
      </c>
      <c r="B39" s="56"/>
      <c r="C39" s="56" t="s">
        <v>382</v>
      </c>
      <c r="D39" s="56" t="s">
        <v>497</v>
      </c>
      <c r="E39" s="56" t="s">
        <v>57</v>
      </c>
      <c r="F39" s="56"/>
      <c r="G39" s="56" t="s">
        <v>829</v>
      </c>
      <c r="H39" s="40" t="s">
        <v>60</v>
      </c>
      <c r="I39" s="40" t="s">
        <v>60</v>
      </c>
      <c r="J39" s="56">
        <v>2</v>
      </c>
      <c r="K39" s="56"/>
      <c r="L39" s="56" t="s">
        <v>74</v>
      </c>
      <c r="M39" s="16" t="s">
        <v>527</v>
      </c>
      <c r="N39" s="16" t="s">
        <v>211</v>
      </c>
      <c r="O39" s="125">
        <f t="shared" si="21"/>
        <v>31495.697881749926</v>
      </c>
      <c r="P39" s="125">
        <f t="shared" si="22"/>
        <v>37794.837458099908</v>
      </c>
      <c r="Q39" s="44">
        <f>40639.6101699999*0.93</f>
        <v>37794.837458099908</v>
      </c>
      <c r="R39" s="44"/>
      <c r="S39" s="56"/>
      <c r="T39" s="56"/>
      <c r="U39" s="56" t="s">
        <v>64</v>
      </c>
      <c r="V39" s="56" t="s">
        <v>501</v>
      </c>
      <c r="W39" s="56" t="s">
        <v>66</v>
      </c>
      <c r="X39" s="45">
        <v>45746</v>
      </c>
      <c r="Y39" s="45">
        <f t="shared" si="11"/>
        <v>45806</v>
      </c>
      <c r="Z39" s="56"/>
      <c r="AA39" s="56"/>
      <c r="AB39" s="56"/>
      <c r="AC39" s="56"/>
      <c r="AD39" s="56" t="str">
        <f t="shared" si="12"/>
        <v>Техническое перевооружение ПС 110/35/10 кВ Мусохрановская. Замена ОД-110 (2 шт.). Ленинский РЭС</v>
      </c>
      <c r="AE39" s="33" t="s">
        <v>502</v>
      </c>
      <c r="AF39" s="33">
        <v>876</v>
      </c>
      <c r="AG39" s="33" t="s">
        <v>435</v>
      </c>
      <c r="AH39" s="33">
        <v>1</v>
      </c>
      <c r="AI39" s="42">
        <v>32000000000</v>
      </c>
      <c r="AJ39" s="33" t="s">
        <v>503</v>
      </c>
      <c r="AK39" s="45">
        <f t="shared" si="17"/>
        <v>45816</v>
      </c>
      <c r="AL39" s="45">
        <f t="shared" si="18"/>
        <v>45816</v>
      </c>
      <c r="AM39" s="45">
        <v>46021</v>
      </c>
      <c r="AN39" s="56">
        <v>2025</v>
      </c>
      <c r="AO39" s="56"/>
      <c r="AP39" s="56"/>
      <c r="AQ39" s="56" t="s">
        <v>829</v>
      </c>
      <c r="AR39" s="56" t="s">
        <v>830</v>
      </c>
      <c r="AS39" s="56">
        <v>2018</v>
      </c>
      <c r="AT39" s="56">
        <v>2025</v>
      </c>
      <c r="AU39" s="44">
        <v>43.21761017</v>
      </c>
      <c r="AV39" s="44">
        <v>40.639610169999997</v>
      </c>
      <c r="AW39" s="56" t="s">
        <v>74</v>
      </c>
      <c r="AX39" s="56"/>
      <c r="AY39" s="56"/>
      <c r="AZ39" s="56"/>
      <c r="BA39" s="43" t="s">
        <v>1919</v>
      </c>
      <c r="BC39" s="43">
        <f t="shared" si="13"/>
        <v>43217.61017</v>
      </c>
      <c r="BD39" s="43">
        <f t="shared" si="14"/>
        <v>11721.912288250074</v>
      </c>
      <c r="BE39" s="280">
        <f t="shared" si="15"/>
        <v>9635</v>
      </c>
      <c r="BF39" s="280">
        <v>9635000</v>
      </c>
      <c r="BJ39" s="43">
        <f t="shared" si="16"/>
        <v>38201.233559799992</v>
      </c>
      <c r="BK39" s="43">
        <v>40.639610169999997</v>
      </c>
    </row>
    <row r="40" spans="1:63" s="43" customFormat="1" ht="79.5" customHeight="1">
      <c r="A40" s="56" t="s">
        <v>525</v>
      </c>
      <c r="B40" s="56"/>
      <c r="C40" s="56" t="s">
        <v>382</v>
      </c>
      <c r="D40" s="56" t="s">
        <v>497</v>
      </c>
      <c r="E40" s="56" t="s">
        <v>57</v>
      </c>
      <c r="F40" s="56"/>
      <c r="G40" s="56" t="s">
        <v>831</v>
      </c>
      <c r="H40" s="40" t="s">
        <v>60</v>
      </c>
      <c r="I40" s="40" t="s">
        <v>60</v>
      </c>
      <c r="J40" s="56">
        <v>2</v>
      </c>
      <c r="K40" s="56"/>
      <c r="L40" s="56" t="s">
        <v>74</v>
      </c>
      <c r="M40" s="16" t="s">
        <v>527</v>
      </c>
      <c r="N40" s="16" t="s">
        <v>211</v>
      </c>
      <c r="O40" s="125">
        <f t="shared" si="21"/>
        <v>70596.079241250016</v>
      </c>
      <c r="P40" s="125">
        <f t="shared" si="22"/>
        <v>84715.29508950001</v>
      </c>
      <c r="Q40" s="44">
        <f>91091.71515*0.93</f>
        <v>84715.29508950001</v>
      </c>
      <c r="R40" s="44"/>
      <c r="S40" s="56"/>
      <c r="T40" s="56"/>
      <c r="U40" s="56" t="s">
        <v>64</v>
      </c>
      <c r="V40" s="56" t="s">
        <v>501</v>
      </c>
      <c r="W40" s="56" t="s">
        <v>66</v>
      </c>
      <c r="X40" s="45">
        <v>45746</v>
      </c>
      <c r="Y40" s="45">
        <f t="shared" si="11"/>
        <v>45806</v>
      </c>
      <c r="Z40" s="56"/>
      <c r="AA40" s="56"/>
      <c r="AB40" s="56"/>
      <c r="AC40" s="56"/>
      <c r="AD40" s="56" t="str">
        <f t="shared" si="12"/>
        <v>Техническое перевооружение ПС 35/10 кВ Панфиловская. Замена оборудования ячеек 10 кВ: вводная (2 шт), секционная ( 1 шт.), линейная (7 шт.). 
(Панфиловский РЭС)</v>
      </c>
      <c r="AE40" s="33" t="s">
        <v>502</v>
      </c>
      <c r="AF40" s="33">
        <v>876</v>
      </c>
      <c r="AG40" s="33" t="s">
        <v>435</v>
      </c>
      <c r="AH40" s="33">
        <v>1</v>
      </c>
      <c r="AI40" s="42">
        <v>32000000000</v>
      </c>
      <c r="AJ40" s="33" t="s">
        <v>503</v>
      </c>
      <c r="AK40" s="45">
        <f t="shared" si="17"/>
        <v>45816</v>
      </c>
      <c r="AL40" s="45">
        <f t="shared" si="18"/>
        <v>45816</v>
      </c>
      <c r="AM40" s="45">
        <v>46021</v>
      </c>
      <c r="AN40" s="56">
        <v>2025</v>
      </c>
      <c r="AO40" s="56"/>
      <c r="AP40" s="56"/>
      <c r="AQ40" s="56" t="s">
        <v>831</v>
      </c>
      <c r="AR40" s="56" t="s">
        <v>832</v>
      </c>
      <c r="AS40" s="56">
        <v>2021</v>
      </c>
      <c r="AT40" s="56">
        <v>2025</v>
      </c>
      <c r="AU40" s="44">
        <v>94.804610010000005</v>
      </c>
      <c r="AV40" s="44">
        <v>91.091715149999999</v>
      </c>
      <c r="AW40" s="56" t="s">
        <v>74</v>
      </c>
      <c r="AX40" s="56"/>
      <c r="AY40" s="56"/>
      <c r="AZ40" s="56"/>
      <c r="BA40" s="43" t="s">
        <v>1919</v>
      </c>
      <c r="BC40" s="43">
        <f t="shared" si="13"/>
        <v>94804.610010000004</v>
      </c>
      <c r="BD40" s="43">
        <f t="shared" si="14"/>
        <v>24208.530768749988</v>
      </c>
      <c r="BE40" s="280">
        <f t="shared" si="15"/>
        <v>141759.70800000001</v>
      </c>
      <c r="BF40" s="280">
        <v>141759708</v>
      </c>
      <c r="BJ40" s="43">
        <f t="shared" si="16"/>
        <v>85626.212240999987</v>
      </c>
      <c r="BK40" s="43">
        <v>91.091715149999999</v>
      </c>
    </row>
    <row r="41" spans="1:63" s="43" customFormat="1" ht="79.5" customHeight="1">
      <c r="A41" s="56" t="s">
        <v>525</v>
      </c>
      <c r="B41" s="56"/>
      <c r="C41" s="56" t="s">
        <v>382</v>
      </c>
      <c r="D41" s="56" t="s">
        <v>497</v>
      </c>
      <c r="E41" s="56" t="s">
        <v>57</v>
      </c>
      <c r="F41" s="56"/>
      <c r="G41" s="56" t="s">
        <v>833</v>
      </c>
      <c r="H41" s="40" t="s">
        <v>60</v>
      </c>
      <c r="I41" s="40" t="s">
        <v>60</v>
      </c>
      <c r="J41" s="56">
        <v>2</v>
      </c>
      <c r="K41" s="56"/>
      <c r="L41" s="56" t="s">
        <v>74</v>
      </c>
      <c r="M41" s="16" t="s">
        <v>527</v>
      </c>
      <c r="N41" s="16" t="s">
        <v>211</v>
      </c>
      <c r="O41" s="125">
        <f t="shared" si="21"/>
        <v>15426.424677499999</v>
      </c>
      <c r="P41" s="125">
        <f t="shared" si="22"/>
        <v>18511.709612999999</v>
      </c>
      <c r="Q41" s="44">
        <f>19905.0641*0.93</f>
        <v>18511.709612999999</v>
      </c>
      <c r="R41" s="44"/>
      <c r="S41" s="56"/>
      <c r="T41" s="56"/>
      <c r="U41" s="56" t="s">
        <v>64</v>
      </c>
      <c r="V41" s="56" t="s">
        <v>501</v>
      </c>
      <c r="W41" s="56" t="s">
        <v>66</v>
      </c>
      <c r="X41" s="45">
        <v>45746</v>
      </c>
      <c r="Y41" s="45">
        <f t="shared" si="11"/>
        <v>45806</v>
      </c>
      <c r="Z41" s="56"/>
      <c r="AA41" s="56"/>
      <c r="AB41" s="56"/>
      <c r="AC41" s="56"/>
      <c r="AD41" s="56" t="str">
        <f t="shared" si="12"/>
        <v>Техническое перевооружение ПС 35/10 кВ Родина. Замена оборудования ячеек 10 кВ: вводная (2 шт), секционная ( 1 шт.), линейная (8 шт.). 
(Инской РЭС)</v>
      </c>
      <c r="AE41" s="33" t="s">
        <v>502</v>
      </c>
      <c r="AF41" s="33">
        <v>876</v>
      </c>
      <c r="AG41" s="33" t="s">
        <v>435</v>
      </c>
      <c r="AH41" s="33">
        <v>1</v>
      </c>
      <c r="AI41" s="42">
        <v>32000000000</v>
      </c>
      <c r="AJ41" s="33" t="s">
        <v>503</v>
      </c>
      <c r="AK41" s="45">
        <f t="shared" si="17"/>
        <v>45816</v>
      </c>
      <c r="AL41" s="45">
        <f t="shared" si="18"/>
        <v>45816</v>
      </c>
      <c r="AM41" s="45">
        <v>46021</v>
      </c>
      <c r="AN41" s="56">
        <v>2025</v>
      </c>
      <c r="AO41" s="56"/>
      <c r="AP41" s="56"/>
      <c r="AQ41" s="56" t="s">
        <v>833</v>
      </c>
      <c r="AR41" s="56" t="s">
        <v>834</v>
      </c>
      <c r="AS41" s="56">
        <v>2017</v>
      </c>
      <c r="AT41" s="56">
        <v>2025</v>
      </c>
      <c r="AU41" s="44">
        <v>20.655610169999999</v>
      </c>
      <c r="AV41" s="44">
        <v>19.905064100000001</v>
      </c>
      <c r="AW41" s="56" t="s">
        <v>74</v>
      </c>
      <c r="AX41" s="56"/>
      <c r="AY41" s="56"/>
      <c r="AZ41" s="56"/>
      <c r="BA41" s="43" t="s">
        <v>1919</v>
      </c>
      <c r="BC41" s="43">
        <f t="shared" si="13"/>
        <v>20655.61017</v>
      </c>
      <c r="BD41" s="43">
        <f t="shared" si="14"/>
        <v>5229.1854925000007</v>
      </c>
      <c r="BE41" s="280">
        <f t="shared" si="15"/>
        <v>11847.9166604</v>
      </c>
      <c r="BF41" s="280">
        <v>11847916.660399999</v>
      </c>
      <c r="BJ41" s="43">
        <f t="shared" si="16"/>
        <v>18710.760254000001</v>
      </c>
      <c r="BK41" s="43">
        <v>19.905064100000001</v>
      </c>
    </row>
    <row r="42" spans="1:63" s="43" customFormat="1" ht="79.5" customHeight="1">
      <c r="A42" s="56" t="s">
        <v>525</v>
      </c>
      <c r="B42" s="56"/>
      <c r="C42" s="56" t="s">
        <v>382</v>
      </c>
      <c r="D42" s="56" t="s">
        <v>497</v>
      </c>
      <c r="E42" s="56" t="s">
        <v>57</v>
      </c>
      <c r="F42" s="56"/>
      <c r="G42" s="56" t="s">
        <v>835</v>
      </c>
      <c r="H42" s="40" t="s">
        <v>60</v>
      </c>
      <c r="I42" s="40" t="s">
        <v>60</v>
      </c>
      <c r="J42" s="56">
        <v>2</v>
      </c>
      <c r="K42" s="56"/>
      <c r="L42" s="56" t="s">
        <v>74</v>
      </c>
      <c r="M42" s="16" t="s">
        <v>527</v>
      </c>
      <c r="N42" s="16" t="s">
        <v>211</v>
      </c>
      <c r="O42" s="125">
        <f t="shared" si="21"/>
        <v>28058.533473000003</v>
      </c>
      <c r="P42" s="125">
        <f t="shared" si="22"/>
        <v>33670.240167600001</v>
      </c>
      <c r="Q42" s="44">
        <f>36204.55932*0.93</f>
        <v>33670.240167600001</v>
      </c>
      <c r="R42" s="44"/>
      <c r="S42" s="56"/>
      <c r="T42" s="56"/>
      <c r="U42" s="56" t="s">
        <v>64</v>
      </c>
      <c r="V42" s="56" t="s">
        <v>501</v>
      </c>
      <c r="W42" s="56" t="s">
        <v>66</v>
      </c>
      <c r="X42" s="45">
        <v>45746</v>
      </c>
      <c r="Y42" s="45">
        <f t="shared" ref="Y42:Y75" si="23">X42+60</f>
        <v>45806</v>
      </c>
      <c r="Z42" s="56"/>
      <c r="AA42" s="56"/>
      <c r="AB42" s="56"/>
      <c r="AC42" s="56"/>
      <c r="AD42" s="56" t="str">
        <f t="shared" si="12"/>
        <v>Техническое перевооружение ПС 110/10 кВ Хахалинская. Замена КРУН-10 (18 шт.). (Инской РЭС)</v>
      </c>
      <c r="AE42" s="33" t="s">
        <v>502</v>
      </c>
      <c r="AF42" s="33">
        <v>876</v>
      </c>
      <c r="AG42" s="33" t="s">
        <v>435</v>
      </c>
      <c r="AH42" s="33">
        <v>1</v>
      </c>
      <c r="AI42" s="42">
        <v>32000000000</v>
      </c>
      <c r="AJ42" s="33" t="s">
        <v>503</v>
      </c>
      <c r="AK42" s="45">
        <f t="shared" si="17"/>
        <v>45816</v>
      </c>
      <c r="AL42" s="45">
        <f t="shared" si="18"/>
        <v>45816</v>
      </c>
      <c r="AM42" s="45">
        <v>46021</v>
      </c>
      <c r="AN42" s="56">
        <v>2025</v>
      </c>
      <c r="AO42" s="56"/>
      <c r="AP42" s="56"/>
      <c r="AQ42" s="56" t="s">
        <v>835</v>
      </c>
      <c r="AR42" s="56" t="s">
        <v>836</v>
      </c>
      <c r="AS42" s="56">
        <v>2018</v>
      </c>
      <c r="AT42" s="56">
        <v>2025</v>
      </c>
      <c r="AU42" s="44">
        <v>37.750559320000001</v>
      </c>
      <c r="AV42" s="44">
        <v>36.204559320000001</v>
      </c>
      <c r="AW42" s="56" t="s">
        <v>74</v>
      </c>
      <c r="AX42" s="56"/>
      <c r="AY42" s="56"/>
      <c r="AZ42" s="56"/>
      <c r="BA42" s="43" t="s">
        <v>1919</v>
      </c>
      <c r="BC42" s="43">
        <f t="shared" si="13"/>
        <v>37750.55932</v>
      </c>
      <c r="BD42" s="43">
        <f t="shared" si="14"/>
        <v>9692.0258469999972</v>
      </c>
      <c r="BE42" s="280">
        <f t="shared" si="15"/>
        <v>7147.1864402000001</v>
      </c>
      <c r="BF42" s="280">
        <v>7147186.4402000001</v>
      </c>
      <c r="BJ42" s="43">
        <f t="shared" si="16"/>
        <v>34032.285760799998</v>
      </c>
      <c r="BK42" s="43">
        <v>36.204559320000001</v>
      </c>
    </row>
    <row r="43" spans="1:63" s="43" customFormat="1" ht="79.5" customHeight="1">
      <c r="A43" s="56" t="s">
        <v>525</v>
      </c>
      <c r="B43" s="56"/>
      <c r="C43" s="56" t="s">
        <v>382</v>
      </c>
      <c r="D43" s="56" t="s">
        <v>497</v>
      </c>
      <c r="E43" s="56" t="s">
        <v>57</v>
      </c>
      <c r="F43" s="56"/>
      <c r="G43" s="56" t="s">
        <v>837</v>
      </c>
      <c r="H43" s="40" t="s">
        <v>60</v>
      </c>
      <c r="I43" s="40" t="s">
        <v>60</v>
      </c>
      <c r="J43" s="56">
        <v>2</v>
      </c>
      <c r="K43" s="56"/>
      <c r="L43" s="56" t="s">
        <v>74</v>
      </c>
      <c r="M43" s="16" t="s">
        <v>527</v>
      </c>
      <c r="N43" s="16" t="s">
        <v>211</v>
      </c>
      <c r="O43" s="125">
        <f t="shared" si="21"/>
        <v>37472.248308500006</v>
      </c>
      <c r="P43" s="125">
        <f t="shared" si="22"/>
        <v>44966.697970200003</v>
      </c>
      <c r="Q43" s="44">
        <f>48351.28814*0.93</f>
        <v>44966.697970200003</v>
      </c>
      <c r="R43" s="44"/>
      <c r="S43" s="56"/>
      <c r="T43" s="56"/>
      <c r="U43" s="56" t="s">
        <v>64</v>
      </c>
      <c r="V43" s="56" t="s">
        <v>501</v>
      </c>
      <c r="W43" s="56" t="s">
        <v>66</v>
      </c>
      <c r="X43" s="45">
        <v>45746</v>
      </c>
      <c r="Y43" s="45">
        <f t="shared" si="23"/>
        <v>45806</v>
      </c>
      <c r="Z43" s="56"/>
      <c r="AA43" s="56"/>
      <c r="AB43" s="56"/>
      <c r="AC43" s="56"/>
      <c r="AD43" s="56" t="str">
        <f t="shared" si="12"/>
        <v>Техническое перевооружение ПС 35/10 кВ Пермяковская. Замена КРУН-10 (24 шт.).
  (Инской РЭС)</v>
      </c>
      <c r="AE43" s="33" t="s">
        <v>502</v>
      </c>
      <c r="AF43" s="33">
        <v>876</v>
      </c>
      <c r="AG43" s="33" t="s">
        <v>435</v>
      </c>
      <c r="AH43" s="33">
        <v>1</v>
      </c>
      <c r="AI43" s="42">
        <v>32000000000</v>
      </c>
      <c r="AJ43" s="33" t="s">
        <v>503</v>
      </c>
      <c r="AK43" s="45">
        <f t="shared" si="17"/>
        <v>45816</v>
      </c>
      <c r="AL43" s="45">
        <f t="shared" si="18"/>
        <v>45816</v>
      </c>
      <c r="AM43" s="45">
        <v>46021</v>
      </c>
      <c r="AN43" s="56">
        <v>2025</v>
      </c>
      <c r="AO43" s="56"/>
      <c r="AP43" s="56"/>
      <c r="AQ43" s="56" t="s">
        <v>837</v>
      </c>
      <c r="AR43" s="56" t="s">
        <v>838</v>
      </c>
      <c r="AS43" s="56">
        <v>2018</v>
      </c>
      <c r="AT43" s="56">
        <v>2025</v>
      </c>
      <c r="AU43" s="44">
        <v>50.367288139999999</v>
      </c>
      <c r="AV43" s="44">
        <v>48.351288140000001</v>
      </c>
      <c r="AW43" s="56" t="s">
        <v>74</v>
      </c>
      <c r="AX43" s="56"/>
      <c r="AY43" s="56"/>
      <c r="AZ43" s="56"/>
      <c r="BA43" s="43" t="s">
        <v>1919</v>
      </c>
      <c r="BC43" s="43">
        <f t="shared" si="13"/>
        <v>50367.288139999997</v>
      </c>
      <c r="BD43" s="43">
        <f t="shared" si="14"/>
        <v>12895.039831499991</v>
      </c>
      <c r="BE43" s="280">
        <f t="shared" si="15"/>
        <v>35526.038783199998</v>
      </c>
      <c r="BF43" s="280">
        <v>35526038.783199996</v>
      </c>
      <c r="BJ43" s="43">
        <f t="shared" si="16"/>
        <v>45450.210851600001</v>
      </c>
      <c r="BK43" s="43">
        <v>48.351288140000001</v>
      </c>
    </row>
    <row r="44" spans="1:63" s="43" customFormat="1" ht="79.5" customHeight="1">
      <c r="A44" s="56" t="s">
        <v>525</v>
      </c>
      <c r="B44" s="56"/>
      <c r="C44" s="56" t="s">
        <v>382</v>
      </c>
      <c r="D44" s="56" t="s">
        <v>497</v>
      </c>
      <c r="E44" s="56" t="s">
        <v>57</v>
      </c>
      <c r="F44" s="56"/>
      <c r="G44" s="56" t="s">
        <v>839</v>
      </c>
      <c r="H44" s="40" t="s">
        <v>60</v>
      </c>
      <c r="I44" s="40" t="s">
        <v>60</v>
      </c>
      <c r="J44" s="56">
        <v>2</v>
      </c>
      <c r="K44" s="56"/>
      <c r="L44" s="56" t="s">
        <v>74</v>
      </c>
      <c r="M44" s="16" t="s">
        <v>527</v>
      </c>
      <c r="N44" s="16" t="s">
        <v>211</v>
      </c>
      <c r="O44" s="125">
        <f t="shared" si="21"/>
        <v>21761.316946000003</v>
      </c>
      <c r="P44" s="125">
        <f t="shared" si="22"/>
        <v>26113.5803352</v>
      </c>
      <c r="Q44" s="44">
        <f>28079.11864*0.93</f>
        <v>26113.5803352</v>
      </c>
      <c r="R44" s="44"/>
      <c r="S44" s="56"/>
      <c r="T44" s="56"/>
      <c r="U44" s="56" t="s">
        <v>64</v>
      </c>
      <c r="V44" s="56" t="s">
        <v>501</v>
      </c>
      <c r="W44" s="56" t="s">
        <v>66</v>
      </c>
      <c r="X44" s="45">
        <v>45746</v>
      </c>
      <c r="Y44" s="45">
        <f t="shared" si="23"/>
        <v>45806</v>
      </c>
      <c r="Z44" s="56"/>
      <c r="AA44" s="56"/>
      <c r="AB44" s="56"/>
      <c r="AC44" s="56"/>
      <c r="AD44" s="56" t="str">
        <f t="shared" si="12"/>
        <v xml:space="preserve">Техническое перевооружение ПС 35/10 кВ Терентьевская. Замена КРУН-10 (14 шт.). (Прокопьевский РЭС)
</v>
      </c>
      <c r="AE44" s="33" t="s">
        <v>502</v>
      </c>
      <c r="AF44" s="33">
        <v>876</v>
      </c>
      <c r="AG44" s="33" t="s">
        <v>435</v>
      </c>
      <c r="AH44" s="33">
        <v>1</v>
      </c>
      <c r="AI44" s="42">
        <v>32000000000</v>
      </c>
      <c r="AJ44" s="33" t="s">
        <v>503</v>
      </c>
      <c r="AK44" s="45">
        <f t="shared" si="17"/>
        <v>45816</v>
      </c>
      <c r="AL44" s="45">
        <f t="shared" si="18"/>
        <v>45816</v>
      </c>
      <c r="AM44" s="45">
        <v>46021</v>
      </c>
      <c r="AN44" s="56">
        <v>2025</v>
      </c>
      <c r="AO44" s="56"/>
      <c r="AP44" s="56"/>
      <c r="AQ44" s="56" t="s">
        <v>839</v>
      </c>
      <c r="AR44" s="56" t="s">
        <v>840</v>
      </c>
      <c r="AS44" s="56">
        <v>2018</v>
      </c>
      <c r="AT44" s="56">
        <v>2025</v>
      </c>
      <c r="AU44" s="44">
        <v>29.361118640000001</v>
      </c>
      <c r="AV44" s="44">
        <v>28.079118640000001</v>
      </c>
      <c r="AW44" s="56" t="s">
        <v>74</v>
      </c>
      <c r="AX44" s="56"/>
      <c r="AY44" s="56"/>
      <c r="AZ44" s="56"/>
      <c r="BA44" s="43" t="s">
        <v>1919</v>
      </c>
      <c r="BC44" s="43">
        <f t="shared" si="13"/>
        <v>29361.118640000001</v>
      </c>
      <c r="BD44" s="43">
        <f t="shared" si="14"/>
        <v>7599.801693999998</v>
      </c>
      <c r="BE44" s="280">
        <f t="shared" si="15"/>
        <v>677.75593299999991</v>
      </c>
      <c r="BF44" s="280">
        <v>677755.93299999996</v>
      </c>
      <c r="BJ44" s="43">
        <f t="shared" si="16"/>
        <v>26394.371521600002</v>
      </c>
      <c r="BK44" s="43">
        <v>28.079118640000001</v>
      </c>
    </row>
    <row r="45" spans="1:63" s="43" customFormat="1" ht="79.5" customHeight="1">
      <c r="A45" s="56" t="s">
        <v>525</v>
      </c>
      <c r="B45" s="56"/>
      <c r="C45" s="56" t="s">
        <v>382</v>
      </c>
      <c r="D45" s="56" t="s">
        <v>497</v>
      </c>
      <c r="E45" s="56" t="s">
        <v>57</v>
      </c>
      <c r="F45" s="56"/>
      <c r="G45" s="56" t="s">
        <v>841</v>
      </c>
      <c r="H45" s="40" t="s">
        <v>60</v>
      </c>
      <c r="I45" s="40" t="s">
        <v>60</v>
      </c>
      <c r="J45" s="56">
        <v>2</v>
      </c>
      <c r="K45" s="56"/>
      <c r="L45" s="56" t="s">
        <v>74</v>
      </c>
      <c r="M45" s="16" t="s">
        <v>527</v>
      </c>
      <c r="N45" s="16" t="s">
        <v>211</v>
      </c>
      <c r="O45" s="125">
        <f t="shared" si="21"/>
        <v>15406.829236500002</v>
      </c>
      <c r="P45" s="125">
        <f t="shared" si="22"/>
        <v>18488.195083800001</v>
      </c>
      <c r="Q45" s="44">
        <f>19879.77966*0.93</f>
        <v>18488.195083800001</v>
      </c>
      <c r="R45" s="44"/>
      <c r="S45" s="56"/>
      <c r="T45" s="56"/>
      <c r="U45" s="56" t="s">
        <v>64</v>
      </c>
      <c r="V45" s="56" t="s">
        <v>501</v>
      </c>
      <c r="W45" s="56" t="s">
        <v>66</v>
      </c>
      <c r="X45" s="45">
        <v>45746</v>
      </c>
      <c r="Y45" s="45">
        <f t="shared" si="23"/>
        <v>45806</v>
      </c>
      <c r="Z45" s="56"/>
      <c r="AA45" s="56"/>
      <c r="AB45" s="56"/>
      <c r="AC45" s="56"/>
      <c r="AD45" s="56" t="str">
        <f t="shared" si="12"/>
        <v>Техническое перевооружение РП-10 Треща. Замена КРУН-10 (10 шт.).
(Топкинский РЭС)</v>
      </c>
      <c r="AE45" s="33" t="s">
        <v>502</v>
      </c>
      <c r="AF45" s="33">
        <v>876</v>
      </c>
      <c r="AG45" s="33" t="s">
        <v>435</v>
      </c>
      <c r="AH45" s="33">
        <v>1</v>
      </c>
      <c r="AI45" s="42">
        <v>32000000000</v>
      </c>
      <c r="AJ45" s="33" t="s">
        <v>503</v>
      </c>
      <c r="AK45" s="45">
        <f t="shared" si="17"/>
        <v>45816</v>
      </c>
      <c r="AL45" s="45">
        <f t="shared" si="18"/>
        <v>45816</v>
      </c>
      <c r="AM45" s="45">
        <v>46021</v>
      </c>
      <c r="AN45" s="56">
        <v>2025</v>
      </c>
      <c r="AO45" s="56"/>
      <c r="AP45" s="56"/>
      <c r="AQ45" s="56" t="s">
        <v>841</v>
      </c>
      <c r="AR45" s="56" t="s">
        <v>842</v>
      </c>
      <c r="AS45" s="56">
        <v>2019</v>
      </c>
      <c r="AT45" s="56">
        <v>2025</v>
      </c>
      <c r="AU45" s="44">
        <v>20.98677966</v>
      </c>
      <c r="AV45" s="44">
        <v>19.879779660000001</v>
      </c>
      <c r="AW45" s="56" t="s">
        <v>74</v>
      </c>
      <c r="AX45" s="56"/>
      <c r="AY45" s="56"/>
      <c r="AZ45" s="56"/>
      <c r="BA45" s="43" t="s">
        <v>1919</v>
      </c>
      <c r="BC45" s="43">
        <f t="shared" si="13"/>
        <v>20986.77966</v>
      </c>
      <c r="BD45" s="43">
        <f t="shared" si="14"/>
        <v>5579.9504234999986</v>
      </c>
      <c r="BE45" s="280">
        <f t="shared" si="15"/>
        <v>4414.0169474000004</v>
      </c>
      <c r="BF45" s="280">
        <v>4414016.9473999999</v>
      </c>
      <c r="BJ45" s="43">
        <f t="shared" si="16"/>
        <v>18686.992880399997</v>
      </c>
      <c r="BK45" s="43">
        <v>19.879779660000001</v>
      </c>
    </row>
    <row r="46" spans="1:63" s="43" customFormat="1" ht="79.5" customHeight="1">
      <c r="A46" s="56" t="s">
        <v>525</v>
      </c>
      <c r="B46" s="56"/>
      <c r="C46" s="56" t="s">
        <v>382</v>
      </c>
      <c r="D46" s="56" t="s">
        <v>497</v>
      </c>
      <c r="E46" s="56" t="s">
        <v>57</v>
      </c>
      <c r="F46" s="56"/>
      <c r="G46" s="56" t="s">
        <v>843</v>
      </c>
      <c r="H46" s="40" t="s">
        <v>60</v>
      </c>
      <c r="I46" s="40" t="s">
        <v>60</v>
      </c>
      <c r="J46" s="56">
        <v>2</v>
      </c>
      <c r="K46" s="56"/>
      <c r="L46" s="56" t="s">
        <v>74</v>
      </c>
      <c r="M46" s="16" t="s">
        <v>527</v>
      </c>
      <c r="N46" s="16" t="s">
        <v>211</v>
      </c>
      <c r="O46" s="125">
        <f t="shared" si="21"/>
        <v>3857.9237275</v>
      </c>
      <c r="P46" s="125">
        <f t="shared" si="22"/>
        <v>4629.5084729999999</v>
      </c>
      <c r="Q46" s="44">
        <f>4977.9661*0.93</f>
        <v>4629.5084729999999</v>
      </c>
      <c r="R46" s="44"/>
      <c r="S46" s="56"/>
      <c r="T46" s="56"/>
      <c r="U46" s="56" t="s">
        <v>64</v>
      </c>
      <c r="V46" s="56" t="s">
        <v>501</v>
      </c>
      <c r="W46" s="56" t="s">
        <v>66</v>
      </c>
      <c r="X46" s="45">
        <v>45746</v>
      </c>
      <c r="Y46" s="45">
        <f t="shared" si="23"/>
        <v>45806</v>
      </c>
      <c r="Z46" s="56"/>
      <c r="AA46" s="56"/>
      <c r="AB46" s="56"/>
      <c r="AC46" s="56"/>
      <c r="AD46" s="56" t="str">
        <f t="shared" si="12"/>
        <v xml:space="preserve">Модернизация ПС 35/6 кВ Прокопьевская с созданием систем телеуправления для дистанционного ввода ГВО (каналы связи) в 2021 году , 1 комплект </v>
      </c>
      <c r="AE46" s="33" t="s">
        <v>502</v>
      </c>
      <c r="AF46" s="33">
        <v>876</v>
      </c>
      <c r="AG46" s="33" t="s">
        <v>435</v>
      </c>
      <c r="AH46" s="33">
        <v>1</v>
      </c>
      <c r="AI46" s="42">
        <v>32000000000</v>
      </c>
      <c r="AJ46" s="33" t="s">
        <v>503</v>
      </c>
      <c r="AK46" s="45">
        <f t="shared" si="17"/>
        <v>45816</v>
      </c>
      <c r="AL46" s="45">
        <f t="shared" si="18"/>
        <v>45816</v>
      </c>
      <c r="AM46" s="45">
        <v>46021</v>
      </c>
      <c r="AN46" s="56">
        <v>2025</v>
      </c>
      <c r="AO46" s="56"/>
      <c r="AP46" s="56"/>
      <c r="AQ46" s="56" t="s">
        <v>843</v>
      </c>
      <c r="AR46" s="56" t="s">
        <v>844</v>
      </c>
      <c r="AS46" s="56">
        <v>2018</v>
      </c>
      <c r="AT46" s="56">
        <v>2025</v>
      </c>
      <c r="AU46" s="44">
        <v>4.9789661000000001</v>
      </c>
      <c r="AV46" s="44">
        <v>4.9779660999999997</v>
      </c>
      <c r="AW46" s="56" t="s">
        <v>74</v>
      </c>
      <c r="AX46" s="56"/>
      <c r="AY46" s="56"/>
      <c r="AZ46" s="56"/>
      <c r="BA46" s="43" t="s">
        <v>1919</v>
      </c>
      <c r="BE46" s="280"/>
      <c r="BF46" s="280"/>
      <c r="BJ46" s="43">
        <f t="shared" si="16"/>
        <v>4679.2881339999994</v>
      </c>
      <c r="BK46" s="43">
        <v>4.9779660999999997</v>
      </c>
    </row>
    <row r="47" spans="1:63" s="43" customFormat="1" ht="79.5" customHeight="1">
      <c r="A47" s="56" t="s">
        <v>525</v>
      </c>
      <c r="B47" s="56"/>
      <c r="C47" s="56" t="s">
        <v>382</v>
      </c>
      <c r="D47" s="56" t="s">
        <v>497</v>
      </c>
      <c r="E47" s="56" t="s">
        <v>57</v>
      </c>
      <c r="F47" s="56"/>
      <c r="G47" s="56" t="s">
        <v>845</v>
      </c>
      <c r="H47" s="40" t="s">
        <v>60</v>
      </c>
      <c r="I47" s="40" t="s">
        <v>60</v>
      </c>
      <c r="J47" s="56">
        <v>2</v>
      </c>
      <c r="K47" s="56"/>
      <c r="L47" s="56" t="s">
        <v>74</v>
      </c>
      <c r="M47" s="16" t="s">
        <v>527</v>
      </c>
      <c r="N47" s="16" t="s">
        <v>211</v>
      </c>
      <c r="O47" s="125">
        <f t="shared" si="21"/>
        <v>3764.1355912500007</v>
      </c>
      <c r="P47" s="125">
        <f t="shared" si="22"/>
        <v>4516.9627095000005</v>
      </c>
      <c r="Q47" s="44">
        <f>4856.94915*0.93</f>
        <v>4516.9627095000005</v>
      </c>
      <c r="R47" s="44"/>
      <c r="S47" s="56"/>
      <c r="T47" s="56"/>
      <c r="U47" s="56" t="s">
        <v>64</v>
      </c>
      <c r="V47" s="56" t="s">
        <v>501</v>
      </c>
      <c r="W47" s="56" t="s">
        <v>66</v>
      </c>
      <c r="X47" s="45">
        <v>45746</v>
      </c>
      <c r="Y47" s="45">
        <f t="shared" si="23"/>
        <v>45806</v>
      </c>
      <c r="Z47" s="56"/>
      <c r="AA47" s="56"/>
      <c r="AB47" s="56"/>
      <c r="AC47" s="56"/>
      <c r="AD47" s="56" t="str">
        <f t="shared" si="12"/>
        <v xml:space="preserve">Модернизация ПС 110/610кВ Драгуновский водозабор с созданием систем телеуправления для дистанционного ввода ГВО (каналы связи) в 2021 году , 1 комплект </v>
      </c>
      <c r="AE47" s="33" t="s">
        <v>502</v>
      </c>
      <c r="AF47" s="33">
        <v>876</v>
      </c>
      <c r="AG47" s="33" t="s">
        <v>435</v>
      </c>
      <c r="AH47" s="33">
        <v>1</v>
      </c>
      <c r="AI47" s="42">
        <v>32000000000</v>
      </c>
      <c r="AJ47" s="33" t="s">
        <v>503</v>
      </c>
      <c r="AK47" s="45">
        <f t="shared" si="17"/>
        <v>45816</v>
      </c>
      <c r="AL47" s="45">
        <f t="shared" si="18"/>
        <v>45816</v>
      </c>
      <c r="AM47" s="45">
        <v>46021</v>
      </c>
      <c r="AN47" s="56">
        <v>2025</v>
      </c>
      <c r="AO47" s="56"/>
      <c r="AP47" s="56"/>
      <c r="AQ47" s="56" t="s">
        <v>845</v>
      </c>
      <c r="AR47" s="56" t="s">
        <v>846</v>
      </c>
      <c r="AS47" s="56">
        <v>2025</v>
      </c>
      <c r="AT47" s="56">
        <v>2025</v>
      </c>
      <c r="AU47" s="44">
        <v>4.8569491500000002</v>
      </c>
      <c r="AV47" s="44">
        <v>4.8569491500000002</v>
      </c>
      <c r="AW47" s="56" t="s">
        <v>74</v>
      </c>
      <c r="AX47" s="56"/>
      <c r="AY47" s="56"/>
      <c r="AZ47" s="56"/>
      <c r="BA47" s="43" t="s">
        <v>1919</v>
      </c>
      <c r="BC47" s="43">
        <f t="shared" si="13"/>
        <v>4856.9491500000004</v>
      </c>
      <c r="BD47" s="43">
        <f t="shared" si="14"/>
        <v>1092.8135587499996</v>
      </c>
      <c r="BE47" s="280">
        <f t="shared" si="15"/>
        <v>54799.666882400001</v>
      </c>
      <c r="BF47" s="280">
        <v>54799666.882399999</v>
      </c>
      <c r="BJ47" s="43">
        <f t="shared" si="16"/>
        <v>4565.532201</v>
      </c>
      <c r="BK47" s="43">
        <v>4.8569491500000002</v>
      </c>
    </row>
    <row r="48" spans="1:63" s="43" customFormat="1" ht="79.5" customHeight="1">
      <c r="A48" s="56" t="s">
        <v>525</v>
      </c>
      <c r="B48" s="56"/>
      <c r="C48" s="56" t="s">
        <v>382</v>
      </c>
      <c r="D48" s="56" t="s">
        <v>497</v>
      </c>
      <c r="E48" s="56" t="s">
        <v>57</v>
      </c>
      <c r="F48" s="56"/>
      <c r="G48" s="56" t="s">
        <v>847</v>
      </c>
      <c r="H48" s="40" t="s">
        <v>60</v>
      </c>
      <c r="I48" s="40" t="s">
        <v>60</v>
      </c>
      <c r="J48" s="56">
        <v>2</v>
      </c>
      <c r="K48" s="56"/>
      <c r="L48" s="56" t="s">
        <v>74</v>
      </c>
      <c r="M48" s="16" t="s">
        <v>527</v>
      </c>
      <c r="N48" s="16" t="s">
        <v>211</v>
      </c>
      <c r="O48" s="125">
        <f t="shared" si="21"/>
        <v>28452.334029250003</v>
      </c>
      <c r="P48" s="125">
        <f t="shared" si="22"/>
        <v>34142.800835100003</v>
      </c>
      <c r="Q48" s="44">
        <f>36712.68907*0.93</f>
        <v>34142.800835100003</v>
      </c>
      <c r="R48" s="44"/>
      <c r="S48" s="56"/>
      <c r="T48" s="56"/>
      <c r="U48" s="56" t="s">
        <v>64</v>
      </c>
      <c r="V48" s="56" t="s">
        <v>501</v>
      </c>
      <c r="W48" s="56" t="s">
        <v>66</v>
      </c>
      <c r="X48" s="45">
        <v>45746</v>
      </c>
      <c r="Y48" s="45">
        <f t="shared" si="23"/>
        <v>45806</v>
      </c>
      <c r="Z48" s="56"/>
      <c r="AA48" s="56"/>
      <c r="AB48" s="56"/>
      <c r="AC48" s="56"/>
      <c r="AD48" s="56" t="str">
        <f t="shared" si="12"/>
        <v>Модернизация с созданием каналов связи ПС 110/35/6 кВ Топкинская (СДТУ, ВОЛС) - ПС 35/10 кВ Шишинская (СДТУ, ВОЛС)</v>
      </c>
      <c r="AE48" s="33" t="s">
        <v>502</v>
      </c>
      <c r="AF48" s="33">
        <v>876</v>
      </c>
      <c r="AG48" s="33" t="s">
        <v>435</v>
      </c>
      <c r="AH48" s="33">
        <v>1</v>
      </c>
      <c r="AI48" s="42">
        <v>32000000000</v>
      </c>
      <c r="AJ48" s="33" t="s">
        <v>503</v>
      </c>
      <c r="AK48" s="45">
        <f t="shared" si="17"/>
        <v>45816</v>
      </c>
      <c r="AL48" s="45">
        <f t="shared" si="18"/>
        <v>45816</v>
      </c>
      <c r="AM48" s="45">
        <v>46021</v>
      </c>
      <c r="AN48" s="56">
        <v>2025</v>
      </c>
      <c r="AO48" s="56"/>
      <c r="AP48" s="56"/>
      <c r="AQ48" s="56" t="s">
        <v>847</v>
      </c>
      <c r="AR48" s="56" t="s">
        <v>848</v>
      </c>
      <c r="AS48" s="56">
        <v>2018</v>
      </c>
      <c r="AT48" s="56">
        <v>2025</v>
      </c>
      <c r="AU48" s="44">
        <v>49.493673059999999</v>
      </c>
      <c r="AV48" s="44">
        <v>36.973650710000001</v>
      </c>
      <c r="AW48" s="56" t="s">
        <v>74</v>
      </c>
      <c r="AX48" s="56"/>
      <c r="AY48" s="56"/>
      <c r="AZ48" s="56"/>
      <c r="BA48" s="43" t="s">
        <v>1919</v>
      </c>
      <c r="BC48" s="43">
        <f t="shared" si="13"/>
        <v>49493.673060000001</v>
      </c>
      <c r="BD48" s="43">
        <f t="shared" si="14"/>
        <v>21041.339030749998</v>
      </c>
      <c r="BE48" s="280">
        <f t="shared" si="15"/>
        <v>4085.0169474000004</v>
      </c>
      <c r="BF48" s="280">
        <v>4085016.9474000004</v>
      </c>
      <c r="BJ48" s="43">
        <f t="shared" si="16"/>
        <v>34509.927725800007</v>
      </c>
      <c r="BK48" s="43">
        <v>36.712689070000003</v>
      </c>
    </row>
    <row r="49" spans="1:63" s="43" customFormat="1" ht="79.5" customHeight="1">
      <c r="A49" s="56" t="s">
        <v>525</v>
      </c>
      <c r="B49" s="56"/>
      <c r="C49" s="56" t="s">
        <v>382</v>
      </c>
      <c r="D49" s="56" t="s">
        <v>497</v>
      </c>
      <c r="E49" s="56" t="s">
        <v>57</v>
      </c>
      <c r="F49" s="56"/>
      <c r="G49" s="56" t="s">
        <v>849</v>
      </c>
      <c r="H49" s="40" t="s">
        <v>60</v>
      </c>
      <c r="I49" s="40" t="s">
        <v>60</v>
      </c>
      <c r="J49" s="56">
        <v>2</v>
      </c>
      <c r="K49" s="56"/>
      <c r="L49" s="56" t="s">
        <v>74</v>
      </c>
      <c r="M49" s="16" t="s">
        <v>527</v>
      </c>
      <c r="N49" s="16" t="s">
        <v>211</v>
      </c>
      <c r="O49" s="125">
        <f t="shared" si="21"/>
        <v>3288.89354</v>
      </c>
      <c r="P49" s="125">
        <f t="shared" si="22"/>
        <v>3946.6722479999999</v>
      </c>
      <c r="Q49" s="44">
        <f>4243.7336*0.93</f>
        <v>3946.6722479999999</v>
      </c>
      <c r="R49" s="44"/>
      <c r="S49" s="56"/>
      <c r="T49" s="56"/>
      <c r="U49" s="56" t="s">
        <v>64</v>
      </c>
      <c r="V49" s="56" t="s">
        <v>501</v>
      </c>
      <c r="W49" s="56" t="s">
        <v>66</v>
      </c>
      <c r="X49" s="45">
        <v>45746</v>
      </c>
      <c r="Y49" s="45">
        <f t="shared" si="23"/>
        <v>45806</v>
      </c>
      <c r="Z49" s="56"/>
      <c r="AA49" s="56"/>
      <c r="AB49" s="56"/>
      <c r="AC49" s="56"/>
      <c r="AD49" s="56" t="str">
        <f t="shared" si="12"/>
        <v>Модернизация ПС 35/6 кВ Абашевская 1/2 с созданием систем телеуправления для дистанционного ввода ГВО (каналы связи) , 1 комплект</v>
      </c>
      <c r="AE49" s="33" t="s">
        <v>502</v>
      </c>
      <c r="AF49" s="33">
        <v>876</v>
      </c>
      <c r="AG49" s="33" t="s">
        <v>435</v>
      </c>
      <c r="AH49" s="33">
        <v>1</v>
      </c>
      <c r="AI49" s="42">
        <v>32000000000</v>
      </c>
      <c r="AJ49" s="33" t="s">
        <v>503</v>
      </c>
      <c r="AK49" s="45">
        <f t="shared" si="17"/>
        <v>45816</v>
      </c>
      <c r="AL49" s="45">
        <f t="shared" si="18"/>
        <v>45816</v>
      </c>
      <c r="AM49" s="45">
        <v>46021</v>
      </c>
      <c r="AN49" s="56">
        <v>2025</v>
      </c>
      <c r="AO49" s="56"/>
      <c r="AP49" s="56"/>
      <c r="AQ49" s="56" t="s">
        <v>849</v>
      </c>
      <c r="AR49" s="56" t="s">
        <v>850</v>
      </c>
      <c r="AS49" s="56">
        <v>2020</v>
      </c>
      <c r="AT49" s="56">
        <v>2025</v>
      </c>
      <c r="AU49" s="44">
        <v>4.3676022400000001</v>
      </c>
      <c r="AV49" s="44">
        <v>4.2437335999999997</v>
      </c>
      <c r="AW49" s="56" t="s">
        <v>74</v>
      </c>
      <c r="AX49" s="56"/>
      <c r="AY49" s="56"/>
      <c r="AZ49" s="56"/>
      <c r="BA49" s="43" t="s">
        <v>1919</v>
      </c>
      <c r="BC49" s="43">
        <f t="shared" si="13"/>
        <v>4367.6022400000002</v>
      </c>
      <c r="BD49" s="43">
        <f t="shared" si="14"/>
        <v>1078.7087000000001</v>
      </c>
      <c r="BE49" s="280">
        <f t="shared" si="15"/>
        <v>4085.0169474000004</v>
      </c>
      <c r="BF49" s="280">
        <v>4085016.9474000004</v>
      </c>
      <c r="BJ49" s="43">
        <f t="shared" si="16"/>
        <v>3989.1095839999994</v>
      </c>
      <c r="BK49" s="43">
        <v>4.2437335999999997</v>
      </c>
    </row>
    <row r="50" spans="1:63" s="43" customFormat="1" ht="79.5" customHeight="1">
      <c r="A50" s="56" t="s">
        <v>525</v>
      </c>
      <c r="B50" s="56"/>
      <c r="C50" s="56" t="s">
        <v>382</v>
      </c>
      <c r="D50" s="56" t="s">
        <v>497</v>
      </c>
      <c r="E50" s="56" t="s">
        <v>57</v>
      </c>
      <c r="F50" s="56"/>
      <c r="G50" s="56" t="s">
        <v>851</v>
      </c>
      <c r="H50" s="40" t="s">
        <v>60</v>
      </c>
      <c r="I50" s="40" t="s">
        <v>60</v>
      </c>
      <c r="J50" s="56">
        <v>2</v>
      </c>
      <c r="K50" s="56"/>
      <c r="L50" s="56" t="s">
        <v>74</v>
      </c>
      <c r="M50" s="16" t="s">
        <v>527</v>
      </c>
      <c r="N50" s="16" t="s">
        <v>211</v>
      </c>
      <c r="O50" s="125">
        <f t="shared" si="21"/>
        <v>1829.2762487500004</v>
      </c>
      <c r="P50" s="125">
        <f t="shared" si="22"/>
        <v>2195.1314985000004</v>
      </c>
      <c r="Q50" s="44">
        <f>2360.35645*0.93</f>
        <v>2195.1314985000004</v>
      </c>
      <c r="R50" s="44"/>
      <c r="S50" s="56"/>
      <c r="T50" s="56"/>
      <c r="U50" s="56" t="s">
        <v>64</v>
      </c>
      <c r="V50" s="56" t="s">
        <v>501</v>
      </c>
      <c r="W50" s="56" t="s">
        <v>66</v>
      </c>
      <c r="X50" s="45">
        <v>45746</v>
      </c>
      <c r="Y50" s="45">
        <f t="shared" si="23"/>
        <v>45806</v>
      </c>
      <c r="Z50" s="56"/>
      <c r="AA50" s="56"/>
      <c r="AB50" s="56"/>
      <c r="AC50" s="56"/>
      <c r="AD50" s="56" t="str">
        <f t="shared" si="12"/>
        <v>Модернизация ПС 35/10 кВ Беловская городская с созданием систем телеуправления для дистанционного ввода ГВО (каналы связи) , 1 комплект</v>
      </c>
      <c r="AE50" s="33" t="s">
        <v>502</v>
      </c>
      <c r="AF50" s="33">
        <v>876</v>
      </c>
      <c r="AG50" s="33" t="s">
        <v>435</v>
      </c>
      <c r="AH50" s="33">
        <v>1</v>
      </c>
      <c r="AI50" s="42">
        <v>32000000000</v>
      </c>
      <c r="AJ50" s="33" t="s">
        <v>503</v>
      </c>
      <c r="AK50" s="45">
        <f t="shared" si="17"/>
        <v>45816</v>
      </c>
      <c r="AL50" s="45">
        <f t="shared" si="18"/>
        <v>45816</v>
      </c>
      <c r="AM50" s="45">
        <v>46021</v>
      </c>
      <c r="AN50" s="56">
        <v>2025</v>
      </c>
      <c r="AO50" s="56"/>
      <c r="AP50" s="56"/>
      <c r="AQ50" s="56" t="s">
        <v>851</v>
      </c>
      <c r="AR50" s="56" t="s">
        <v>852</v>
      </c>
      <c r="AS50" s="56">
        <v>2020</v>
      </c>
      <c r="AT50" s="56">
        <v>2025</v>
      </c>
      <c r="AU50" s="44">
        <v>3.5086825899999998</v>
      </c>
      <c r="AV50" s="44">
        <v>2.3603564499999998</v>
      </c>
      <c r="AW50" s="56" t="s">
        <v>74</v>
      </c>
      <c r="AX50" s="56"/>
      <c r="AY50" s="56"/>
      <c r="AZ50" s="56"/>
      <c r="BA50" s="43" t="s">
        <v>1919</v>
      </c>
      <c r="BC50" s="43">
        <f t="shared" si="13"/>
        <v>3508.6825899999999</v>
      </c>
      <c r="BD50" s="43">
        <f t="shared" si="14"/>
        <v>1679.4063412499995</v>
      </c>
      <c r="BE50" s="280">
        <f t="shared" si="15"/>
        <v>4019.2169473999998</v>
      </c>
      <c r="BF50" s="280">
        <v>4019216.9473999999</v>
      </c>
      <c r="BJ50" s="43">
        <f t="shared" si="16"/>
        <v>2218.7350629999996</v>
      </c>
      <c r="BK50" s="43">
        <v>2.3603564499999998</v>
      </c>
    </row>
    <row r="51" spans="1:63" s="43" customFormat="1" ht="79.5" customHeight="1">
      <c r="A51" s="56" t="s">
        <v>525</v>
      </c>
      <c r="B51" s="56"/>
      <c r="C51" s="56" t="s">
        <v>382</v>
      </c>
      <c r="D51" s="56" t="s">
        <v>497</v>
      </c>
      <c r="E51" s="56" t="s">
        <v>57</v>
      </c>
      <c r="F51" s="56"/>
      <c r="G51" s="56" t="s">
        <v>853</v>
      </c>
      <c r="H51" s="40" t="s">
        <v>60</v>
      </c>
      <c r="I51" s="40" t="s">
        <v>60</v>
      </c>
      <c r="J51" s="56">
        <v>2</v>
      </c>
      <c r="K51" s="56"/>
      <c r="L51" s="56" t="s">
        <v>74</v>
      </c>
      <c r="M51" s="16" t="s">
        <v>527</v>
      </c>
      <c r="N51" s="16" t="s">
        <v>211</v>
      </c>
      <c r="O51" s="125">
        <f t="shared" si="21"/>
        <v>3297.1553190000004</v>
      </c>
      <c r="P51" s="125">
        <f t="shared" si="22"/>
        <v>3956.5863828000006</v>
      </c>
      <c r="Q51" s="44">
        <f>4254.39396*0.93</f>
        <v>3956.5863828000006</v>
      </c>
      <c r="R51" s="44"/>
      <c r="S51" s="56"/>
      <c r="T51" s="56"/>
      <c r="U51" s="56" t="s">
        <v>64</v>
      </c>
      <c r="V51" s="56" t="s">
        <v>501</v>
      </c>
      <c r="W51" s="56" t="s">
        <v>66</v>
      </c>
      <c r="X51" s="45">
        <v>45746</v>
      </c>
      <c r="Y51" s="45">
        <f t="shared" si="23"/>
        <v>45806</v>
      </c>
      <c r="Z51" s="56"/>
      <c r="AA51" s="56"/>
      <c r="AB51" s="56"/>
      <c r="AC51" s="56"/>
      <c r="AD51" s="56" t="str">
        <f t="shared" si="12"/>
        <v>Модернизация ПС 110/10 кВ Ильинская-Городская-2 с созданием систем телеуправления для дистанционного ввода ГВО (каналы связи) , 1 комплект</v>
      </c>
      <c r="AE51" s="33" t="s">
        <v>502</v>
      </c>
      <c r="AF51" s="33">
        <v>876</v>
      </c>
      <c r="AG51" s="33" t="s">
        <v>435</v>
      </c>
      <c r="AH51" s="33">
        <v>1</v>
      </c>
      <c r="AI51" s="42">
        <v>32000000000</v>
      </c>
      <c r="AJ51" s="33" t="s">
        <v>503</v>
      </c>
      <c r="AK51" s="45">
        <f t="shared" si="17"/>
        <v>45816</v>
      </c>
      <c r="AL51" s="45">
        <f t="shared" si="18"/>
        <v>45816</v>
      </c>
      <c r="AM51" s="45">
        <v>46021</v>
      </c>
      <c r="AN51" s="56">
        <v>2025</v>
      </c>
      <c r="AO51" s="56"/>
      <c r="AP51" s="56"/>
      <c r="AQ51" s="56" t="s">
        <v>853</v>
      </c>
      <c r="AR51" s="56" t="s">
        <v>854</v>
      </c>
      <c r="AS51" s="56">
        <v>2020</v>
      </c>
      <c r="AT51" s="56">
        <v>2025</v>
      </c>
      <c r="AU51" s="44">
        <v>4.3815659</v>
      </c>
      <c r="AV51" s="44">
        <v>4.2543939599999998</v>
      </c>
      <c r="AW51" s="56" t="s">
        <v>74</v>
      </c>
      <c r="AX51" s="56"/>
      <c r="AY51" s="56"/>
      <c r="AZ51" s="56"/>
      <c r="BA51" s="43" t="s">
        <v>1919</v>
      </c>
      <c r="BC51" s="43">
        <f t="shared" si="13"/>
        <v>4381.5658999999996</v>
      </c>
      <c r="BD51" s="43">
        <f t="shared" si="14"/>
        <v>1084.4105809999992</v>
      </c>
      <c r="BE51" s="280">
        <f t="shared" si="15"/>
        <v>7982.8305071999994</v>
      </c>
      <c r="BF51" s="280">
        <v>7982830.5071999989</v>
      </c>
      <c r="BJ51" s="43">
        <f t="shared" si="16"/>
        <v>3999.1303223999998</v>
      </c>
      <c r="BK51" s="43">
        <v>4.2543939599999998</v>
      </c>
    </row>
    <row r="52" spans="1:63" s="43" customFormat="1" ht="79.5" customHeight="1">
      <c r="A52" s="56" t="s">
        <v>525</v>
      </c>
      <c r="B52" s="56"/>
      <c r="C52" s="56" t="s">
        <v>382</v>
      </c>
      <c r="D52" s="56" t="s">
        <v>497</v>
      </c>
      <c r="E52" s="56" t="s">
        <v>57</v>
      </c>
      <c r="F52" s="56"/>
      <c r="G52" s="56" t="s">
        <v>855</v>
      </c>
      <c r="H52" s="40" t="s">
        <v>60</v>
      </c>
      <c r="I52" s="40" t="s">
        <v>60</v>
      </c>
      <c r="J52" s="56">
        <v>2</v>
      </c>
      <c r="K52" s="56"/>
      <c r="L52" s="56" t="s">
        <v>74</v>
      </c>
      <c r="M52" s="16" t="s">
        <v>527</v>
      </c>
      <c r="N52" s="16" t="s">
        <v>211</v>
      </c>
      <c r="O52" s="125">
        <f t="shared" si="21"/>
        <v>3259.2833785000003</v>
      </c>
      <c r="P52" s="125">
        <f t="shared" si="22"/>
        <v>3911.1400542000001</v>
      </c>
      <c r="Q52" s="44">
        <f>4205.52694*0.93</f>
        <v>3911.1400542000001</v>
      </c>
      <c r="R52" s="44"/>
      <c r="S52" s="56"/>
      <c r="T52" s="56"/>
      <c r="U52" s="56" t="s">
        <v>64</v>
      </c>
      <c r="V52" s="56" t="s">
        <v>501</v>
      </c>
      <c r="W52" s="56" t="s">
        <v>66</v>
      </c>
      <c r="X52" s="45">
        <v>45746</v>
      </c>
      <c r="Y52" s="45">
        <f t="shared" si="23"/>
        <v>45806</v>
      </c>
      <c r="Z52" s="56"/>
      <c r="AA52" s="56"/>
      <c r="AB52" s="56"/>
      <c r="AC52" s="56"/>
      <c r="AD52" s="56" t="str">
        <f t="shared" si="12"/>
        <v>Модернизация ПС 35/10 кВ Сосновская с созданием систем телеуправления для дистанционного ввода ГВО (каналы связи) , 1 комплект</v>
      </c>
      <c r="AE52" s="33" t="s">
        <v>502</v>
      </c>
      <c r="AF52" s="33">
        <v>876</v>
      </c>
      <c r="AG52" s="33" t="s">
        <v>435</v>
      </c>
      <c r="AH52" s="33">
        <v>1</v>
      </c>
      <c r="AI52" s="42">
        <v>32000000000</v>
      </c>
      <c r="AJ52" s="33" t="s">
        <v>503</v>
      </c>
      <c r="AK52" s="45">
        <f t="shared" si="17"/>
        <v>45816</v>
      </c>
      <c r="AL52" s="45">
        <f t="shared" si="18"/>
        <v>45816</v>
      </c>
      <c r="AM52" s="45">
        <v>46021</v>
      </c>
      <c r="AN52" s="56">
        <v>2025</v>
      </c>
      <c r="AO52" s="56"/>
      <c r="AP52" s="56"/>
      <c r="AQ52" s="56" t="s">
        <v>855</v>
      </c>
      <c r="AR52" s="56" t="s">
        <v>856</v>
      </c>
      <c r="AS52" s="56">
        <v>2020</v>
      </c>
      <c r="AT52" s="56">
        <v>2025</v>
      </c>
      <c r="AU52" s="44">
        <v>4.3329578499999997</v>
      </c>
      <c r="AV52" s="44">
        <v>4.2055269400000004</v>
      </c>
      <c r="AW52" s="56" t="s">
        <v>74</v>
      </c>
      <c r="AX52" s="56"/>
      <c r="AY52" s="56"/>
      <c r="AZ52" s="56"/>
      <c r="BA52" s="43" t="s">
        <v>1919</v>
      </c>
      <c r="BC52" s="43">
        <f t="shared" si="13"/>
        <v>4332.9578499999998</v>
      </c>
      <c r="BD52" s="43">
        <f t="shared" si="14"/>
        <v>1073.6744714999995</v>
      </c>
      <c r="BE52" s="280">
        <f t="shared" si="15"/>
        <v>9056.4367209999982</v>
      </c>
      <c r="BF52" s="280">
        <v>9056436.720999999</v>
      </c>
      <c r="BJ52" s="43">
        <f t="shared" si="16"/>
        <v>3953.1953235999999</v>
      </c>
      <c r="BK52" s="43">
        <v>4.2055269400000004</v>
      </c>
    </row>
    <row r="53" spans="1:63" s="43" customFormat="1" ht="79.5" customHeight="1">
      <c r="A53" s="56" t="s">
        <v>525</v>
      </c>
      <c r="B53" s="56"/>
      <c r="C53" s="56" t="s">
        <v>382</v>
      </c>
      <c r="D53" s="56" t="s">
        <v>497</v>
      </c>
      <c r="E53" s="56" t="s">
        <v>57</v>
      </c>
      <c r="F53" s="56"/>
      <c r="G53" s="56" t="s">
        <v>857</v>
      </c>
      <c r="H53" s="40" t="s">
        <v>60</v>
      </c>
      <c r="I53" s="40" t="s">
        <v>60</v>
      </c>
      <c r="J53" s="56">
        <v>2</v>
      </c>
      <c r="K53" s="56"/>
      <c r="L53" s="56" t="s">
        <v>74</v>
      </c>
      <c r="M53" s="16" t="s">
        <v>527</v>
      </c>
      <c r="N53" s="16" t="s">
        <v>211</v>
      </c>
      <c r="O53" s="125">
        <f t="shared" si="21"/>
        <v>754.1401232500001</v>
      </c>
      <c r="P53" s="125">
        <f t="shared" si="22"/>
        <v>904.96814790000008</v>
      </c>
      <c r="Q53" s="44">
        <f>973.08403*0.93</f>
        <v>904.96814790000008</v>
      </c>
      <c r="R53" s="44"/>
      <c r="S53" s="56"/>
      <c r="T53" s="56"/>
      <c r="U53" s="56" t="s">
        <v>64</v>
      </c>
      <c r="V53" s="56" t="s">
        <v>501</v>
      </c>
      <c r="W53" s="56" t="s">
        <v>66</v>
      </c>
      <c r="X53" s="45">
        <v>45746</v>
      </c>
      <c r="Y53" s="45">
        <f t="shared" si="23"/>
        <v>45806</v>
      </c>
      <c r="Z53" s="56"/>
      <c r="AA53" s="56"/>
      <c r="AB53" s="56"/>
      <c r="AC53" s="56"/>
      <c r="AD53" s="56" t="str">
        <f t="shared" si="12"/>
        <v>Техническое перевооружение ПС 110/35/6 кВ Красный Брод с установкой автоматической системы мониторинга и диагностики технического состояния силового трансформатора Т-1-40</v>
      </c>
      <c r="AE53" s="33" t="s">
        <v>502</v>
      </c>
      <c r="AF53" s="33">
        <v>876</v>
      </c>
      <c r="AG53" s="33" t="s">
        <v>435</v>
      </c>
      <c r="AH53" s="33">
        <v>1</v>
      </c>
      <c r="AI53" s="42">
        <v>32000000000</v>
      </c>
      <c r="AJ53" s="33" t="s">
        <v>503</v>
      </c>
      <c r="AK53" s="45">
        <f t="shared" si="17"/>
        <v>45816</v>
      </c>
      <c r="AL53" s="45">
        <f t="shared" si="18"/>
        <v>45816</v>
      </c>
      <c r="AM53" s="45">
        <v>46021</v>
      </c>
      <c r="AN53" s="56">
        <v>2025</v>
      </c>
      <c r="AO53" s="56"/>
      <c r="AP53" s="56"/>
      <c r="AQ53" s="56" t="s">
        <v>857</v>
      </c>
      <c r="AR53" s="56" t="s">
        <v>858</v>
      </c>
      <c r="AS53" s="56">
        <v>2020</v>
      </c>
      <c r="AT53" s="56">
        <v>2025</v>
      </c>
      <c r="AU53" s="44">
        <v>1.38631744</v>
      </c>
      <c r="AV53" s="44">
        <v>0.97308402999999999</v>
      </c>
      <c r="AW53" s="56" t="s">
        <v>74</v>
      </c>
      <c r="AX53" s="56"/>
      <c r="AY53" s="56"/>
      <c r="AZ53" s="56"/>
      <c r="BA53" s="43" t="s">
        <v>1919</v>
      </c>
      <c r="BC53" s="43">
        <f t="shared" si="13"/>
        <v>1386.31744</v>
      </c>
      <c r="BD53" s="43">
        <f t="shared" si="14"/>
        <v>632.17731674999993</v>
      </c>
      <c r="BE53" s="280">
        <f t="shared" si="15"/>
        <v>5076</v>
      </c>
      <c r="BF53" s="280">
        <v>5076000</v>
      </c>
      <c r="BJ53" s="43">
        <f t="shared" si="16"/>
        <v>914.69898819999992</v>
      </c>
      <c r="BK53" s="43">
        <v>0.97308402999999999</v>
      </c>
    </row>
    <row r="54" spans="1:63" s="43" customFormat="1" ht="79.5" customHeight="1">
      <c r="A54" s="56" t="s">
        <v>525</v>
      </c>
      <c r="B54" s="56"/>
      <c r="C54" s="56" t="s">
        <v>382</v>
      </c>
      <c r="D54" s="56" t="s">
        <v>497</v>
      </c>
      <c r="E54" s="56" t="s">
        <v>57</v>
      </c>
      <c r="F54" s="56"/>
      <c r="G54" s="56" t="s">
        <v>859</v>
      </c>
      <c r="H54" s="40" t="s">
        <v>60</v>
      </c>
      <c r="I54" s="40" t="s">
        <v>60</v>
      </c>
      <c r="J54" s="56">
        <v>2</v>
      </c>
      <c r="K54" s="56"/>
      <c r="L54" s="56" t="s">
        <v>74</v>
      </c>
      <c r="M54" s="16" t="s">
        <v>527</v>
      </c>
      <c r="N54" s="16" t="s">
        <v>211</v>
      </c>
      <c r="O54" s="125">
        <f t="shared" si="21"/>
        <v>1182.6151017500001</v>
      </c>
      <c r="P54" s="125">
        <f t="shared" si="22"/>
        <v>1419.1381221000001</v>
      </c>
      <c r="Q54" s="44">
        <f>1525.95497*0.93</f>
        <v>1419.1381221000001</v>
      </c>
      <c r="R54" s="44"/>
      <c r="S54" s="56"/>
      <c r="T54" s="56"/>
      <c r="U54" s="56" t="s">
        <v>64</v>
      </c>
      <c r="V54" s="56" t="s">
        <v>501</v>
      </c>
      <c r="W54" s="56" t="s">
        <v>66</v>
      </c>
      <c r="X54" s="45">
        <v>45746</v>
      </c>
      <c r="Y54" s="45">
        <f t="shared" si="23"/>
        <v>45806</v>
      </c>
      <c r="Z54" s="56"/>
      <c r="AA54" s="56"/>
      <c r="AB54" s="56"/>
      <c r="AC54" s="56"/>
      <c r="AD54" s="56" t="str">
        <f t="shared" si="12"/>
        <v>Техническое перевооружение ПС 110/35/6 кВ Красный Брод замена провода АС-150 шин и ошиновки на провод АС-185</v>
      </c>
      <c r="AE54" s="33" t="s">
        <v>502</v>
      </c>
      <c r="AF54" s="33">
        <v>876</v>
      </c>
      <c r="AG54" s="33" t="s">
        <v>435</v>
      </c>
      <c r="AH54" s="33">
        <v>1</v>
      </c>
      <c r="AI54" s="42">
        <v>32000000000</v>
      </c>
      <c r="AJ54" s="33" t="s">
        <v>503</v>
      </c>
      <c r="AK54" s="45">
        <f t="shared" si="17"/>
        <v>45816</v>
      </c>
      <c r="AL54" s="45">
        <f t="shared" si="18"/>
        <v>45816</v>
      </c>
      <c r="AM54" s="45">
        <v>46021</v>
      </c>
      <c r="AN54" s="56">
        <v>2025</v>
      </c>
      <c r="AO54" s="56"/>
      <c r="AP54" s="56"/>
      <c r="AQ54" s="56" t="s">
        <v>859</v>
      </c>
      <c r="AR54" s="56" t="s">
        <v>860</v>
      </c>
      <c r="AS54" s="56">
        <v>2020</v>
      </c>
      <c r="AT54" s="56">
        <v>2025</v>
      </c>
      <c r="AU54" s="44">
        <v>1.8312968700000001</v>
      </c>
      <c r="AV54" s="44">
        <v>1.5259549699999999</v>
      </c>
      <c r="AW54" s="56" t="s">
        <v>74</v>
      </c>
      <c r="AX54" s="56"/>
      <c r="AY54" s="56"/>
      <c r="AZ54" s="56"/>
      <c r="BA54" s="43" t="s">
        <v>1919</v>
      </c>
      <c r="BE54" s="280"/>
      <c r="BF54" s="280"/>
      <c r="BJ54" s="43">
        <f t="shared" si="16"/>
        <v>1434.3976717999997</v>
      </c>
      <c r="BK54" s="43">
        <v>1.5259549699999999</v>
      </c>
    </row>
    <row r="55" spans="1:63" s="43" customFormat="1" ht="79.5" customHeight="1">
      <c r="A55" s="56" t="s">
        <v>525</v>
      </c>
      <c r="B55" s="56"/>
      <c r="C55" s="56" t="s">
        <v>382</v>
      </c>
      <c r="D55" s="56" t="s">
        <v>497</v>
      </c>
      <c r="E55" s="56" t="s">
        <v>57</v>
      </c>
      <c r="F55" s="56"/>
      <c r="G55" s="56" t="s">
        <v>861</v>
      </c>
      <c r="H55" s="40" t="s">
        <v>60</v>
      </c>
      <c r="I55" s="40" t="s">
        <v>60</v>
      </c>
      <c r="J55" s="56">
        <v>2</v>
      </c>
      <c r="K55" s="56"/>
      <c r="L55" s="56" t="s">
        <v>74</v>
      </c>
      <c r="M55" s="16" t="s">
        <v>527</v>
      </c>
      <c r="N55" s="16" t="s">
        <v>211</v>
      </c>
      <c r="O55" s="125">
        <f t="shared" si="21"/>
        <v>32068.669626250001</v>
      </c>
      <c r="P55" s="125">
        <f t="shared" si="22"/>
        <v>38482.4035515</v>
      </c>
      <c r="Q55" s="44">
        <f>41378.92855*0.93</f>
        <v>38482.4035515</v>
      </c>
      <c r="R55" s="44"/>
      <c r="S55" s="56"/>
      <c r="T55" s="56"/>
      <c r="U55" s="56" t="s">
        <v>64</v>
      </c>
      <c r="V55" s="56" t="s">
        <v>501</v>
      </c>
      <c r="W55" s="56" t="s">
        <v>66</v>
      </c>
      <c r="X55" s="45">
        <v>45746</v>
      </c>
      <c r="Y55" s="45">
        <f t="shared" si="23"/>
        <v>45806</v>
      </c>
      <c r="Z55" s="56"/>
      <c r="AA55" s="56"/>
      <c r="AB55" s="56"/>
      <c r="AC55" s="56"/>
      <c r="AD55" s="56" t="str">
        <f t="shared" si="12"/>
        <v>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В-110 ВЛ 110 Воинская  ПС 110/35/6 кВ Юргинская, Юргинский РЭС, Кемеровская область, Юргинский район, г. Юрга (МКП-110М-600-3,5 с ШПЭ-33 - 1 шт)</v>
      </c>
      <c r="AE55" s="33" t="s">
        <v>502</v>
      </c>
      <c r="AF55" s="33">
        <v>876</v>
      </c>
      <c r="AG55" s="33" t="s">
        <v>435</v>
      </c>
      <c r="AH55" s="33">
        <v>1</v>
      </c>
      <c r="AI55" s="42">
        <v>32000000000</v>
      </c>
      <c r="AJ55" s="33" t="s">
        <v>503</v>
      </c>
      <c r="AK55" s="45">
        <f t="shared" si="17"/>
        <v>45816</v>
      </c>
      <c r="AL55" s="45">
        <f t="shared" si="18"/>
        <v>45816</v>
      </c>
      <c r="AM55" s="45">
        <v>46021</v>
      </c>
      <c r="AN55" s="56">
        <v>2025</v>
      </c>
      <c r="AO55" s="56"/>
      <c r="AP55" s="56"/>
      <c r="AQ55" s="56" t="s">
        <v>861</v>
      </c>
      <c r="AR55" s="56" t="s">
        <v>862</v>
      </c>
      <c r="AS55" s="56">
        <v>2021</v>
      </c>
      <c r="AT55" s="56">
        <v>2025</v>
      </c>
      <c r="AU55" s="44">
        <v>44.783589480000003</v>
      </c>
      <c r="AV55" s="44">
        <v>41.378928549999998</v>
      </c>
      <c r="AW55" s="56" t="s">
        <v>74</v>
      </c>
      <c r="AX55" s="56"/>
      <c r="AY55" s="56"/>
      <c r="AZ55" s="56"/>
      <c r="BA55" s="43" t="s">
        <v>1919</v>
      </c>
      <c r="BC55" s="43">
        <f t="shared" si="13"/>
        <v>44783.589480000002</v>
      </c>
      <c r="BD55" s="43">
        <f t="shared" si="14"/>
        <v>12714.919853750001</v>
      </c>
      <c r="BE55" s="280">
        <f t="shared" si="15"/>
        <v>2333.74881</v>
      </c>
      <c r="BF55" s="280">
        <v>2333748.81</v>
      </c>
      <c r="BJ55" s="43">
        <f t="shared" si="16"/>
        <v>38896.192836999995</v>
      </c>
      <c r="BK55" s="43">
        <v>41.378928549999998</v>
      </c>
    </row>
    <row r="56" spans="1:63" s="43" customFormat="1" ht="79.5" customHeight="1">
      <c r="A56" s="56" t="s">
        <v>525</v>
      </c>
      <c r="B56" s="56"/>
      <c r="C56" s="56" t="s">
        <v>382</v>
      </c>
      <c r="D56" s="56" t="s">
        <v>497</v>
      </c>
      <c r="E56" s="56" t="s">
        <v>57</v>
      </c>
      <c r="F56" s="56"/>
      <c r="G56" s="56" t="s">
        <v>863</v>
      </c>
      <c r="H56" s="40" t="s">
        <v>60</v>
      </c>
      <c r="I56" s="40" t="s">
        <v>60</v>
      </c>
      <c r="J56" s="56">
        <v>2</v>
      </c>
      <c r="K56" s="56"/>
      <c r="L56" s="56" t="s">
        <v>74</v>
      </c>
      <c r="M56" s="16" t="s">
        <v>527</v>
      </c>
      <c r="N56" s="16" t="s">
        <v>211</v>
      </c>
      <c r="O56" s="125">
        <f t="shared" si="21"/>
        <v>32068.669618500004</v>
      </c>
      <c r="P56" s="125">
        <f t="shared" si="22"/>
        <v>38482.403542200002</v>
      </c>
      <c r="Q56" s="44">
        <f>41378.92854*0.93</f>
        <v>38482.403542200002</v>
      </c>
      <c r="R56" s="44"/>
      <c r="S56" s="56"/>
      <c r="T56" s="56"/>
      <c r="U56" s="56" t="s">
        <v>64</v>
      </c>
      <c r="V56" s="56" t="s">
        <v>501</v>
      </c>
      <c r="W56" s="56" t="s">
        <v>66</v>
      </c>
      <c r="X56" s="45">
        <v>45746</v>
      </c>
      <c r="Y56" s="45">
        <f t="shared" si="23"/>
        <v>45806</v>
      </c>
      <c r="Z56" s="56"/>
      <c r="AA56" s="56"/>
      <c r="AB56" s="56"/>
      <c r="AC56" s="56"/>
      <c r="AD56" s="56" t="str">
        <f t="shared" si="12"/>
        <v>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МШВ 110 кВ  ПС 110/35/6 кВ Юргинская, Юргинский РЭС, Кемеровская область, Юргинский район, г. Юрга (МКП-110М-100-18,4 с ШПЭ-33 - 1 шт)</v>
      </c>
      <c r="AE56" s="33" t="s">
        <v>502</v>
      </c>
      <c r="AF56" s="33">
        <v>876</v>
      </c>
      <c r="AG56" s="33" t="s">
        <v>435</v>
      </c>
      <c r="AH56" s="33">
        <v>1</v>
      </c>
      <c r="AI56" s="42">
        <v>32000000000</v>
      </c>
      <c r="AJ56" s="33" t="s">
        <v>503</v>
      </c>
      <c r="AK56" s="45">
        <f t="shared" si="17"/>
        <v>45816</v>
      </c>
      <c r="AL56" s="45">
        <f t="shared" si="18"/>
        <v>45816</v>
      </c>
      <c r="AM56" s="45">
        <v>46021</v>
      </c>
      <c r="AN56" s="56">
        <v>2025</v>
      </c>
      <c r="AO56" s="56"/>
      <c r="AP56" s="56"/>
      <c r="AQ56" s="56" t="s">
        <v>863</v>
      </c>
      <c r="AR56" s="56" t="s">
        <v>864</v>
      </c>
      <c r="AS56" s="56">
        <v>2021</v>
      </c>
      <c r="AT56" s="56">
        <v>2025</v>
      </c>
      <c r="AU56" s="44">
        <v>44.783589480000003</v>
      </c>
      <c r="AV56" s="44">
        <v>41.378928539999997</v>
      </c>
      <c r="AW56" s="56" t="s">
        <v>74</v>
      </c>
      <c r="AX56" s="56"/>
      <c r="AY56" s="56"/>
      <c r="AZ56" s="56"/>
      <c r="BA56" s="43" t="s">
        <v>1919</v>
      </c>
      <c r="BC56" s="43">
        <f t="shared" si="13"/>
        <v>44783.589480000002</v>
      </c>
      <c r="BD56" s="43">
        <f t="shared" si="14"/>
        <v>12714.919861499999</v>
      </c>
      <c r="BE56" s="280">
        <f t="shared" si="15"/>
        <v>66.168169799999987</v>
      </c>
      <c r="BF56" s="280">
        <v>66168.169799999989</v>
      </c>
      <c r="BJ56" s="43">
        <f t="shared" si="16"/>
        <v>38896.192827599996</v>
      </c>
      <c r="BK56" s="43">
        <v>41.378928539999997</v>
      </c>
    </row>
    <row r="57" spans="1:63" s="43" customFormat="1" ht="79.5" customHeight="1">
      <c r="A57" s="56" t="s">
        <v>525</v>
      </c>
      <c r="B57" s="56"/>
      <c r="C57" s="56" t="s">
        <v>382</v>
      </c>
      <c r="D57" s="56" t="s">
        <v>497</v>
      </c>
      <c r="E57" s="56" t="s">
        <v>57</v>
      </c>
      <c r="F57" s="56"/>
      <c r="G57" s="56" t="s">
        <v>865</v>
      </c>
      <c r="H57" s="40" t="s">
        <v>60</v>
      </c>
      <c r="I57" s="40" t="s">
        <v>60</v>
      </c>
      <c r="J57" s="56">
        <v>2</v>
      </c>
      <c r="K57" s="56"/>
      <c r="L57" s="56" t="s">
        <v>74</v>
      </c>
      <c r="M57" s="16" t="s">
        <v>527</v>
      </c>
      <c r="N57" s="16" t="s">
        <v>211</v>
      </c>
      <c r="O57" s="125">
        <f t="shared" si="21"/>
        <v>34707.281847000006</v>
      </c>
      <c r="P57" s="125">
        <f t="shared" si="22"/>
        <v>41648.738216400001</v>
      </c>
      <c r="Q57" s="44">
        <f>44783.58948*0.93</f>
        <v>41648.738216400001</v>
      </c>
      <c r="R57" s="44"/>
      <c r="S57" s="56"/>
      <c r="T57" s="56"/>
      <c r="U57" s="56" t="s">
        <v>64</v>
      </c>
      <c r="V57" s="56" t="s">
        <v>501</v>
      </c>
      <c r="W57" s="56" t="s">
        <v>66</v>
      </c>
      <c r="X57" s="45">
        <v>45746</v>
      </c>
      <c r="Y57" s="45">
        <f t="shared" si="23"/>
        <v>45806</v>
      </c>
      <c r="Z57" s="56"/>
      <c r="AA57" s="56"/>
      <c r="AB57" s="56"/>
      <c r="AC57" s="56"/>
      <c r="AD57" s="56" t="str">
        <f t="shared" si="12"/>
        <v>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МШВ 110 кВ  ПС 110/35/6 кВ Яшкинская, Яшкинский РЭС, Кемеровская область,  пгт Яшкинско (МКП-110М-600-3,5 с ШПЭ-33 - 1 шт)</v>
      </c>
      <c r="AE57" s="33" t="s">
        <v>502</v>
      </c>
      <c r="AF57" s="33">
        <v>876</v>
      </c>
      <c r="AG57" s="33" t="s">
        <v>435</v>
      </c>
      <c r="AH57" s="33">
        <v>1</v>
      </c>
      <c r="AI57" s="42">
        <v>32000000000</v>
      </c>
      <c r="AJ57" s="33" t="s">
        <v>503</v>
      </c>
      <c r="AK57" s="45">
        <f t="shared" si="17"/>
        <v>45816</v>
      </c>
      <c r="AL57" s="45">
        <f t="shared" si="18"/>
        <v>45816</v>
      </c>
      <c r="AM57" s="45">
        <v>46021</v>
      </c>
      <c r="AN57" s="56">
        <v>2025</v>
      </c>
      <c r="AO57" s="56"/>
      <c r="AP57" s="56"/>
      <c r="AQ57" s="56" t="s">
        <v>865</v>
      </c>
      <c r="AR57" s="56" t="s">
        <v>866</v>
      </c>
      <c r="AS57" s="56">
        <v>2022</v>
      </c>
      <c r="AT57" s="56">
        <v>2025</v>
      </c>
      <c r="AU57" s="44">
        <v>44.783589480000003</v>
      </c>
      <c r="AV57" s="44">
        <v>44.783589480000003</v>
      </c>
      <c r="AW57" s="56" t="s">
        <v>74</v>
      </c>
      <c r="AX57" s="56"/>
      <c r="AY57" s="56"/>
      <c r="AZ57" s="56"/>
      <c r="BA57" s="43" t="s">
        <v>1919</v>
      </c>
      <c r="BC57" s="43">
        <f t="shared" si="13"/>
        <v>44783.589480000002</v>
      </c>
      <c r="BD57" s="43">
        <f t="shared" si="14"/>
        <v>10076.307632999997</v>
      </c>
      <c r="BE57" s="280">
        <f t="shared" si="15"/>
        <v>469.06</v>
      </c>
      <c r="BF57" s="280">
        <v>469060</v>
      </c>
      <c r="BJ57" s="43">
        <f t="shared" si="16"/>
        <v>42096.574111199996</v>
      </c>
      <c r="BK57" s="43">
        <v>44.783589480000003</v>
      </c>
    </row>
    <row r="58" spans="1:63" s="43" customFormat="1" ht="79.5" customHeight="1">
      <c r="A58" s="56" t="s">
        <v>525</v>
      </c>
      <c r="B58" s="56"/>
      <c r="C58" s="56" t="s">
        <v>382</v>
      </c>
      <c r="D58" s="56" t="s">
        <v>497</v>
      </c>
      <c r="E58" s="56" t="s">
        <v>57</v>
      </c>
      <c r="F58" s="56"/>
      <c r="G58" s="56" t="s">
        <v>867</v>
      </c>
      <c r="H58" s="40" t="s">
        <v>60</v>
      </c>
      <c r="I58" s="40" t="s">
        <v>60</v>
      </c>
      <c r="J58" s="56">
        <v>2</v>
      </c>
      <c r="K58" s="56"/>
      <c r="L58" s="56" t="s">
        <v>74</v>
      </c>
      <c r="M58" s="16" t="s">
        <v>527</v>
      </c>
      <c r="N58" s="16" t="s">
        <v>211</v>
      </c>
      <c r="O58" s="125">
        <f t="shared" si="21"/>
        <v>27219.888566500005</v>
      </c>
      <c r="P58" s="125">
        <f t="shared" si="22"/>
        <v>32663.866279800004</v>
      </c>
      <c r="Q58" s="44">
        <f>35122.43686*0.93</f>
        <v>32663.866279800004</v>
      </c>
      <c r="R58" s="44"/>
      <c r="S58" s="56"/>
      <c r="T58" s="56"/>
      <c r="U58" s="56" t="s">
        <v>64</v>
      </c>
      <c r="V58" s="56" t="s">
        <v>501</v>
      </c>
      <c r="W58" s="56" t="s">
        <v>66</v>
      </c>
      <c r="X58" s="45">
        <v>45746</v>
      </c>
      <c r="Y58" s="45">
        <f t="shared" si="23"/>
        <v>45806</v>
      </c>
      <c r="Z58" s="56"/>
      <c r="AA58" s="56"/>
      <c r="AB58" s="56"/>
      <c r="AC58" s="56"/>
      <c r="AD58" s="56" t="str">
        <f t="shared" si="12"/>
        <v>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В-110 ВЛ 110 кВ Тайга  ПС 110/35/6 кВ Яшкинская, Яшкинский РЭС, Кемеровская область,  пгт Яшкинско (МКП-110М-600-3,5 с ШПЭ-33 - 1 шт)</v>
      </c>
      <c r="AE58" s="33" t="s">
        <v>502</v>
      </c>
      <c r="AF58" s="33">
        <v>876</v>
      </c>
      <c r="AG58" s="33" t="s">
        <v>435</v>
      </c>
      <c r="AH58" s="33">
        <v>1</v>
      </c>
      <c r="AI58" s="42">
        <v>32000000000</v>
      </c>
      <c r="AJ58" s="33" t="s">
        <v>503</v>
      </c>
      <c r="AK58" s="45">
        <f t="shared" si="17"/>
        <v>45816</v>
      </c>
      <c r="AL58" s="45">
        <f t="shared" si="18"/>
        <v>45816</v>
      </c>
      <c r="AM58" s="45">
        <v>46021</v>
      </c>
      <c r="AN58" s="56">
        <v>2025</v>
      </c>
      <c r="AO58" s="56"/>
      <c r="AP58" s="56"/>
      <c r="AQ58" s="56" t="s">
        <v>867</v>
      </c>
      <c r="AR58" s="56" t="s">
        <v>868</v>
      </c>
      <c r="AS58" s="56">
        <v>2021</v>
      </c>
      <c r="AT58" s="56">
        <v>2025</v>
      </c>
      <c r="AU58" s="44">
        <v>37.416639400000001</v>
      </c>
      <c r="AV58" s="44">
        <v>35.122436860000001</v>
      </c>
      <c r="AW58" s="56" t="s">
        <v>74</v>
      </c>
      <c r="AX58" s="56"/>
      <c r="AY58" s="56"/>
      <c r="AZ58" s="56"/>
      <c r="BA58" s="43" t="s">
        <v>1919</v>
      </c>
      <c r="BE58" s="280"/>
      <c r="BF58" s="280"/>
      <c r="BJ58" s="43">
        <f t="shared" si="16"/>
        <v>33015.090648400001</v>
      </c>
      <c r="BK58" s="43">
        <v>35.122436860000001</v>
      </c>
    </row>
    <row r="59" spans="1:63" s="43" customFormat="1" ht="79.5" customHeight="1">
      <c r="A59" s="56" t="s">
        <v>525</v>
      </c>
      <c r="B59" s="56"/>
      <c r="C59" s="56" t="s">
        <v>382</v>
      </c>
      <c r="D59" s="56" t="s">
        <v>497</v>
      </c>
      <c r="E59" s="56" t="s">
        <v>57</v>
      </c>
      <c r="F59" s="56"/>
      <c r="G59" s="56" t="s">
        <v>869</v>
      </c>
      <c r="H59" s="40" t="s">
        <v>60</v>
      </c>
      <c r="I59" s="40" t="s">
        <v>60</v>
      </c>
      <c r="J59" s="56">
        <v>2</v>
      </c>
      <c r="K59" s="56"/>
      <c r="L59" s="56" t="s">
        <v>74</v>
      </c>
      <c r="M59" s="16" t="s">
        <v>527</v>
      </c>
      <c r="N59" s="16" t="s">
        <v>211</v>
      </c>
      <c r="O59" s="125">
        <f t="shared" si="21"/>
        <v>272198.88566500007</v>
      </c>
      <c r="P59" s="125">
        <f t="shared" si="22"/>
        <v>326638.66279800003</v>
      </c>
      <c r="Q59" s="44">
        <f>351224.3686*0.93</f>
        <v>326638.66279800003</v>
      </c>
      <c r="R59" s="44"/>
      <c r="S59" s="56"/>
      <c r="T59" s="56"/>
      <c r="U59" s="56" t="s">
        <v>64</v>
      </c>
      <c r="V59" s="56" t="s">
        <v>501</v>
      </c>
      <c r="W59" s="56" t="s">
        <v>66</v>
      </c>
      <c r="X59" s="45">
        <v>45746</v>
      </c>
      <c r="Y59" s="45">
        <f t="shared" si="23"/>
        <v>45806</v>
      </c>
      <c r="Z59" s="56"/>
      <c r="AA59" s="56"/>
      <c r="AB59" s="56"/>
      <c r="AC59" s="56"/>
      <c r="AD59" s="56" t="str">
        <f t="shared" si="12"/>
        <v>Техническое перевооружение с заменой отработавшей нормативный срок эксплуатации, находящейся в неудовлетворительном состоянии ячейки бакового масляного выключателя В-110 ВЛ 110 кВ Кузель ПС 110/35/6 кВ Яшкинская, Яшкинский РЭС, Кемеровская область,  пгт Яшкинско (МКП-110М-600-3,5 с ШПЭ-33 - 1 шт)</v>
      </c>
      <c r="AE59" s="33" t="s">
        <v>502</v>
      </c>
      <c r="AF59" s="33">
        <v>876</v>
      </c>
      <c r="AG59" s="33" t="s">
        <v>435</v>
      </c>
      <c r="AH59" s="33">
        <v>1</v>
      </c>
      <c r="AI59" s="42">
        <v>32000000000</v>
      </c>
      <c r="AJ59" s="33" t="s">
        <v>503</v>
      </c>
      <c r="AK59" s="45">
        <f t="shared" si="17"/>
        <v>45816</v>
      </c>
      <c r="AL59" s="45">
        <f t="shared" si="18"/>
        <v>45816</v>
      </c>
      <c r="AM59" s="45">
        <v>46021</v>
      </c>
      <c r="AN59" s="56">
        <v>2025</v>
      </c>
      <c r="AO59" s="56"/>
      <c r="AP59" s="56"/>
      <c r="AQ59" s="56" t="s">
        <v>869</v>
      </c>
      <c r="AR59" s="56" t="s">
        <v>870</v>
      </c>
      <c r="AS59" s="56">
        <v>2021</v>
      </c>
      <c r="AT59" s="56">
        <v>2025</v>
      </c>
      <c r="AU59" s="44">
        <v>37.416639400000001</v>
      </c>
      <c r="AV59" s="44">
        <v>35.122436860000001</v>
      </c>
      <c r="AW59" s="56" t="s">
        <v>74</v>
      </c>
      <c r="AX59" s="56"/>
      <c r="AY59" s="56"/>
      <c r="AZ59" s="56"/>
      <c r="BA59" s="43" t="s">
        <v>1919</v>
      </c>
      <c r="BC59" s="43">
        <f t="shared" si="13"/>
        <v>37416.6394</v>
      </c>
      <c r="BD59" s="43">
        <f t="shared" si="14"/>
        <v>-234782.24626500008</v>
      </c>
      <c r="BE59" s="280">
        <f t="shared" si="15"/>
        <v>10053.333106799997</v>
      </c>
      <c r="BF59" s="280">
        <v>10053333.106799997</v>
      </c>
      <c r="BJ59" s="43">
        <f t="shared" si="16"/>
        <v>33015.090648400001</v>
      </c>
      <c r="BK59" s="43">
        <v>35.122436860000001</v>
      </c>
    </row>
    <row r="60" spans="1:63" s="43" customFormat="1" ht="79.5" customHeight="1">
      <c r="A60" s="56" t="s">
        <v>525</v>
      </c>
      <c r="B60" s="56"/>
      <c r="C60" s="56" t="s">
        <v>382</v>
      </c>
      <c r="D60" s="56" t="s">
        <v>497</v>
      </c>
      <c r="E60" s="56" t="s">
        <v>57</v>
      </c>
      <c r="F60" s="56"/>
      <c r="G60" s="56" t="s">
        <v>871</v>
      </c>
      <c r="H60" s="40" t="s">
        <v>60</v>
      </c>
      <c r="I60" s="40" t="s">
        <v>60</v>
      </c>
      <c r="J60" s="56">
        <v>2</v>
      </c>
      <c r="K60" s="56"/>
      <c r="L60" s="56" t="s">
        <v>74</v>
      </c>
      <c r="M60" s="16" t="s">
        <v>527</v>
      </c>
      <c r="N60" s="16" t="s">
        <v>211</v>
      </c>
      <c r="O60" s="125">
        <f t="shared" si="21"/>
        <v>56264.455593500003</v>
      </c>
      <c r="P60" s="125">
        <f t="shared" si="22"/>
        <v>67517.3467122</v>
      </c>
      <c r="Q60" s="44">
        <f>72599.29754*0.93</f>
        <v>67517.3467122</v>
      </c>
      <c r="R60" s="44"/>
      <c r="S60" s="56"/>
      <c r="T60" s="56"/>
      <c r="U60" s="56" t="s">
        <v>64</v>
      </c>
      <c r="V60" s="56" t="s">
        <v>501</v>
      </c>
      <c r="W60" s="56" t="s">
        <v>66</v>
      </c>
      <c r="X60" s="45">
        <v>45746</v>
      </c>
      <c r="Y60" s="45">
        <f t="shared" si="23"/>
        <v>45806</v>
      </c>
      <c r="Z60" s="56"/>
      <c r="AA60" s="56"/>
      <c r="AB60" s="56"/>
      <c r="AC60" s="56"/>
      <c r="AD60" s="56" t="str">
        <f t="shared" si="12"/>
        <v>Техническое перевооружение с заменой  находящихся в неудовлетворительном состоянии В-110 ВЛ-110 Междуреченская-2, В-110 ВЛ-110 Междуреченская-1, ПС 110 кВ Мысковская, г. Мыски, (МКП-110/630 -2 шт.)</v>
      </c>
      <c r="AE60" s="33" t="s">
        <v>502</v>
      </c>
      <c r="AF60" s="33">
        <v>876</v>
      </c>
      <c r="AG60" s="33" t="s">
        <v>435</v>
      </c>
      <c r="AH60" s="33">
        <v>1</v>
      </c>
      <c r="AI60" s="42">
        <v>32000000000</v>
      </c>
      <c r="AJ60" s="33" t="s">
        <v>503</v>
      </c>
      <c r="AK60" s="45">
        <f t="shared" si="17"/>
        <v>45816</v>
      </c>
      <c r="AL60" s="45">
        <f t="shared" si="18"/>
        <v>45816</v>
      </c>
      <c r="AM60" s="45">
        <v>46021</v>
      </c>
      <c r="AN60" s="56">
        <v>2025</v>
      </c>
      <c r="AO60" s="56"/>
      <c r="AP60" s="56"/>
      <c r="AQ60" s="56" t="s">
        <v>871</v>
      </c>
      <c r="AR60" s="56" t="s">
        <v>872</v>
      </c>
      <c r="AS60" s="56">
        <v>2021</v>
      </c>
      <c r="AT60" s="56">
        <v>2025</v>
      </c>
      <c r="AU60" s="44">
        <v>79.128835789999997</v>
      </c>
      <c r="AV60" s="44">
        <v>72.599297539999995</v>
      </c>
      <c r="AW60" s="56" t="s">
        <v>74</v>
      </c>
      <c r="AX60" s="56"/>
      <c r="AY60" s="56"/>
      <c r="AZ60" s="56"/>
      <c r="BA60" s="43" t="s">
        <v>1919</v>
      </c>
      <c r="BC60" s="43">
        <f t="shared" si="13"/>
        <v>79128.835789999997</v>
      </c>
      <c r="BD60" s="43">
        <f t="shared" si="14"/>
        <v>22864.380196499995</v>
      </c>
      <c r="BE60" s="280">
        <f t="shared" si="15"/>
        <v>10054.313291799997</v>
      </c>
      <c r="BF60" s="280">
        <v>10054313.291799998</v>
      </c>
      <c r="BJ60" s="43">
        <f t="shared" si="16"/>
        <v>68243.33968759999</v>
      </c>
      <c r="BK60" s="43">
        <v>72.599297539999995</v>
      </c>
    </row>
    <row r="61" spans="1:63" s="43" customFormat="1" ht="79.5" customHeight="1">
      <c r="A61" s="56" t="s">
        <v>525</v>
      </c>
      <c r="B61" s="56"/>
      <c r="C61" s="56" t="s">
        <v>382</v>
      </c>
      <c r="D61" s="56" t="s">
        <v>497</v>
      </c>
      <c r="E61" s="56" t="s">
        <v>57</v>
      </c>
      <c r="F61" s="56"/>
      <c r="G61" s="56" t="s">
        <v>873</v>
      </c>
      <c r="H61" s="40" t="s">
        <v>60</v>
      </c>
      <c r="I61" s="40" t="s">
        <v>60</v>
      </c>
      <c r="J61" s="56">
        <v>2</v>
      </c>
      <c r="K61" s="56"/>
      <c r="L61" s="56" t="s">
        <v>74</v>
      </c>
      <c r="M61" s="16" t="s">
        <v>527</v>
      </c>
      <c r="N61" s="16" t="s">
        <v>211</v>
      </c>
      <c r="O61" s="125">
        <v>34341.867419399998</v>
      </c>
      <c r="P61" s="125">
        <f t="shared" si="19"/>
        <v>41210.240903279999</v>
      </c>
      <c r="Q61" s="44">
        <f t="shared" si="20"/>
        <v>41210.240903279999</v>
      </c>
      <c r="R61" s="44"/>
      <c r="S61" s="56"/>
      <c r="T61" s="56"/>
      <c r="U61" s="56" t="s">
        <v>64</v>
      </c>
      <c r="V61" s="56" t="s">
        <v>501</v>
      </c>
      <c r="W61" s="56" t="s">
        <v>66</v>
      </c>
      <c r="X61" s="45">
        <v>45746</v>
      </c>
      <c r="Y61" s="45">
        <f t="shared" si="23"/>
        <v>45806</v>
      </c>
      <c r="Z61" s="56"/>
      <c r="AA61" s="56"/>
      <c r="AB61" s="56"/>
      <c r="AC61" s="56"/>
      <c r="AD61" s="56" t="str">
        <f t="shared" si="12"/>
        <v>Техническое перевооружение с заменой  находящихся в неудовлетворительном состоянии В-10 кВ, а также комплектного распределительного устройства 10 кВ наружной установки (КРУН-10) – 13 ячеек им модернизацией устройств РЗА ПС 110 кВ Осинниковская Тепличная, Новокузнецкий район, (ВМПП-10 - 9 шт., яч. ТН-10-2 шт., яч. ТСН-10-2 шт.)</v>
      </c>
      <c r="AE61" s="33" t="s">
        <v>502</v>
      </c>
      <c r="AF61" s="33">
        <v>876</v>
      </c>
      <c r="AG61" s="33" t="s">
        <v>435</v>
      </c>
      <c r="AH61" s="33">
        <v>1</v>
      </c>
      <c r="AI61" s="42">
        <v>32000000000</v>
      </c>
      <c r="AJ61" s="33" t="s">
        <v>503</v>
      </c>
      <c r="AK61" s="45">
        <f t="shared" si="17"/>
        <v>45816</v>
      </c>
      <c r="AL61" s="45">
        <f t="shared" si="18"/>
        <v>45816</v>
      </c>
      <c r="AM61" s="45">
        <v>46021</v>
      </c>
      <c r="AN61" s="56">
        <v>2025</v>
      </c>
      <c r="AO61" s="56"/>
      <c r="AP61" s="56"/>
      <c r="AQ61" s="56" t="s">
        <v>873</v>
      </c>
      <c r="AR61" s="56" t="s">
        <v>874</v>
      </c>
      <c r="AS61" s="56">
        <v>2024</v>
      </c>
      <c r="AT61" s="56">
        <v>2026</v>
      </c>
      <c r="AU61" s="44">
        <v>64.600302729999996</v>
      </c>
      <c r="AV61" s="44">
        <v>64.600302729999996</v>
      </c>
      <c r="AW61" s="56" t="s">
        <v>74</v>
      </c>
      <c r="AX61" s="56"/>
      <c r="AY61" s="56"/>
      <c r="AZ61" s="56"/>
      <c r="BA61" s="43">
        <v>0</v>
      </c>
      <c r="BC61" s="43">
        <f t="shared" si="13"/>
        <v>64600.302729999996</v>
      </c>
      <c r="BD61" s="43">
        <f t="shared" si="14"/>
        <v>30258.435310599998</v>
      </c>
      <c r="BE61" s="280">
        <f t="shared" si="15"/>
        <v>2652.1280601999997</v>
      </c>
      <c r="BF61" s="280">
        <v>2652128.0601999997</v>
      </c>
      <c r="BJ61" s="43">
        <f t="shared" si="16"/>
        <v>34341.867419399998</v>
      </c>
      <c r="BK61" s="43">
        <v>36.53390151</v>
      </c>
    </row>
    <row r="62" spans="1:63" s="43" customFormat="1" ht="79.5" customHeight="1">
      <c r="A62" s="56" t="s">
        <v>525</v>
      </c>
      <c r="B62" s="56"/>
      <c r="C62" s="56" t="s">
        <v>382</v>
      </c>
      <c r="D62" s="56" t="s">
        <v>497</v>
      </c>
      <c r="E62" s="56" t="s">
        <v>57</v>
      </c>
      <c r="F62" s="56"/>
      <c r="G62" s="56" t="s">
        <v>875</v>
      </c>
      <c r="H62" s="40" t="s">
        <v>60</v>
      </c>
      <c r="I62" s="40" t="s">
        <v>60</v>
      </c>
      <c r="J62" s="56">
        <v>2</v>
      </c>
      <c r="K62" s="56"/>
      <c r="L62" s="56" t="s">
        <v>74</v>
      </c>
      <c r="M62" s="16" t="s">
        <v>527</v>
      </c>
      <c r="N62" s="16" t="s">
        <v>211</v>
      </c>
      <c r="O62" s="235">
        <f t="shared" ref="O62:O68" si="24">P62/1.2</f>
        <v>2712.5</v>
      </c>
      <c r="P62" s="235">
        <f t="shared" ref="P62:P68" si="25">Q62</f>
        <v>3255</v>
      </c>
      <c r="Q62" s="44">
        <f>3500*0.93</f>
        <v>3255</v>
      </c>
      <c r="R62" s="44"/>
      <c r="S62" s="56"/>
      <c r="T62" s="56"/>
      <c r="U62" s="56" t="s">
        <v>64</v>
      </c>
      <c r="V62" s="56" t="s">
        <v>501</v>
      </c>
      <c r="W62" s="56" t="s">
        <v>89</v>
      </c>
      <c r="X62" s="45">
        <v>45746</v>
      </c>
      <c r="Y62" s="45">
        <f t="shared" si="23"/>
        <v>45806</v>
      </c>
      <c r="Z62" s="56"/>
      <c r="AA62" s="56"/>
      <c r="AB62" s="56"/>
      <c r="AC62" s="56"/>
      <c r="AD62" s="56" t="str">
        <f t="shared" ref="AD62:AD83" si="26">G62</f>
        <v xml:space="preserve">Техническое перевооружение ПС 110/35/6 кВ Заречная с установкой ТТ, СОПТ </v>
      </c>
      <c r="AE62" s="33" t="s">
        <v>502</v>
      </c>
      <c r="AF62" s="33">
        <v>876</v>
      </c>
      <c r="AG62" s="33" t="s">
        <v>435</v>
      </c>
      <c r="AH62" s="33">
        <v>1</v>
      </c>
      <c r="AI62" s="42">
        <v>32000000000</v>
      </c>
      <c r="AJ62" s="33" t="s">
        <v>503</v>
      </c>
      <c r="AK62" s="45">
        <f t="shared" si="17"/>
        <v>45816</v>
      </c>
      <c r="AL62" s="45">
        <f t="shared" si="18"/>
        <v>45816</v>
      </c>
      <c r="AM62" s="45">
        <v>46021</v>
      </c>
      <c r="AN62" s="56">
        <v>2025</v>
      </c>
      <c r="AO62" s="56"/>
      <c r="AP62" s="56"/>
      <c r="AQ62" s="56" t="s">
        <v>875</v>
      </c>
      <c r="AR62" s="56" t="s">
        <v>876</v>
      </c>
      <c r="AS62" s="56">
        <v>2025</v>
      </c>
      <c r="AT62" s="56">
        <v>2025</v>
      </c>
      <c r="AU62" s="44">
        <v>3.5</v>
      </c>
      <c r="AV62" s="44">
        <v>3.5</v>
      </c>
      <c r="AW62" s="56" t="s">
        <v>74</v>
      </c>
      <c r="AX62" s="56"/>
      <c r="AY62" s="56"/>
      <c r="AZ62" s="56"/>
      <c r="BA62" s="43" t="s">
        <v>1919</v>
      </c>
      <c r="BC62" s="43">
        <f t="shared" si="13"/>
        <v>3500</v>
      </c>
      <c r="BD62" s="43">
        <f t="shared" si="14"/>
        <v>787.5</v>
      </c>
      <c r="BE62" s="280">
        <f t="shared" si="15"/>
        <v>239.7</v>
      </c>
      <c r="BF62" s="280">
        <v>239700</v>
      </c>
      <c r="BJ62" s="43">
        <f t="shared" si="16"/>
        <v>3290</v>
      </c>
      <c r="BK62" s="43">
        <v>3.5</v>
      </c>
    </row>
    <row r="63" spans="1:63" s="43" customFormat="1" ht="79.5" customHeight="1">
      <c r="A63" s="56" t="s">
        <v>525</v>
      </c>
      <c r="B63" s="56"/>
      <c r="C63" s="56" t="s">
        <v>382</v>
      </c>
      <c r="D63" s="56" t="s">
        <v>497</v>
      </c>
      <c r="E63" s="56" t="s">
        <v>57</v>
      </c>
      <c r="F63" s="56"/>
      <c r="G63" s="56" t="s">
        <v>877</v>
      </c>
      <c r="H63" s="40" t="s">
        <v>60</v>
      </c>
      <c r="I63" s="40" t="s">
        <v>60</v>
      </c>
      <c r="J63" s="56">
        <v>2</v>
      </c>
      <c r="K63" s="56"/>
      <c r="L63" s="56" t="s">
        <v>74</v>
      </c>
      <c r="M63" s="16" t="s">
        <v>527</v>
      </c>
      <c r="N63" s="16" t="s">
        <v>211</v>
      </c>
      <c r="O63" s="235">
        <f t="shared" si="24"/>
        <v>7946.5152000000007</v>
      </c>
      <c r="P63" s="235">
        <f t="shared" si="25"/>
        <v>9535.8182400000005</v>
      </c>
      <c r="Q63" s="44">
        <f>10253.568*0.93</f>
        <v>9535.8182400000005</v>
      </c>
      <c r="R63" s="44"/>
      <c r="S63" s="56"/>
      <c r="T63" s="56"/>
      <c r="U63" s="56" t="s">
        <v>64</v>
      </c>
      <c r="V63" s="56" t="s">
        <v>501</v>
      </c>
      <c r="W63" s="56" t="s">
        <v>89</v>
      </c>
      <c r="X63" s="45">
        <v>45746</v>
      </c>
      <c r="Y63" s="45">
        <f t="shared" si="23"/>
        <v>45806</v>
      </c>
      <c r="Z63" s="56"/>
      <c r="AA63" s="56"/>
      <c r="AB63" s="56"/>
      <c r="AC63" s="56"/>
      <c r="AD63" s="56" t="str">
        <f t="shared" si="26"/>
        <v xml:space="preserve">Техническое перевооружение системы компенсации емкостных токов замыкания на землю ПС 110 кВ КСК 
</v>
      </c>
      <c r="AE63" s="33" t="s">
        <v>502</v>
      </c>
      <c r="AF63" s="33">
        <v>876</v>
      </c>
      <c r="AG63" s="33" t="s">
        <v>435</v>
      </c>
      <c r="AH63" s="33">
        <v>1</v>
      </c>
      <c r="AI63" s="42">
        <v>32000000000</v>
      </c>
      <c r="AJ63" s="33" t="s">
        <v>503</v>
      </c>
      <c r="AK63" s="45">
        <f t="shared" si="17"/>
        <v>45816</v>
      </c>
      <c r="AL63" s="45">
        <f t="shared" si="18"/>
        <v>45816</v>
      </c>
      <c r="AM63" s="45">
        <v>46021</v>
      </c>
      <c r="AN63" s="56">
        <v>2025</v>
      </c>
      <c r="AO63" s="56"/>
      <c r="AP63" s="56"/>
      <c r="AQ63" s="56" t="s">
        <v>877</v>
      </c>
      <c r="AR63" s="56" t="s">
        <v>878</v>
      </c>
      <c r="AS63" s="56">
        <v>2025</v>
      </c>
      <c r="AT63" s="56">
        <v>2025</v>
      </c>
      <c r="AU63" s="44">
        <v>10.253568</v>
      </c>
      <c r="AV63" s="44">
        <v>10.253568</v>
      </c>
      <c r="AW63" s="56" t="s">
        <v>74</v>
      </c>
      <c r="AX63" s="56"/>
      <c r="AY63" s="56"/>
      <c r="AZ63" s="56"/>
      <c r="BA63" s="43" t="s">
        <v>1919</v>
      </c>
      <c r="BC63" s="43">
        <f t="shared" si="13"/>
        <v>10253.567999999999</v>
      </c>
      <c r="BD63" s="43">
        <f t="shared" si="14"/>
        <v>2307.0527999999986</v>
      </c>
      <c r="BE63" s="280">
        <f t="shared" si="15"/>
        <v>250.04</v>
      </c>
      <c r="BF63" s="280">
        <v>250040</v>
      </c>
      <c r="BJ63" s="43">
        <f t="shared" si="16"/>
        <v>9638.3539199999977</v>
      </c>
      <c r="BK63" s="43">
        <v>10.253568</v>
      </c>
    </row>
    <row r="64" spans="1:63" s="43" customFormat="1" ht="79.5" customHeight="1">
      <c r="A64" s="56" t="s">
        <v>525</v>
      </c>
      <c r="B64" s="56"/>
      <c r="C64" s="56" t="s">
        <v>382</v>
      </c>
      <c r="D64" s="56" t="s">
        <v>497</v>
      </c>
      <c r="E64" s="56" t="s">
        <v>57</v>
      </c>
      <c r="F64" s="56"/>
      <c r="G64" s="56" t="s">
        <v>879</v>
      </c>
      <c r="H64" s="40" t="s">
        <v>60</v>
      </c>
      <c r="I64" s="40" t="s">
        <v>60</v>
      </c>
      <c r="J64" s="56">
        <v>2</v>
      </c>
      <c r="K64" s="56"/>
      <c r="L64" s="56" t="s">
        <v>74</v>
      </c>
      <c r="M64" s="16" t="s">
        <v>527</v>
      </c>
      <c r="N64" s="16" t="s">
        <v>211</v>
      </c>
      <c r="O64" s="235">
        <f t="shared" si="24"/>
        <v>7946.5152000000007</v>
      </c>
      <c r="P64" s="235">
        <f t="shared" si="25"/>
        <v>9535.8182400000005</v>
      </c>
      <c r="Q64" s="44">
        <f>10253.568*0.93</f>
        <v>9535.8182400000005</v>
      </c>
      <c r="R64" s="44"/>
      <c r="S64" s="56"/>
      <c r="T64" s="56"/>
      <c r="U64" s="56" t="s">
        <v>64</v>
      </c>
      <c r="V64" s="56" t="s">
        <v>501</v>
      </c>
      <c r="W64" s="56" t="s">
        <v>89</v>
      </c>
      <c r="X64" s="45">
        <v>45746</v>
      </c>
      <c r="Y64" s="45">
        <f t="shared" si="23"/>
        <v>45806</v>
      </c>
      <c r="Z64" s="56"/>
      <c r="AA64" s="56"/>
      <c r="AB64" s="56"/>
      <c r="AC64" s="56"/>
      <c r="AD64" s="56" t="str">
        <f t="shared" si="26"/>
        <v xml:space="preserve">Техническое перевооружение системы компенсации емкостных токов замыкания на землю ПС 35/10 кВ Беловская городская
</v>
      </c>
      <c r="AE64" s="33" t="s">
        <v>502</v>
      </c>
      <c r="AF64" s="33">
        <v>876</v>
      </c>
      <c r="AG64" s="33" t="s">
        <v>435</v>
      </c>
      <c r="AH64" s="33">
        <v>1</v>
      </c>
      <c r="AI64" s="42">
        <v>32000000000</v>
      </c>
      <c r="AJ64" s="33" t="s">
        <v>503</v>
      </c>
      <c r="AK64" s="45">
        <f t="shared" si="17"/>
        <v>45816</v>
      </c>
      <c r="AL64" s="45">
        <f t="shared" si="18"/>
        <v>45816</v>
      </c>
      <c r="AM64" s="45">
        <v>46021</v>
      </c>
      <c r="AN64" s="56">
        <v>2025</v>
      </c>
      <c r="AO64" s="56"/>
      <c r="AP64" s="56"/>
      <c r="AQ64" s="56" t="s">
        <v>879</v>
      </c>
      <c r="AR64" s="56" t="s">
        <v>880</v>
      </c>
      <c r="AS64" s="56">
        <v>2025</v>
      </c>
      <c r="AT64" s="56">
        <v>2025</v>
      </c>
      <c r="AU64" s="44">
        <v>10.253568</v>
      </c>
      <c r="AV64" s="44">
        <v>10.253568</v>
      </c>
      <c r="AW64" s="56" t="s">
        <v>74</v>
      </c>
      <c r="AX64" s="56"/>
      <c r="AY64" s="56"/>
      <c r="AZ64" s="56"/>
      <c r="BA64" s="43" t="s">
        <v>1919</v>
      </c>
      <c r="BC64" s="43">
        <f t="shared" si="13"/>
        <v>10253.567999999999</v>
      </c>
      <c r="BD64" s="43">
        <f t="shared" si="14"/>
        <v>2307.0527999999986</v>
      </c>
      <c r="BE64" s="280">
        <f t="shared" si="15"/>
        <v>250.04</v>
      </c>
      <c r="BF64" s="280">
        <v>250040</v>
      </c>
      <c r="BJ64" s="43">
        <f t="shared" si="16"/>
        <v>9638.3539199999977</v>
      </c>
      <c r="BK64" s="43">
        <v>10.253568</v>
      </c>
    </row>
    <row r="65" spans="1:63" s="43" customFormat="1" ht="79.5" customHeight="1">
      <c r="A65" s="56" t="s">
        <v>525</v>
      </c>
      <c r="B65" s="56"/>
      <c r="C65" s="56" t="s">
        <v>382</v>
      </c>
      <c r="D65" s="56" t="s">
        <v>497</v>
      </c>
      <c r="E65" s="56" t="s">
        <v>57</v>
      </c>
      <c r="F65" s="56"/>
      <c r="G65" s="56" t="s">
        <v>881</v>
      </c>
      <c r="H65" s="40" t="s">
        <v>60</v>
      </c>
      <c r="I65" s="40" t="s">
        <v>60</v>
      </c>
      <c r="J65" s="56">
        <v>2</v>
      </c>
      <c r="K65" s="56"/>
      <c r="L65" s="56" t="s">
        <v>74</v>
      </c>
      <c r="M65" s="16" t="s">
        <v>527</v>
      </c>
      <c r="N65" s="16" t="s">
        <v>211</v>
      </c>
      <c r="O65" s="235">
        <f t="shared" si="24"/>
        <v>7946.5152000000007</v>
      </c>
      <c r="P65" s="235">
        <f t="shared" si="25"/>
        <v>9535.8182400000005</v>
      </c>
      <c r="Q65" s="44">
        <f>10253.568*0.93</f>
        <v>9535.8182400000005</v>
      </c>
      <c r="R65" s="44"/>
      <c r="S65" s="56"/>
      <c r="T65" s="56"/>
      <c r="U65" s="56" t="s">
        <v>64</v>
      </c>
      <c r="V65" s="56" t="s">
        <v>501</v>
      </c>
      <c r="W65" s="56" t="s">
        <v>66</v>
      </c>
      <c r="X65" s="45">
        <v>45746</v>
      </c>
      <c r="Y65" s="45">
        <f t="shared" si="23"/>
        <v>45806</v>
      </c>
      <c r="Z65" s="56"/>
      <c r="AA65" s="56"/>
      <c r="AB65" s="56"/>
      <c r="AC65" s="56"/>
      <c r="AD65" s="56" t="str">
        <f t="shared" si="26"/>
        <v xml:space="preserve">Техническое перевооружение системы компенсации емкостных токов замыкания на землю ПС 110/35/6 кВ «Ново-Чертинская»
</v>
      </c>
      <c r="AE65" s="33" t="s">
        <v>502</v>
      </c>
      <c r="AF65" s="33">
        <v>876</v>
      </c>
      <c r="AG65" s="33" t="s">
        <v>435</v>
      </c>
      <c r="AH65" s="33">
        <v>1</v>
      </c>
      <c r="AI65" s="42">
        <v>32000000000</v>
      </c>
      <c r="AJ65" s="33" t="s">
        <v>503</v>
      </c>
      <c r="AK65" s="45">
        <f t="shared" si="17"/>
        <v>45816</v>
      </c>
      <c r="AL65" s="45">
        <f t="shared" si="18"/>
        <v>45816</v>
      </c>
      <c r="AM65" s="45">
        <v>46021</v>
      </c>
      <c r="AN65" s="56">
        <v>2025</v>
      </c>
      <c r="AO65" s="56"/>
      <c r="AP65" s="56"/>
      <c r="AQ65" s="56" t="s">
        <v>881</v>
      </c>
      <c r="AR65" s="56" t="s">
        <v>882</v>
      </c>
      <c r="AS65" s="56">
        <v>2025</v>
      </c>
      <c r="AT65" s="56">
        <v>2025</v>
      </c>
      <c r="AU65" s="44">
        <v>10.253568</v>
      </c>
      <c r="AV65" s="44">
        <v>10.253568</v>
      </c>
      <c r="AW65" s="56" t="s">
        <v>74</v>
      </c>
      <c r="AX65" s="56"/>
      <c r="AY65" s="56"/>
      <c r="AZ65" s="56"/>
      <c r="BA65" s="43" t="s">
        <v>1919</v>
      </c>
      <c r="BC65" s="43">
        <f t="shared" si="13"/>
        <v>10253.567999999999</v>
      </c>
      <c r="BD65" s="43">
        <f t="shared" si="14"/>
        <v>2307.0527999999986</v>
      </c>
      <c r="BE65" s="280">
        <f t="shared" si="15"/>
        <v>563.75587259999986</v>
      </c>
      <c r="BF65" s="280">
        <v>563755.87259999989</v>
      </c>
      <c r="BJ65" s="43">
        <f t="shared" si="16"/>
        <v>9638.3539199999977</v>
      </c>
      <c r="BK65" s="43">
        <v>10.253568</v>
      </c>
    </row>
    <row r="66" spans="1:63" s="43" customFormat="1" ht="79.5" customHeight="1">
      <c r="A66" s="56" t="s">
        <v>525</v>
      </c>
      <c r="B66" s="56"/>
      <c r="C66" s="56" t="s">
        <v>382</v>
      </c>
      <c r="D66" s="56" t="s">
        <v>497</v>
      </c>
      <c r="E66" s="56" t="s">
        <v>57</v>
      </c>
      <c r="F66" s="56"/>
      <c r="G66" s="56" t="s">
        <v>883</v>
      </c>
      <c r="H66" s="40" t="s">
        <v>60</v>
      </c>
      <c r="I66" s="40" t="s">
        <v>60</v>
      </c>
      <c r="J66" s="56">
        <v>2</v>
      </c>
      <c r="K66" s="56"/>
      <c r="L66" s="56" t="s">
        <v>74</v>
      </c>
      <c r="M66" s="16" t="s">
        <v>527</v>
      </c>
      <c r="N66" s="16" t="s">
        <v>211</v>
      </c>
      <c r="O66" s="235">
        <f t="shared" si="24"/>
        <v>4688.381875</v>
      </c>
      <c r="P66" s="235">
        <f t="shared" si="25"/>
        <v>5626.05825</v>
      </c>
      <c r="Q66" s="44">
        <f>6049.525*0.93</f>
        <v>5626.05825</v>
      </c>
      <c r="R66" s="44"/>
      <c r="S66" s="56"/>
      <c r="T66" s="56"/>
      <c r="U66" s="56" t="s">
        <v>64</v>
      </c>
      <c r="V66" s="56" t="s">
        <v>501</v>
      </c>
      <c r="W66" s="56" t="s">
        <v>66</v>
      </c>
      <c r="X66" s="45">
        <v>45746</v>
      </c>
      <c r="Y66" s="45">
        <f t="shared" si="23"/>
        <v>45806</v>
      </c>
      <c r="Z66" s="56"/>
      <c r="AA66" s="56"/>
      <c r="AB66" s="56"/>
      <c r="AC66" s="56"/>
      <c r="AD66" s="56" t="str">
        <f t="shared" si="26"/>
        <v>Модернизация ПС 35/6 Центральная с оснащением устройствами телемеханики , Тисульский РЭС</v>
      </c>
      <c r="AE66" s="33" t="s">
        <v>502</v>
      </c>
      <c r="AF66" s="33">
        <v>876</v>
      </c>
      <c r="AG66" s="33" t="s">
        <v>435</v>
      </c>
      <c r="AH66" s="33">
        <v>1</v>
      </c>
      <c r="AI66" s="42">
        <v>32000000000</v>
      </c>
      <c r="AJ66" s="33" t="s">
        <v>503</v>
      </c>
      <c r="AK66" s="45">
        <f t="shared" si="17"/>
        <v>45816</v>
      </c>
      <c r="AL66" s="45">
        <f t="shared" si="18"/>
        <v>45816</v>
      </c>
      <c r="AM66" s="45">
        <v>46021</v>
      </c>
      <c r="AN66" s="56">
        <v>2025</v>
      </c>
      <c r="AO66" s="56"/>
      <c r="AP66" s="56"/>
      <c r="AQ66" s="56" t="s">
        <v>883</v>
      </c>
      <c r="AR66" s="56" t="s">
        <v>884</v>
      </c>
      <c r="AS66" s="56">
        <v>2025</v>
      </c>
      <c r="AT66" s="56">
        <v>2025</v>
      </c>
      <c r="AU66" s="44">
        <v>6.049525</v>
      </c>
      <c r="AV66" s="44">
        <v>6.049525</v>
      </c>
      <c r="AW66" s="56" t="s">
        <v>74</v>
      </c>
      <c r="AX66" s="56"/>
      <c r="AY66" s="56"/>
      <c r="AZ66" s="56"/>
      <c r="BA66" s="43" t="s">
        <v>1919</v>
      </c>
      <c r="BC66" s="43">
        <f t="shared" si="13"/>
        <v>6049.5249999999996</v>
      </c>
      <c r="BD66" s="43">
        <f t="shared" si="14"/>
        <v>1361.1431249999996</v>
      </c>
      <c r="BE66" s="280">
        <f t="shared" si="15"/>
        <v>6703.1186149999994</v>
      </c>
      <c r="BF66" s="280">
        <v>6703118.6149999993</v>
      </c>
      <c r="BJ66" s="43">
        <f t="shared" si="16"/>
        <v>5686.5535</v>
      </c>
      <c r="BK66" s="43">
        <v>6.049525</v>
      </c>
    </row>
    <row r="67" spans="1:63" s="43" customFormat="1" ht="79.5" customHeight="1">
      <c r="A67" s="56" t="s">
        <v>525</v>
      </c>
      <c r="B67" s="56"/>
      <c r="C67" s="56" t="s">
        <v>382</v>
      </c>
      <c r="D67" s="56" t="s">
        <v>497</v>
      </c>
      <c r="E67" s="56" t="s">
        <v>57</v>
      </c>
      <c r="F67" s="56"/>
      <c r="G67" s="56" t="s">
        <v>885</v>
      </c>
      <c r="H67" s="40" t="s">
        <v>60</v>
      </c>
      <c r="I67" s="40" t="s">
        <v>60</v>
      </c>
      <c r="J67" s="56">
        <v>2</v>
      </c>
      <c r="K67" s="56"/>
      <c r="L67" s="56" t="s">
        <v>74</v>
      </c>
      <c r="M67" s="16" t="s">
        <v>527</v>
      </c>
      <c r="N67" s="16" t="s">
        <v>211</v>
      </c>
      <c r="O67" s="235">
        <f t="shared" si="24"/>
        <v>15430.560000000003</v>
      </c>
      <c r="P67" s="235">
        <f t="shared" si="25"/>
        <v>18516.672000000002</v>
      </c>
      <c r="Q67" s="44">
        <f>19910.4*0.93</f>
        <v>18516.672000000002</v>
      </c>
      <c r="R67" s="44"/>
      <c r="S67" s="56"/>
      <c r="T67" s="56"/>
      <c r="U67" s="56" t="s">
        <v>64</v>
      </c>
      <c r="V67" s="56" t="s">
        <v>501</v>
      </c>
      <c r="W67" s="56" t="s">
        <v>66</v>
      </c>
      <c r="X67" s="45">
        <v>45746</v>
      </c>
      <c r="Y67" s="45">
        <f t="shared" si="23"/>
        <v>45806</v>
      </c>
      <c r="Z67" s="56"/>
      <c r="AA67" s="56"/>
      <c r="AB67" s="56"/>
      <c r="AC67" s="56"/>
      <c r="AD67" s="56" t="str">
        <f t="shared" si="26"/>
        <v>Техническое перевооружение ПС с заменой устройств РЗА на микроэлектронной элементной базе ПС 35-110 кВ, 7 ед.</v>
      </c>
      <c r="AE67" s="33" t="s">
        <v>502</v>
      </c>
      <c r="AF67" s="33">
        <v>876</v>
      </c>
      <c r="AG67" s="33" t="s">
        <v>435</v>
      </c>
      <c r="AH67" s="33">
        <v>1</v>
      </c>
      <c r="AI67" s="42">
        <v>32000000000</v>
      </c>
      <c r="AJ67" s="33" t="s">
        <v>503</v>
      </c>
      <c r="AK67" s="45">
        <f t="shared" si="17"/>
        <v>45816</v>
      </c>
      <c r="AL67" s="45">
        <f t="shared" si="18"/>
        <v>45816</v>
      </c>
      <c r="AM67" s="45">
        <v>46021</v>
      </c>
      <c r="AN67" s="56">
        <v>2025</v>
      </c>
      <c r="AO67" s="56"/>
      <c r="AP67" s="56"/>
      <c r="AQ67" s="56" t="s">
        <v>885</v>
      </c>
      <c r="AR67" s="56" t="s">
        <v>886</v>
      </c>
      <c r="AS67" s="56">
        <v>2025</v>
      </c>
      <c r="AT67" s="56">
        <v>2025</v>
      </c>
      <c r="AU67" s="44">
        <v>19.910399999999999</v>
      </c>
      <c r="AV67" s="44">
        <v>19.910399999999999</v>
      </c>
      <c r="AW67" s="56" t="s">
        <v>74</v>
      </c>
      <c r="AX67" s="56"/>
      <c r="AY67" s="56"/>
      <c r="AZ67" s="56"/>
      <c r="BA67" s="43" t="s">
        <v>1919</v>
      </c>
      <c r="BC67" s="43">
        <f t="shared" si="13"/>
        <v>19910.399999999998</v>
      </c>
      <c r="BD67" s="43">
        <f t="shared" si="14"/>
        <v>4479.8399999999947</v>
      </c>
      <c r="BE67" s="280">
        <f t="shared" si="15"/>
        <v>3290</v>
      </c>
      <c r="BF67" s="280">
        <v>3290000</v>
      </c>
      <c r="BJ67" s="43">
        <f t="shared" si="16"/>
        <v>18715.775999999998</v>
      </c>
      <c r="BK67" s="43">
        <v>19.910399999999999</v>
      </c>
    </row>
    <row r="68" spans="1:63" s="43" customFormat="1" ht="79.5" customHeight="1">
      <c r="A68" s="56" t="s">
        <v>525</v>
      </c>
      <c r="B68" s="56"/>
      <c r="C68" s="56" t="s">
        <v>382</v>
      </c>
      <c r="D68" s="56" t="s">
        <v>497</v>
      </c>
      <c r="E68" s="56" t="s">
        <v>57</v>
      </c>
      <c r="F68" s="56"/>
      <c r="G68" s="56" t="s">
        <v>887</v>
      </c>
      <c r="H68" s="40" t="s">
        <v>60</v>
      </c>
      <c r="I68" s="40" t="s">
        <v>60</v>
      </c>
      <c r="J68" s="56">
        <v>2</v>
      </c>
      <c r="K68" s="56"/>
      <c r="L68" s="56" t="s">
        <v>74</v>
      </c>
      <c r="M68" s="16" t="s">
        <v>527</v>
      </c>
      <c r="N68" s="16" t="s">
        <v>211</v>
      </c>
      <c r="O68" s="235">
        <f t="shared" si="24"/>
        <v>36042.269427500003</v>
      </c>
      <c r="P68" s="235">
        <f t="shared" si="25"/>
        <v>43250.723313000002</v>
      </c>
      <c r="Q68" s="44">
        <f>46506.1541*0.93</f>
        <v>43250.723313000002</v>
      </c>
      <c r="R68" s="44"/>
      <c r="S68" s="56"/>
      <c r="T68" s="56"/>
      <c r="U68" s="56" t="s">
        <v>64</v>
      </c>
      <c r="V68" s="56" t="s">
        <v>501</v>
      </c>
      <c r="W68" s="56" t="s">
        <v>66</v>
      </c>
      <c r="X68" s="45">
        <v>45746</v>
      </c>
      <c r="Y68" s="45">
        <f t="shared" si="23"/>
        <v>45806</v>
      </c>
      <c r="Z68" s="56"/>
      <c r="AA68" s="56"/>
      <c r="AB68" s="56"/>
      <c r="AC68" s="56"/>
      <c r="AD68" s="56" t="str">
        <f t="shared" si="26"/>
        <v>Модернизация каналов связи с организацией волоконно-оптической линии связи ВОЛС до ПС 110/10 кВ Бенжереп-2</v>
      </c>
      <c r="AE68" s="33" t="s">
        <v>502</v>
      </c>
      <c r="AF68" s="33">
        <v>876</v>
      </c>
      <c r="AG68" s="33" t="s">
        <v>435</v>
      </c>
      <c r="AH68" s="33">
        <v>1</v>
      </c>
      <c r="AI68" s="42">
        <v>32000000000</v>
      </c>
      <c r="AJ68" s="33" t="s">
        <v>503</v>
      </c>
      <c r="AK68" s="45">
        <f t="shared" si="17"/>
        <v>45816</v>
      </c>
      <c r="AL68" s="45">
        <f t="shared" si="18"/>
        <v>45816</v>
      </c>
      <c r="AM68" s="45">
        <v>46021</v>
      </c>
      <c r="AN68" s="56">
        <v>2025</v>
      </c>
      <c r="AO68" s="56"/>
      <c r="AP68" s="56"/>
      <c r="AQ68" s="56" t="s">
        <v>887</v>
      </c>
      <c r="AR68" s="56" t="s">
        <v>888</v>
      </c>
      <c r="AS68" s="56">
        <v>2021</v>
      </c>
      <c r="AT68" s="56">
        <v>2025</v>
      </c>
      <c r="AU68" s="44">
        <v>48</v>
      </c>
      <c r="AV68" s="44">
        <v>47.948597909999997</v>
      </c>
      <c r="AW68" s="56" t="s">
        <v>74</v>
      </c>
      <c r="AX68" s="56"/>
      <c r="AY68" s="56"/>
      <c r="AZ68" s="56"/>
      <c r="BA68" s="43" t="s">
        <v>1919</v>
      </c>
      <c r="BC68" s="43">
        <f t="shared" si="13"/>
        <v>48000</v>
      </c>
      <c r="BD68" s="43">
        <f t="shared" si="14"/>
        <v>11957.730572499997</v>
      </c>
      <c r="BE68" s="280">
        <f t="shared" si="15"/>
        <v>2640.1947413999997</v>
      </c>
      <c r="BF68" s="280">
        <v>2640194.7413999997</v>
      </c>
      <c r="BJ68" s="43">
        <f t="shared" si="16"/>
        <v>43715.78485399999</v>
      </c>
      <c r="BK68" s="43">
        <v>46.506154099999996</v>
      </c>
    </row>
    <row r="69" spans="1:63" s="43" customFormat="1" ht="79.5" customHeight="1">
      <c r="A69" s="56" t="s">
        <v>525</v>
      </c>
      <c r="B69" s="56"/>
      <c r="C69" s="56" t="s">
        <v>382</v>
      </c>
      <c r="D69" s="56" t="s">
        <v>497</v>
      </c>
      <c r="E69" s="56" t="s">
        <v>86</v>
      </c>
      <c r="F69" s="56"/>
      <c r="G69" s="56" t="s">
        <v>889</v>
      </c>
      <c r="H69" s="15" t="s">
        <v>87</v>
      </c>
      <c r="I69" s="15" t="s">
        <v>88</v>
      </c>
      <c r="J69" s="56">
        <v>2</v>
      </c>
      <c r="K69" s="56"/>
      <c r="L69" s="56" t="s">
        <v>74</v>
      </c>
      <c r="M69" s="16" t="s">
        <v>527</v>
      </c>
      <c r="N69" s="16" t="s">
        <v>211</v>
      </c>
      <c r="O69" s="125">
        <v>1508.6999999999998</v>
      </c>
      <c r="P69" s="125">
        <f t="shared" si="19"/>
        <v>1810.4399999999998</v>
      </c>
      <c r="Q69" s="44">
        <f t="shared" si="20"/>
        <v>1810.4399999999998</v>
      </c>
      <c r="R69" s="44"/>
      <c r="S69" s="56"/>
      <c r="T69" s="56"/>
      <c r="U69" s="56" t="s">
        <v>64</v>
      </c>
      <c r="V69" s="56" t="s">
        <v>501</v>
      </c>
      <c r="W69" s="56" t="s">
        <v>66</v>
      </c>
      <c r="X69" s="45">
        <v>45746</v>
      </c>
      <c r="Y69" s="45">
        <f t="shared" si="23"/>
        <v>45806</v>
      </c>
      <c r="Z69" s="56"/>
      <c r="AA69" s="56"/>
      <c r="AB69" s="56"/>
      <c r="AC69" s="56"/>
      <c r="AD69" s="56" t="str">
        <f t="shared" si="26"/>
        <v>ПИР Модернизация с созданием системы телемеханики на ПС 110/10 кВ Красный Брод</v>
      </c>
      <c r="AE69" s="33" t="s">
        <v>502</v>
      </c>
      <c r="AF69" s="33">
        <v>876</v>
      </c>
      <c r="AG69" s="33" t="s">
        <v>435</v>
      </c>
      <c r="AH69" s="33">
        <v>1</v>
      </c>
      <c r="AI69" s="42">
        <v>32000000000</v>
      </c>
      <c r="AJ69" s="33" t="s">
        <v>503</v>
      </c>
      <c r="AK69" s="45">
        <f t="shared" si="17"/>
        <v>45816</v>
      </c>
      <c r="AL69" s="45">
        <f t="shared" si="18"/>
        <v>45816</v>
      </c>
      <c r="AM69" s="45">
        <v>46021</v>
      </c>
      <c r="AN69" s="56">
        <v>2025</v>
      </c>
      <c r="AO69" s="56"/>
      <c r="AP69" s="56"/>
      <c r="AQ69" s="56" t="s">
        <v>890</v>
      </c>
      <c r="AR69" s="56" t="s">
        <v>891</v>
      </c>
      <c r="AS69" s="56">
        <v>2025</v>
      </c>
      <c r="AT69" s="56">
        <v>2026</v>
      </c>
      <c r="AU69" s="44">
        <v>16.049524999999999</v>
      </c>
      <c r="AV69" s="44">
        <v>16.049524999999999</v>
      </c>
      <c r="AW69" s="56" t="s">
        <v>74</v>
      </c>
      <c r="AX69" s="56"/>
      <c r="AY69" s="56"/>
      <c r="AZ69" s="56"/>
      <c r="BA69" s="43">
        <v>0</v>
      </c>
      <c r="BC69" s="43">
        <f t="shared" si="13"/>
        <v>16049.525</v>
      </c>
      <c r="BD69" s="43">
        <f t="shared" si="14"/>
        <v>14540.825000000001</v>
      </c>
      <c r="BE69" s="280">
        <f t="shared" si="15"/>
        <v>2640.1947413999997</v>
      </c>
      <c r="BF69" s="280">
        <v>2640194.7413999997</v>
      </c>
      <c r="BJ69" s="43">
        <f t="shared" si="16"/>
        <v>1508.6999999999998</v>
      </c>
      <c r="BK69" s="43">
        <v>1.605</v>
      </c>
    </row>
    <row r="70" spans="1:63" s="43" customFormat="1" ht="79.5" customHeight="1">
      <c r="A70" s="56" t="s">
        <v>525</v>
      </c>
      <c r="B70" s="56"/>
      <c r="C70" s="56" t="s">
        <v>382</v>
      </c>
      <c r="D70" s="56" t="s">
        <v>497</v>
      </c>
      <c r="E70" s="56" t="s">
        <v>86</v>
      </c>
      <c r="F70" s="56"/>
      <c r="G70" s="56" t="s">
        <v>892</v>
      </c>
      <c r="H70" s="15" t="s">
        <v>87</v>
      </c>
      <c r="I70" s="15" t="s">
        <v>88</v>
      </c>
      <c r="J70" s="56">
        <v>2</v>
      </c>
      <c r="K70" s="56"/>
      <c r="L70" s="56" t="s">
        <v>74</v>
      </c>
      <c r="M70" s="16" t="s">
        <v>527</v>
      </c>
      <c r="N70" s="16" t="s">
        <v>211</v>
      </c>
      <c r="O70" s="125">
        <v>1508.6999999999998</v>
      </c>
      <c r="P70" s="125">
        <f t="shared" si="19"/>
        <v>1810.4399999999998</v>
      </c>
      <c r="Q70" s="44">
        <f t="shared" si="20"/>
        <v>1810.4399999999998</v>
      </c>
      <c r="R70" s="44"/>
      <c r="S70" s="56"/>
      <c r="T70" s="56"/>
      <c r="U70" s="56" t="s">
        <v>64</v>
      </c>
      <c r="V70" s="56" t="s">
        <v>501</v>
      </c>
      <c r="W70" s="56" t="s">
        <v>89</v>
      </c>
      <c r="X70" s="45">
        <v>45746</v>
      </c>
      <c r="Y70" s="45">
        <f t="shared" si="23"/>
        <v>45806</v>
      </c>
      <c r="Z70" s="56"/>
      <c r="AA70" s="56"/>
      <c r="AB70" s="56"/>
      <c r="AC70" s="56"/>
      <c r="AD70" s="56" t="str">
        <f t="shared" si="26"/>
        <v>ПИР Модернизация с созданием системы телемеханики на ПС 110/10 кВ Мозжухинская</v>
      </c>
      <c r="AE70" s="33" t="s">
        <v>502</v>
      </c>
      <c r="AF70" s="33">
        <v>876</v>
      </c>
      <c r="AG70" s="33" t="s">
        <v>435</v>
      </c>
      <c r="AH70" s="33">
        <v>1</v>
      </c>
      <c r="AI70" s="42">
        <v>32000000000</v>
      </c>
      <c r="AJ70" s="33" t="s">
        <v>503</v>
      </c>
      <c r="AK70" s="45">
        <f t="shared" si="17"/>
        <v>45816</v>
      </c>
      <c r="AL70" s="45">
        <f t="shared" si="18"/>
        <v>45816</v>
      </c>
      <c r="AM70" s="45">
        <v>46021</v>
      </c>
      <c r="AN70" s="56">
        <v>2025</v>
      </c>
      <c r="AO70" s="56"/>
      <c r="AP70" s="56"/>
      <c r="AQ70" s="56" t="s">
        <v>893</v>
      </c>
      <c r="AR70" s="56" t="s">
        <v>894</v>
      </c>
      <c r="AS70" s="56">
        <v>2025</v>
      </c>
      <c r="AT70" s="56">
        <v>2026</v>
      </c>
      <c r="AU70" s="44">
        <v>16.049524999999999</v>
      </c>
      <c r="AV70" s="44">
        <v>16.049524999999999</v>
      </c>
      <c r="AW70" s="56" t="s">
        <v>74</v>
      </c>
      <c r="AX70" s="56"/>
      <c r="AY70" s="56"/>
      <c r="AZ70" s="56"/>
      <c r="BA70" s="43">
        <v>0</v>
      </c>
      <c r="BC70" s="43">
        <f t="shared" si="13"/>
        <v>16049.525</v>
      </c>
      <c r="BD70" s="43">
        <f t="shared" si="14"/>
        <v>14540.825000000001</v>
      </c>
      <c r="BE70" s="280">
        <f t="shared" si="15"/>
        <v>250.04</v>
      </c>
      <c r="BF70" s="280">
        <v>250040</v>
      </c>
      <c r="BJ70" s="43">
        <f t="shared" si="16"/>
        <v>1508.6999999999998</v>
      </c>
      <c r="BK70" s="43">
        <v>1.605</v>
      </c>
    </row>
    <row r="71" spans="1:63" s="43" customFormat="1" ht="79.5" customHeight="1">
      <c r="A71" s="56" t="s">
        <v>525</v>
      </c>
      <c r="B71" s="56"/>
      <c r="C71" s="56" t="s">
        <v>382</v>
      </c>
      <c r="D71" s="56" t="s">
        <v>497</v>
      </c>
      <c r="E71" s="56" t="s">
        <v>86</v>
      </c>
      <c r="F71" s="56"/>
      <c r="G71" s="56" t="s">
        <v>895</v>
      </c>
      <c r="H71" s="15" t="s">
        <v>87</v>
      </c>
      <c r="I71" s="15" t="s">
        <v>88</v>
      </c>
      <c r="J71" s="56">
        <v>2</v>
      </c>
      <c r="K71" s="56"/>
      <c r="L71" s="56" t="s">
        <v>74</v>
      </c>
      <c r="M71" s="16" t="s">
        <v>527</v>
      </c>
      <c r="N71" s="16" t="s">
        <v>211</v>
      </c>
      <c r="O71" s="125">
        <v>1508.6999999999998</v>
      </c>
      <c r="P71" s="125">
        <f t="shared" si="19"/>
        <v>1810.4399999999998</v>
      </c>
      <c r="Q71" s="44">
        <f t="shared" si="20"/>
        <v>1810.4399999999998</v>
      </c>
      <c r="R71" s="44"/>
      <c r="S71" s="56"/>
      <c r="T71" s="56"/>
      <c r="U71" s="56" t="s">
        <v>64</v>
      </c>
      <c r="V71" s="56" t="s">
        <v>501</v>
      </c>
      <c r="W71" s="56" t="s">
        <v>89</v>
      </c>
      <c r="X71" s="45">
        <v>45746</v>
      </c>
      <c r="Y71" s="45">
        <f t="shared" si="23"/>
        <v>45806</v>
      </c>
      <c r="Z71" s="56"/>
      <c r="AA71" s="56"/>
      <c r="AB71" s="56"/>
      <c r="AC71" s="56"/>
      <c r="AD71" s="56" t="str">
        <f t="shared" si="26"/>
        <v>ПИР Модернизация с созданием системы телемеханики на ПС 110/10 кВ Тяжинская</v>
      </c>
      <c r="AE71" s="33" t="s">
        <v>502</v>
      </c>
      <c r="AF71" s="33">
        <v>876</v>
      </c>
      <c r="AG71" s="33" t="s">
        <v>435</v>
      </c>
      <c r="AH71" s="33">
        <v>1</v>
      </c>
      <c r="AI71" s="42">
        <v>32000000000</v>
      </c>
      <c r="AJ71" s="33" t="s">
        <v>503</v>
      </c>
      <c r="AK71" s="45">
        <f t="shared" si="17"/>
        <v>45816</v>
      </c>
      <c r="AL71" s="45">
        <f t="shared" si="18"/>
        <v>45816</v>
      </c>
      <c r="AM71" s="45">
        <v>46021</v>
      </c>
      <c r="AN71" s="56">
        <v>2025</v>
      </c>
      <c r="AO71" s="56"/>
      <c r="AP71" s="56"/>
      <c r="AQ71" s="56" t="s">
        <v>896</v>
      </c>
      <c r="AR71" s="56" t="s">
        <v>897</v>
      </c>
      <c r="AS71" s="56">
        <v>2025</v>
      </c>
      <c r="AT71" s="56">
        <v>2026</v>
      </c>
      <c r="AU71" s="44">
        <v>16.049524999999999</v>
      </c>
      <c r="AV71" s="44">
        <v>16.049524999999999</v>
      </c>
      <c r="AW71" s="56" t="s">
        <v>74</v>
      </c>
      <c r="AX71" s="56"/>
      <c r="AY71" s="56"/>
      <c r="AZ71" s="56"/>
      <c r="BA71" s="43">
        <v>0</v>
      </c>
      <c r="BC71" s="43">
        <f t="shared" si="13"/>
        <v>16049.525</v>
      </c>
      <c r="BD71" s="43">
        <f t="shared" si="14"/>
        <v>14540.825000000001</v>
      </c>
      <c r="BE71" s="280">
        <f t="shared" si="15"/>
        <v>250.04</v>
      </c>
      <c r="BF71" s="280">
        <v>250040</v>
      </c>
      <c r="BJ71" s="43">
        <f t="shared" si="16"/>
        <v>1508.6999999999998</v>
      </c>
      <c r="BK71" s="43">
        <v>1.605</v>
      </c>
    </row>
    <row r="72" spans="1:63" s="43" customFormat="1" ht="79.5" customHeight="1">
      <c r="A72" s="56" t="s">
        <v>525</v>
      </c>
      <c r="B72" s="56"/>
      <c r="C72" s="56" t="s">
        <v>382</v>
      </c>
      <c r="D72" s="56" t="s">
        <v>497</v>
      </c>
      <c r="E72" s="56" t="s">
        <v>86</v>
      </c>
      <c r="F72" s="56"/>
      <c r="G72" s="56" t="s">
        <v>898</v>
      </c>
      <c r="H72" s="15" t="s">
        <v>87</v>
      </c>
      <c r="I72" s="15" t="s">
        <v>88</v>
      </c>
      <c r="J72" s="56">
        <v>2</v>
      </c>
      <c r="K72" s="56"/>
      <c r="L72" s="56" t="s">
        <v>74</v>
      </c>
      <c r="M72" s="16" t="s">
        <v>527</v>
      </c>
      <c r="N72" s="16" t="s">
        <v>211</v>
      </c>
      <c r="O72" s="125">
        <v>1508.6999999999998</v>
      </c>
      <c r="P72" s="125">
        <f t="shared" si="19"/>
        <v>1810.4399999999998</v>
      </c>
      <c r="Q72" s="44">
        <f t="shared" si="20"/>
        <v>1810.4399999999998</v>
      </c>
      <c r="R72" s="44"/>
      <c r="S72" s="56"/>
      <c r="T72" s="56"/>
      <c r="U72" s="56" t="s">
        <v>64</v>
      </c>
      <c r="V72" s="56" t="s">
        <v>501</v>
      </c>
      <c r="W72" s="56" t="s">
        <v>89</v>
      </c>
      <c r="X72" s="45">
        <v>45746</v>
      </c>
      <c r="Y72" s="45">
        <f t="shared" si="23"/>
        <v>45806</v>
      </c>
      <c r="Z72" s="56"/>
      <c r="AA72" s="56"/>
      <c r="AB72" s="56"/>
      <c r="AC72" s="56"/>
      <c r="AD72" s="56" t="str">
        <f t="shared" si="26"/>
        <v>ПИР Модернизация с созданием системы телемеханики на ПС 110/10 кВ Яшкинская</v>
      </c>
      <c r="AE72" s="33" t="s">
        <v>502</v>
      </c>
      <c r="AF72" s="33">
        <v>876</v>
      </c>
      <c r="AG72" s="33" t="s">
        <v>435</v>
      </c>
      <c r="AH72" s="33">
        <v>1</v>
      </c>
      <c r="AI72" s="42">
        <v>32000000000</v>
      </c>
      <c r="AJ72" s="33" t="s">
        <v>503</v>
      </c>
      <c r="AK72" s="45">
        <f t="shared" si="17"/>
        <v>45816</v>
      </c>
      <c r="AL72" s="45">
        <f t="shared" si="18"/>
        <v>45816</v>
      </c>
      <c r="AM72" s="45">
        <v>46021</v>
      </c>
      <c r="AN72" s="56">
        <v>2025</v>
      </c>
      <c r="AO72" s="56"/>
      <c r="AP72" s="56"/>
      <c r="AQ72" s="56" t="s">
        <v>899</v>
      </c>
      <c r="AR72" s="56" t="s">
        <v>900</v>
      </c>
      <c r="AS72" s="56">
        <v>2025</v>
      </c>
      <c r="AT72" s="56">
        <v>2026</v>
      </c>
      <c r="AU72" s="44">
        <v>16.049524999999999</v>
      </c>
      <c r="AV72" s="44">
        <v>16.049524999999999</v>
      </c>
      <c r="AW72" s="56" t="s">
        <v>74</v>
      </c>
      <c r="AX72" s="56"/>
      <c r="AY72" s="56"/>
      <c r="AZ72" s="56"/>
      <c r="BA72" s="43">
        <v>0</v>
      </c>
      <c r="BC72" s="43">
        <f t="shared" si="13"/>
        <v>16049.525</v>
      </c>
      <c r="BD72" s="43">
        <f t="shared" si="14"/>
        <v>14540.825000000001</v>
      </c>
      <c r="BE72" s="280">
        <f t="shared" si="15"/>
        <v>250.04</v>
      </c>
      <c r="BF72" s="280">
        <v>250040</v>
      </c>
      <c r="BJ72" s="43">
        <f t="shared" si="16"/>
        <v>1508.6999999999998</v>
      </c>
      <c r="BK72" s="43">
        <v>1.605</v>
      </c>
    </row>
    <row r="73" spans="1:63" s="43" customFormat="1" ht="79.5" customHeight="1">
      <c r="A73" s="56" t="s">
        <v>525</v>
      </c>
      <c r="B73" s="56"/>
      <c r="C73" s="56" t="s">
        <v>382</v>
      </c>
      <c r="D73" s="56" t="s">
        <v>497</v>
      </c>
      <c r="E73" s="56" t="s">
        <v>57</v>
      </c>
      <c r="F73" s="56"/>
      <c r="G73" s="56" t="s">
        <v>901</v>
      </c>
      <c r="H73" s="40" t="s">
        <v>60</v>
      </c>
      <c r="I73" s="40" t="s">
        <v>60</v>
      </c>
      <c r="J73" s="56">
        <v>2</v>
      </c>
      <c r="K73" s="56"/>
      <c r="L73" s="56" t="s">
        <v>74</v>
      </c>
      <c r="M73" s="16" t="s">
        <v>527</v>
      </c>
      <c r="N73" s="16" t="s">
        <v>211</v>
      </c>
      <c r="O73" s="125">
        <v>15858.484696</v>
      </c>
      <c r="P73" s="125">
        <f t="shared" si="19"/>
        <v>19030.181635199999</v>
      </c>
      <c r="Q73" s="44">
        <f t="shared" si="20"/>
        <v>19030.181635199999</v>
      </c>
      <c r="R73" s="44"/>
      <c r="S73" s="56"/>
      <c r="T73" s="56"/>
      <c r="U73" s="56" t="s">
        <v>64</v>
      </c>
      <c r="V73" s="56" t="s">
        <v>501</v>
      </c>
      <c r="W73" s="56" t="s">
        <v>66</v>
      </c>
      <c r="X73" s="45">
        <v>45746</v>
      </c>
      <c r="Y73" s="45">
        <f t="shared" si="23"/>
        <v>45806</v>
      </c>
      <c r="Z73" s="56"/>
      <c r="AA73" s="56"/>
      <c r="AB73" s="56"/>
      <c r="AC73" s="56"/>
      <c r="AD73" s="56" t="str">
        <f t="shared" si="26"/>
        <v xml:space="preserve">Комплексная реконструкция двухцепной ВЛ 110 кВ Мундыбашская-Бенжереп-2 СВЛ ЮЭС, протяженностью 28,2 км, г. Осинники </v>
      </c>
      <c r="AE73" s="33" t="s">
        <v>502</v>
      </c>
      <c r="AF73" s="33">
        <v>876</v>
      </c>
      <c r="AG73" s="33" t="s">
        <v>435</v>
      </c>
      <c r="AH73" s="33">
        <v>1</v>
      </c>
      <c r="AI73" s="42">
        <v>32000000000</v>
      </c>
      <c r="AJ73" s="33" t="s">
        <v>503</v>
      </c>
      <c r="AK73" s="45">
        <f t="shared" si="17"/>
        <v>45816</v>
      </c>
      <c r="AL73" s="45">
        <f t="shared" si="18"/>
        <v>45816</v>
      </c>
      <c r="AM73" s="45">
        <v>46021</v>
      </c>
      <c r="AN73" s="56">
        <v>2025</v>
      </c>
      <c r="AO73" s="56"/>
      <c r="AP73" s="56"/>
      <c r="AQ73" s="56" t="s">
        <v>901</v>
      </c>
      <c r="AR73" s="56" t="s">
        <v>902</v>
      </c>
      <c r="AS73" s="56">
        <v>2024</v>
      </c>
      <c r="AT73" s="56">
        <v>2026</v>
      </c>
      <c r="AU73" s="44">
        <v>319.73762108</v>
      </c>
      <c r="AV73" s="44">
        <v>319.73762108</v>
      </c>
      <c r="AW73" s="56" t="s">
        <v>74</v>
      </c>
      <c r="AX73" s="56"/>
      <c r="AY73" s="56"/>
      <c r="AZ73" s="56"/>
      <c r="BA73" s="43">
        <v>0</v>
      </c>
      <c r="BC73" s="43">
        <f t="shared" si="13"/>
        <v>319737.62108000001</v>
      </c>
      <c r="BD73" s="43">
        <f t="shared" si="14"/>
        <v>303879.13638400001</v>
      </c>
      <c r="BE73" s="280">
        <f t="shared" si="15"/>
        <v>2635.4814779999997</v>
      </c>
      <c r="BF73" s="280">
        <v>2635481.4779999997</v>
      </c>
      <c r="BJ73" s="43">
        <f t="shared" si="16"/>
        <v>15858.484696</v>
      </c>
      <c r="BK73" s="43">
        <v>16.870728400000001</v>
      </c>
    </row>
    <row r="74" spans="1:63" s="43" customFormat="1" ht="79.5" customHeight="1">
      <c r="A74" s="56" t="s">
        <v>525</v>
      </c>
      <c r="B74" s="56"/>
      <c r="C74" s="56" t="s">
        <v>382</v>
      </c>
      <c r="D74" s="56" t="s">
        <v>497</v>
      </c>
      <c r="E74" s="56" t="s">
        <v>57</v>
      </c>
      <c r="F74" s="56"/>
      <c r="G74" s="56" t="s">
        <v>903</v>
      </c>
      <c r="H74" s="40" t="s">
        <v>60</v>
      </c>
      <c r="I74" s="40" t="s">
        <v>60</v>
      </c>
      <c r="J74" s="56">
        <v>2</v>
      </c>
      <c r="K74" s="56"/>
      <c r="L74" s="56" t="s">
        <v>74</v>
      </c>
      <c r="M74" s="16" t="s">
        <v>527</v>
      </c>
      <c r="N74" s="16" t="s">
        <v>211</v>
      </c>
      <c r="O74" s="235">
        <f t="shared" ref="O74:O83" si="27">P74/1.2</f>
        <v>50888.338982000001</v>
      </c>
      <c r="P74" s="235">
        <f t="shared" ref="P74:P83" si="28">Q74</f>
        <v>61066.006778399998</v>
      </c>
      <c r="Q74" s="44">
        <f>65662.37288*0.93</f>
        <v>61066.006778399998</v>
      </c>
      <c r="R74" s="44"/>
      <c r="S74" s="56"/>
      <c r="T74" s="56"/>
      <c r="U74" s="56" t="s">
        <v>64</v>
      </c>
      <c r="V74" s="56" t="s">
        <v>501</v>
      </c>
      <c r="W74" s="56" t="s">
        <v>66</v>
      </c>
      <c r="X74" s="45">
        <v>45746</v>
      </c>
      <c r="Y74" s="45">
        <f t="shared" si="23"/>
        <v>45806</v>
      </c>
      <c r="Z74" s="56"/>
      <c r="AA74" s="56"/>
      <c r="AB74" s="56"/>
      <c r="AC74" s="56"/>
      <c r="AD74" s="56" t="str">
        <f t="shared" si="26"/>
        <v>Техническое перевооружение РС 6-10 кВ Ф-10-4-Б от ПС 110/10 кВ Бенжереп-2 Таштагольского района Кондомского РЭС с заменой неизолированного провода на СИП, 20,52 км</v>
      </c>
      <c r="AE74" s="33" t="s">
        <v>502</v>
      </c>
      <c r="AF74" s="33">
        <v>876</v>
      </c>
      <c r="AG74" s="33" t="s">
        <v>435</v>
      </c>
      <c r="AH74" s="33">
        <v>1</v>
      </c>
      <c r="AI74" s="42">
        <v>32000000000</v>
      </c>
      <c r="AJ74" s="33" t="s">
        <v>503</v>
      </c>
      <c r="AK74" s="45">
        <f t="shared" si="17"/>
        <v>45816</v>
      </c>
      <c r="AL74" s="45">
        <f t="shared" si="18"/>
        <v>45816</v>
      </c>
      <c r="AM74" s="45">
        <v>46021</v>
      </c>
      <c r="AN74" s="56">
        <v>2025</v>
      </c>
      <c r="AO74" s="56"/>
      <c r="AP74" s="56"/>
      <c r="AQ74" s="56" t="s">
        <v>903</v>
      </c>
      <c r="AR74" s="56" t="s">
        <v>904</v>
      </c>
      <c r="AS74" s="56">
        <v>2022</v>
      </c>
      <c r="AT74" s="56">
        <v>2025</v>
      </c>
      <c r="AU74" s="44">
        <v>65.662372880000007</v>
      </c>
      <c r="AV74" s="44">
        <v>65.662372880000007</v>
      </c>
      <c r="AW74" s="56" t="s">
        <v>74</v>
      </c>
      <c r="AX74" s="56"/>
      <c r="AY74" s="56"/>
      <c r="AZ74" s="56"/>
      <c r="BA74" s="43" t="s">
        <v>1919</v>
      </c>
      <c r="BC74" s="43">
        <f t="shared" si="13"/>
        <v>65662.37288000001</v>
      </c>
      <c r="BD74" s="43">
        <f t="shared" si="14"/>
        <v>14774.033898000009</v>
      </c>
      <c r="BE74" s="280">
        <f t="shared" si="15"/>
        <v>8580.1946698000011</v>
      </c>
      <c r="BF74" s="280">
        <v>8580194.6698000003</v>
      </c>
      <c r="BJ74" s="43">
        <f t="shared" si="16"/>
        <v>61722.630507200003</v>
      </c>
      <c r="BK74" s="43">
        <v>65.662372880000007</v>
      </c>
    </row>
    <row r="75" spans="1:63" s="43" customFormat="1" ht="79.5" customHeight="1">
      <c r="A75" s="56" t="s">
        <v>525</v>
      </c>
      <c r="B75" s="56"/>
      <c r="C75" s="56" t="s">
        <v>382</v>
      </c>
      <c r="D75" s="56" t="s">
        <v>497</v>
      </c>
      <c r="E75" s="56" t="s">
        <v>57</v>
      </c>
      <c r="F75" s="56"/>
      <c r="G75" s="56" t="s">
        <v>905</v>
      </c>
      <c r="H75" s="40" t="s">
        <v>60</v>
      </c>
      <c r="I75" s="40" t="s">
        <v>60</v>
      </c>
      <c r="J75" s="56">
        <v>2</v>
      </c>
      <c r="K75" s="56"/>
      <c r="L75" s="56" t="s">
        <v>74</v>
      </c>
      <c r="M75" s="16" t="s">
        <v>527</v>
      </c>
      <c r="N75" s="16" t="s">
        <v>211</v>
      </c>
      <c r="O75" s="235">
        <f t="shared" si="27"/>
        <v>15790.349154250001</v>
      </c>
      <c r="P75" s="235">
        <f t="shared" si="28"/>
        <v>18948.418985100001</v>
      </c>
      <c r="Q75" s="44">
        <f>20374.64407*0.93</f>
        <v>18948.418985100001</v>
      </c>
      <c r="R75" s="44"/>
      <c r="S75" s="56"/>
      <c r="T75" s="56"/>
      <c r="U75" s="56" t="s">
        <v>64</v>
      </c>
      <c r="V75" s="56" t="s">
        <v>501</v>
      </c>
      <c r="W75" s="56" t="s">
        <v>66</v>
      </c>
      <c r="X75" s="45">
        <v>45746</v>
      </c>
      <c r="Y75" s="45">
        <f t="shared" si="23"/>
        <v>45806</v>
      </c>
      <c r="Z75" s="56"/>
      <c r="AA75" s="56"/>
      <c r="AB75" s="56"/>
      <c r="AC75" s="56"/>
      <c r="AD75" s="56" t="str">
        <f t="shared" si="26"/>
        <v>Реконструкция покрытия территории базы центрального склада производственного отделения СВЭС</v>
      </c>
      <c r="AE75" s="33" t="s">
        <v>502</v>
      </c>
      <c r="AF75" s="33">
        <v>876</v>
      </c>
      <c r="AG75" s="33" t="s">
        <v>435</v>
      </c>
      <c r="AH75" s="33">
        <v>1</v>
      </c>
      <c r="AI75" s="42">
        <v>32000000000</v>
      </c>
      <c r="AJ75" s="33" t="s">
        <v>503</v>
      </c>
      <c r="AK75" s="45">
        <f t="shared" si="17"/>
        <v>45816</v>
      </c>
      <c r="AL75" s="45">
        <f t="shared" si="18"/>
        <v>45816</v>
      </c>
      <c r="AM75" s="45">
        <v>46021</v>
      </c>
      <c r="AN75" s="56">
        <v>2025</v>
      </c>
      <c r="AO75" s="56"/>
      <c r="AP75" s="56"/>
      <c r="AQ75" s="56" t="s">
        <v>905</v>
      </c>
      <c r="AR75" s="56" t="s">
        <v>906</v>
      </c>
      <c r="AS75" s="56">
        <v>2017</v>
      </c>
      <c r="AT75" s="56">
        <v>2025</v>
      </c>
      <c r="AU75" s="44">
        <v>20.693644070000001</v>
      </c>
      <c r="AV75" s="44">
        <v>20.374644069999999</v>
      </c>
      <c r="AW75" s="56" t="s">
        <v>74</v>
      </c>
      <c r="AX75" s="56"/>
      <c r="AY75" s="56"/>
      <c r="AZ75" s="56"/>
      <c r="BA75" s="43" t="s">
        <v>1919</v>
      </c>
      <c r="BC75" s="43">
        <f t="shared" si="13"/>
        <v>20693.644070000002</v>
      </c>
      <c r="BD75" s="43">
        <f t="shared" si="14"/>
        <v>4903.2949157500007</v>
      </c>
      <c r="BE75" s="280">
        <f t="shared" si="15"/>
        <v>8580.1946698000011</v>
      </c>
      <c r="BF75" s="280">
        <v>8580194.6698000003</v>
      </c>
      <c r="BJ75" s="43">
        <f t="shared" si="16"/>
        <v>19152.165425799998</v>
      </c>
      <c r="BK75" s="43">
        <v>20.374644069999999</v>
      </c>
    </row>
    <row r="76" spans="1:63" s="43" customFormat="1" ht="79.5" customHeight="1">
      <c r="A76" s="56" t="s">
        <v>525</v>
      </c>
      <c r="B76" s="56"/>
      <c r="C76" s="56" t="s">
        <v>382</v>
      </c>
      <c r="D76" s="56" t="s">
        <v>497</v>
      </c>
      <c r="E76" s="56" t="s">
        <v>57</v>
      </c>
      <c r="F76" s="56"/>
      <c r="G76" s="56" t="s">
        <v>907</v>
      </c>
      <c r="H76" s="40" t="s">
        <v>60</v>
      </c>
      <c r="I76" s="40" t="s">
        <v>60</v>
      </c>
      <c r="J76" s="56">
        <v>2</v>
      </c>
      <c r="K76" s="56"/>
      <c r="L76" s="56" t="s">
        <v>74</v>
      </c>
      <c r="M76" s="16" t="s">
        <v>527</v>
      </c>
      <c r="N76" s="16" t="s">
        <v>211</v>
      </c>
      <c r="O76" s="235">
        <f t="shared" si="27"/>
        <v>11250.911437000002</v>
      </c>
      <c r="P76" s="235">
        <f t="shared" si="28"/>
        <v>13501.093724400002</v>
      </c>
      <c r="Q76" s="44">
        <f>14517.30508*0.93</f>
        <v>13501.093724400002</v>
      </c>
      <c r="R76" s="44"/>
      <c r="S76" s="56"/>
      <c r="T76" s="56"/>
      <c r="U76" s="56" t="s">
        <v>64</v>
      </c>
      <c r="V76" s="56" t="s">
        <v>501</v>
      </c>
      <c r="W76" s="56" t="s">
        <v>66</v>
      </c>
      <c r="X76" s="45">
        <v>45746</v>
      </c>
      <c r="Y76" s="45">
        <f>X76+60</f>
        <v>45806</v>
      </c>
      <c r="Z76" s="56"/>
      <c r="AA76" s="56"/>
      <c r="AB76" s="56"/>
      <c r="AC76" s="56"/>
      <c r="AD76" s="56" t="str">
        <f t="shared" si="26"/>
        <v>Реконструкция инженерных систем здания склада Чебулинского РЭС</v>
      </c>
      <c r="AE76" s="33" t="s">
        <v>502</v>
      </c>
      <c r="AF76" s="33">
        <v>876</v>
      </c>
      <c r="AG76" s="33" t="s">
        <v>435</v>
      </c>
      <c r="AH76" s="33">
        <v>1</v>
      </c>
      <c r="AI76" s="42">
        <v>32000000000</v>
      </c>
      <c r="AJ76" s="33" t="s">
        <v>503</v>
      </c>
      <c r="AK76" s="45">
        <f t="shared" si="17"/>
        <v>45816</v>
      </c>
      <c r="AL76" s="45">
        <f t="shared" si="18"/>
        <v>45816</v>
      </c>
      <c r="AM76" s="45">
        <v>46021</v>
      </c>
      <c r="AN76" s="56">
        <v>2025</v>
      </c>
      <c r="AO76" s="56"/>
      <c r="AP76" s="56"/>
      <c r="AQ76" s="56" t="s">
        <v>907</v>
      </c>
      <c r="AR76" s="56" t="s">
        <v>908</v>
      </c>
      <c r="AS76" s="56">
        <v>2017</v>
      </c>
      <c r="AT76" s="56">
        <v>2025</v>
      </c>
      <c r="AU76" s="44">
        <v>14.84730508</v>
      </c>
      <c r="AV76" s="44">
        <v>14.51730508</v>
      </c>
      <c r="AW76" s="56" t="s">
        <v>74</v>
      </c>
      <c r="AX76" s="56"/>
      <c r="AY76" s="56"/>
      <c r="AZ76" s="56"/>
      <c r="BA76" s="43" t="s">
        <v>1919</v>
      </c>
      <c r="BC76" s="43">
        <f t="shared" si="13"/>
        <v>14847.30508</v>
      </c>
      <c r="BD76" s="43">
        <f t="shared" si="14"/>
        <v>3596.3936429999976</v>
      </c>
      <c r="BE76" s="280">
        <f t="shared" si="15"/>
        <v>4700</v>
      </c>
      <c r="BF76" s="280">
        <v>4700000</v>
      </c>
      <c r="BJ76" s="43">
        <f t="shared" si="16"/>
        <v>13646.2667752</v>
      </c>
      <c r="BK76" s="43">
        <v>14.51730508</v>
      </c>
    </row>
    <row r="77" spans="1:63" s="43" customFormat="1" ht="79.5" customHeight="1">
      <c r="A77" s="56" t="s">
        <v>525</v>
      </c>
      <c r="B77" s="56"/>
      <c r="C77" s="56" t="s">
        <v>382</v>
      </c>
      <c r="D77" s="56" t="s">
        <v>497</v>
      </c>
      <c r="E77" s="56" t="s">
        <v>57</v>
      </c>
      <c r="F77" s="56"/>
      <c r="G77" s="56" t="s">
        <v>909</v>
      </c>
      <c r="H77" s="40" t="s">
        <v>60</v>
      </c>
      <c r="I77" s="40" t="s">
        <v>60</v>
      </c>
      <c r="J77" s="56">
        <v>2</v>
      </c>
      <c r="K77" s="56"/>
      <c r="L77" s="56" t="s">
        <v>74</v>
      </c>
      <c r="M77" s="16" t="s">
        <v>527</v>
      </c>
      <c r="N77" s="16" t="s">
        <v>211</v>
      </c>
      <c r="O77" s="235">
        <f t="shared" si="27"/>
        <v>14449.717372750001</v>
      </c>
      <c r="P77" s="235">
        <f t="shared" si="28"/>
        <v>17339.660847300001</v>
      </c>
      <c r="Q77" s="44">
        <f>18644.79661*0.93</f>
        <v>17339.660847300001</v>
      </c>
      <c r="R77" s="44"/>
      <c r="S77" s="56"/>
      <c r="T77" s="56"/>
      <c r="U77" s="56" t="s">
        <v>64</v>
      </c>
      <c r="V77" s="56" t="s">
        <v>501</v>
      </c>
      <c r="W77" s="56" t="s">
        <v>66</v>
      </c>
      <c r="X77" s="45">
        <v>45746</v>
      </c>
      <c r="Y77" s="45">
        <f t="shared" ref="Y77:Y83" si="29">X77+60</f>
        <v>45806</v>
      </c>
      <c r="Z77" s="56"/>
      <c r="AA77" s="56"/>
      <c r="AB77" s="56"/>
      <c r="AC77" s="56"/>
      <c r="AD77" s="56" t="str">
        <f t="shared" si="26"/>
        <v>Реконструкция инженерных систем здания гаража Мариинского РЭС</v>
      </c>
      <c r="AE77" s="33" t="s">
        <v>502</v>
      </c>
      <c r="AF77" s="33">
        <v>876</v>
      </c>
      <c r="AG77" s="33" t="s">
        <v>435</v>
      </c>
      <c r="AH77" s="33">
        <v>1</v>
      </c>
      <c r="AI77" s="42">
        <v>32000000000</v>
      </c>
      <c r="AJ77" s="33" t="s">
        <v>503</v>
      </c>
      <c r="AK77" s="45">
        <f t="shared" si="17"/>
        <v>45816</v>
      </c>
      <c r="AL77" s="45">
        <f t="shared" si="18"/>
        <v>45816</v>
      </c>
      <c r="AM77" s="45">
        <v>46021</v>
      </c>
      <c r="AN77" s="56">
        <v>2025</v>
      </c>
      <c r="AO77" s="56"/>
      <c r="AP77" s="56"/>
      <c r="AQ77" s="56" t="s">
        <v>909</v>
      </c>
      <c r="AR77" s="56" t="s">
        <v>910</v>
      </c>
      <c r="AS77" s="56">
        <v>2018</v>
      </c>
      <c r="AT77" s="56">
        <v>2025</v>
      </c>
      <c r="AU77" s="44">
        <v>19.035796609999998</v>
      </c>
      <c r="AV77" s="44">
        <v>18.64479661</v>
      </c>
      <c r="AW77" s="56" t="s">
        <v>74</v>
      </c>
      <c r="AX77" s="56"/>
      <c r="AY77" s="56"/>
      <c r="AZ77" s="56"/>
      <c r="BA77" s="43" t="s">
        <v>1919</v>
      </c>
      <c r="BC77" s="43">
        <f t="shared" si="13"/>
        <v>19035.796609999998</v>
      </c>
      <c r="BD77" s="43">
        <f t="shared" si="14"/>
        <v>4586.0792372499964</v>
      </c>
      <c r="BE77" s="280">
        <f t="shared" si="15"/>
        <v>235</v>
      </c>
      <c r="BF77" s="280">
        <v>235000</v>
      </c>
      <c r="BJ77" s="43">
        <f t="shared" si="16"/>
        <v>17526.108813400002</v>
      </c>
      <c r="BK77" s="43">
        <v>18.64479661</v>
      </c>
    </row>
    <row r="78" spans="1:63" s="43" customFormat="1" ht="79.5" customHeight="1">
      <c r="A78" s="56" t="s">
        <v>525</v>
      </c>
      <c r="B78" s="56"/>
      <c r="C78" s="56" t="s">
        <v>382</v>
      </c>
      <c r="D78" s="56" t="s">
        <v>497</v>
      </c>
      <c r="E78" s="56" t="s">
        <v>57</v>
      </c>
      <c r="F78" s="56"/>
      <c r="G78" s="56" t="s">
        <v>911</v>
      </c>
      <c r="H78" s="40" t="s">
        <v>60</v>
      </c>
      <c r="I78" s="40" t="s">
        <v>60</v>
      </c>
      <c r="J78" s="56">
        <v>2</v>
      </c>
      <c r="K78" s="56"/>
      <c r="L78" s="56" t="s">
        <v>74</v>
      </c>
      <c r="M78" s="16" t="s">
        <v>527</v>
      </c>
      <c r="N78" s="16" t="s">
        <v>211</v>
      </c>
      <c r="O78" s="235">
        <f t="shared" si="27"/>
        <v>21516.474970250001</v>
      </c>
      <c r="P78" s="235">
        <f t="shared" si="28"/>
        <v>25819.769964300001</v>
      </c>
      <c r="Q78" s="44">
        <f>27763.19351*0.93</f>
        <v>25819.769964300001</v>
      </c>
      <c r="R78" s="44"/>
      <c r="S78" s="56"/>
      <c r="T78" s="56"/>
      <c r="U78" s="56" t="s">
        <v>64</v>
      </c>
      <c r="V78" s="56" t="s">
        <v>501</v>
      </c>
      <c r="W78" s="56" t="s">
        <v>66</v>
      </c>
      <c r="X78" s="45">
        <v>45746</v>
      </c>
      <c r="Y78" s="45">
        <f t="shared" si="29"/>
        <v>45806</v>
      </c>
      <c r="Z78" s="56"/>
      <c r="AA78" s="56"/>
      <c r="AB78" s="56"/>
      <c r="AC78" s="56"/>
      <c r="AD78" s="56" t="str">
        <f t="shared" si="26"/>
        <v>Реконструкция инженерных систем здания склада и территории производственной базы Осинниковского РЭС</v>
      </c>
      <c r="AE78" s="33" t="s">
        <v>502</v>
      </c>
      <c r="AF78" s="33">
        <v>876</v>
      </c>
      <c r="AG78" s="33" t="s">
        <v>435</v>
      </c>
      <c r="AH78" s="33">
        <v>1</v>
      </c>
      <c r="AI78" s="42">
        <v>32000000000</v>
      </c>
      <c r="AJ78" s="33" t="s">
        <v>503</v>
      </c>
      <c r="AK78" s="45">
        <f t="shared" si="17"/>
        <v>45816</v>
      </c>
      <c r="AL78" s="45">
        <f t="shared" si="18"/>
        <v>45816</v>
      </c>
      <c r="AM78" s="45">
        <v>46021</v>
      </c>
      <c r="AN78" s="56">
        <v>2025</v>
      </c>
      <c r="AO78" s="56"/>
      <c r="AP78" s="56"/>
      <c r="AQ78" s="56" t="s">
        <v>911</v>
      </c>
      <c r="AR78" s="56" t="s">
        <v>912</v>
      </c>
      <c r="AS78" s="56">
        <v>2025</v>
      </c>
      <c r="AT78" s="56">
        <v>2025</v>
      </c>
      <c r="AU78" s="44">
        <v>28.181694920000002</v>
      </c>
      <c r="AV78" s="44">
        <v>27.763193510000001</v>
      </c>
      <c r="AW78" s="56" t="s">
        <v>74</v>
      </c>
      <c r="AX78" s="56"/>
      <c r="AY78" s="56"/>
      <c r="AZ78" s="56"/>
      <c r="BA78" s="43" t="s">
        <v>1919</v>
      </c>
      <c r="BC78" s="43">
        <f t="shared" si="13"/>
        <v>28181.694920000002</v>
      </c>
      <c r="BD78" s="43">
        <f t="shared" si="14"/>
        <v>6665.2199497500005</v>
      </c>
      <c r="BE78" s="280">
        <f t="shared" si="15"/>
        <v>5640</v>
      </c>
      <c r="BF78" s="280">
        <v>5640000</v>
      </c>
      <c r="BJ78" s="43">
        <f t="shared" si="16"/>
        <v>26097.401899399996</v>
      </c>
      <c r="BK78" s="43">
        <v>27.763193510000001</v>
      </c>
    </row>
    <row r="79" spans="1:63" s="43" customFormat="1" ht="79.5" customHeight="1">
      <c r="A79" s="56" t="s">
        <v>525</v>
      </c>
      <c r="B79" s="56"/>
      <c r="C79" s="56" t="s">
        <v>382</v>
      </c>
      <c r="D79" s="56" t="s">
        <v>497</v>
      </c>
      <c r="E79" s="56" t="s">
        <v>57</v>
      </c>
      <c r="F79" s="56"/>
      <c r="G79" s="56" t="s">
        <v>913</v>
      </c>
      <c r="H79" s="40" t="s">
        <v>60</v>
      </c>
      <c r="I79" s="40" t="s">
        <v>60</v>
      </c>
      <c r="J79" s="56">
        <v>2</v>
      </c>
      <c r="K79" s="56"/>
      <c r="L79" s="56" t="s">
        <v>74</v>
      </c>
      <c r="M79" s="16" t="s">
        <v>527</v>
      </c>
      <c r="N79" s="16" t="s">
        <v>211</v>
      </c>
      <c r="O79" s="235">
        <f t="shared" si="27"/>
        <v>14235.33135475</v>
      </c>
      <c r="P79" s="235">
        <f t="shared" si="28"/>
        <v>17082.397625699999</v>
      </c>
      <c r="Q79" s="44">
        <f>18368.16949*0.93</f>
        <v>17082.397625699999</v>
      </c>
      <c r="R79" s="44"/>
      <c r="S79" s="56"/>
      <c r="T79" s="56"/>
      <c r="U79" s="56" t="s">
        <v>64</v>
      </c>
      <c r="V79" s="56" t="s">
        <v>501</v>
      </c>
      <c r="W79" s="56" t="s">
        <v>66</v>
      </c>
      <c r="X79" s="45">
        <v>45746</v>
      </c>
      <c r="Y79" s="45">
        <f t="shared" si="29"/>
        <v>45806</v>
      </c>
      <c r="Z79" s="56"/>
      <c r="AA79" s="56"/>
      <c r="AB79" s="56"/>
      <c r="AC79" s="56"/>
      <c r="AD79" s="56" t="str">
        <f t="shared" si="26"/>
        <v xml:space="preserve">Реконструкция кровли, усиление фундамента здания ЗРУ-110кВ ПС 110/35/6кВ Темирская Кондомского РЭС </v>
      </c>
      <c r="AE79" s="33" t="s">
        <v>502</v>
      </c>
      <c r="AF79" s="33">
        <v>876</v>
      </c>
      <c r="AG79" s="33" t="s">
        <v>435</v>
      </c>
      <c r="AH79" s="33">
        <v>1</v>
      </c>
      <c r="AI79" s="42">
        <v>32000000000</v>
      </c>
      <c r="AJ79" s="33" t="s">
        <v>503</v>
      </c>
      <c r="AK79" s="45">
        <f t="shared" si="17"/>
        <v>45816</v>
      </c>
      <c r="AL79" s="45">
        <f t="shared" si="18"/>
        <v>45816</v>
      </c>
      <c r="AM79" s="45">
        <v>46021</v>
      </c>
      <c r="AN79" s="56">
        <v>2025</v>
      </c>
      <c r="AO79" s="56"/>
      <c r="AP79" s="56"/>
      <c r="AQ79" s="56" t="s">
        <v>913</v>
      </c>
      <c r="AR79" s="56" t="s">
        <v>914</v>
      </c>
      <c r="AS79" s="56">
        <v>2017</v>
      </c>
      <c r="AT79" s="56">
        <v>2025</v>
      </c>
      <c r="AU79" s="44">
        <v>18.606169489999999</v>
      </c>
      <c r="AV79" s="44">
        <v>18.36816949</v>
      </c>
      <c r="AW79" s="56" t="s">
        <v>74</v>
      </c>
      <c r="AX79" s="56"/>
      <c r="AY79" s="56"/>
      <c r="AZ79" s="56"/>
      <c r="BA79" s="43" t="s">
        <v>1919</v>
      </c>
      <c r="BC79" s="43">
        <f t="shared" si="13"/>
        <v>18606.16949</v>
      </c>
      <c r="BD79" s="43">
        <f t="shared" si="14"/>
        <v>4370.8381352500001</v>
      </c>
      <c r="BE79" s="280">
        <f t="shared" si="15"/>
        <v>673.98000939999997</v>
      </c>
      <c r="BF79" s="280">
        <v>673980.00939999998</v>
      </c>
      <c r="BJ79" s="43">
        <f t="shared" si="16"/>
        <v>17266.079320599998</v>
      </c>
      <c r="BK79" s="43">
        <v>18.36816949</v>
      </c>
    </row>
    <row r="80" spans="1:63" s="43" customFormat="1" ht="79.5" customHeight="1">
      <c r="A80" s="56" t="s">
        <v>525</v>
      </c>
      <c r="B80" s="56"/>
      <c r="C80" s="56" t="s">
        <v>382</v>
      </c>
      <c r="D80" s="56" t="s">
        <v>497</v>
      </c>
      <c r="E80" s="56" t="s">
        <v>57</v>
      </c>
      <c r="F80" s="56"/>
      <c r="G80" s="56" t="s">
        <v>915</v>
      </c>
      <c r="H80" s="40" t="s">
        <v>60</v>
      </c>
      <c r="I80" s="40" t="s">
        <v>60</v>
      </c>
      <c r="J80" s="56">
        <v>2</v>
      </c>
      <c r="K80" s="56"/>
      <c r="L80" s="56" t="s">
        <v>74</v>
      </c>
      <c r="M80" s="16" t="s">
        <v>527</v>
      </c>
      <c r="N80" s="16" t="s">
        <v>211</v>
      </c>
      <c r="O80" s="235">
        <f t="shared" si="27"/>
        <v>7276.0009480000008</v>
      </c>
      <c r="P80" s="235">
        <f t="shared" si="28"/>
        <v>8731.2011376000009</v>
      </c>
      <c r="Q80" s="44">
        <f>9388.38832*0.93</f>
        <v>8731.2011376000009</v>
      </c>
      <c r="R80" s="44"/>
      <c r="S80" s="56"/>
      <c r="T80" s="56"/>
      <c r="U80" s="56" t="s">
        <v>64</v>
      </c>
      <c r="V80" s="56" t="s">
        <v>501</v>
      </c>
      <c r="W80" s="56" t="s">
        <v>66</v>
      </c>
      <c r="X80" s="45">
        <v>45746</v>
      </c>
      <c r="Y80" s="45">
        <f t="shared" si="29"/>
        <v>45806</v>
      </c>
      <c r="Z80" s="56"/>
      <c r="AA80" s="56"/>
      <c r="AB80" s="56"/>
      <c r="AC80" s="56"/>
      <c r="AD80" s="56" t="str">
        <f t="shared" si="26"/>
        <v>Реконструкция здания ОПУ ПС Яйская 110/35/10кВ Яйского РЭС с заменой на БМЗ</v>
      </c>
      <c r="AE80" s="33" t="s">
        <v>502</v>
      </c>
      <c r="AF80" s="33">
        <v>876</v>
      </c>
      <c r="AG80" s="33" t="s">
        <v>435</v>
      </c>
      <c r="AH80" s="33">
        <v>1</v>
      </c>
      <c r="AI80" s="42">
        <v>32000000000</v>
      </c>
      <c r="AJ80" s="33" t="s">
        <v>503</v>
      </c>
      <c r="AK80" s="45">
        <f t="shared" si="17"/>
        <v>45816</v>
      </c>
      <c r="AL80" s="45">
        <f t="shared" si="18"/>
        <v>45816</v>
      </c>
      <c r="AM80" s="45">
        <v>46021</v>
      </c>
      <c r="AN80" s="56">
        <v>2025</v>
      </c>
      <c r="AO80" s="56"/>
      <c r="AP80" s="56"/>
      <c r="AQ80" s="56" t="s">
        <v>915</v>
      </c>
      <c r="AR80" s="56" t="s">
        <v>916</v>
      </c>
      <c r="AS80" s="56">
        <v>2017</v>
      </c>
      <c r="AT80" s="56">
        <v>2025</v>
      </c>
      <c r="AU80" s="44">
        <v>9.4996271199999995</v>
      </c>
      <c r="AV80" s="44">
        <v>9.3883883200000007</v>
      </c>
      <c r="AW80" s="56" t="s">
        <v>74</v>
      </c>
      <c r="AX80" s="56"/>
      <c r="AY80" s="56"/>
      <c r="AZ80" s="56"/>
      <c r="BA80" s="43" t="s">
        <v>1919</v>
      </c>
      <c r="BC80" s="43">
        <f t="shared" si="13"/>
        <v>9499.6271199999992</v>
      </c>
      <c r="BD80" s="43">
        <f t="shared" si="14"/>
        <v>2223.6261719999984</v>
      </c>
      <c r="BE80" s="280">
        <f t="shared" si="15"/>
        <v>673.98000939999997</v>
      </c>
      <c r="BF80" s="280">
        <v>673980.00939999998</v>
      </c>
      <c r="BJ80" s="43">
        <f t="shared" si="16"/>
        <v>8825.0850207999993</v>
      </c>
      <c r="BK80" s="43">
        <v>9.3883883200000007</v>
      </c>
    </row>
    <row r="81" spans="1:63" s="43" customFormat="1" ht="79.5" customHeight="1">
      <c r="A81" s="56" t="s">
        <v>525</v>
      </c>
      <c r="B81" s="56"/>
      <c r="C81" s="56" t="s">
        <v>382</v>
      </c>
      <c r="D81" s="56" t="s">
        <v>497</v>
      </c>
      <c r="E81" s="56" t="s">
        <v>57</v>
      </c>
      <c r="F81" s="56"/>
      <c r="G81" s="56" t="s">
        <v>917</v>
      </c>
      <c r="H81" s="40" t="s">
        <v>60</v>
      </c>
      <c r="I81" s="40" t="s">
        <v>60</v>
      </c>
      <c r="J81" s="56">
        <v>2</v>
      </c>
      <c r="K81" s="56"/>
      <c r="L81" s="56" t="s">
        <v>74</v>
      </c>
      <c r="M81" s="16" t="s">
        <v>527</v>
      </c>
      <c r="N81" s="16" t="s">
        <v>211</v>
      </c>
      <c r="O81" s="235">
        <f t="shared" si="27"/>
        <v>12938.822036</v>
      </c>
      <c r="P81" s="235">
        <f t="shared" si="28"/>
        <v>15526.5864432</v>
      </c>
      <c r="Q81" s="44">
        <f>16695.25424*0.93</f>
        <v>15526.5864432</v>
      </c>
      <c r="R81" s="44"/>
      <c r="S81" s="56"/>
      <c r="T81" s="56"/>
      <c r="U81" s="56" t="s">
        <v>64</v>
      </c>
      <c r="V81" s="56" t="s">
        <v>501</v>
      </c>
      <c r="W81" s="56" t="s">
        <v>66</v>
      </c>
      <c r="X81" s="45">
        <v>45746</v>
      </c>
      <c r="Y81" s="45">
        <f t="shared" si="29"/>
        <v>45806</v>
      </c>
      <c r="Z81" s="56"/>
      <c r="AA81" s="56"/>
      <c r="AB81" s="56"/>
      <c r="AC81" s="56"/>
      <c r="AD81" s="56" t="str">
        <f t="shared" si="26"/>
        <v>Реконструкция здания склада Топкинского РЭС с монтажом БМЗ</v>
      </c>
      <c r="AE81" s="33" t="s">
        <v>502</v>
      </c>
      <c r="AF81" s="33">
        <v>876</v>
      </c>
      <c r="AG81" s="33" t="s">
        <v>435</v>
      </c>
      <c r="AH81" s="33">
        <v>1</v>
      </c>
      <c r="AI81" s="42">
        <v>32000000000</v>
      </c>
      <c r="AJ81" s="33" t="s">
        <v>503</v>
      </c>
      <c r="AK81" s="45">
        <f t="shared" si="17"/>
        <v>45816</v>
      </c>
      <c r="AL81" s="45">
        <f t="shared" si="18"/>
        <v>45816</v>
      </c>
      <c r="AM81" s="45">
        <v>46021</v>
      </c>
      <c r="AN81" s="56">
        <v>2025</v>
      </c>
      <c r="AO81" s="56"/>
      <c r="AP81" s="56"/>
      <c r="AQ81" s="56" t="s">
        <v>917</v>
      </c>
      <c r="AR81" s="56" t="s">
        <v>918</v>
      </c>
      <c r="AS81" s="56">
        <v>2017</v>
      </c>
      <c r="AT81" s="56">
        <v>2025</v>
      </c>
      <c r="AU81" s="44">
        <v>17.025254239999999</v>
      </c>
      <c r="AV81" s="44">
        <v>16.695254240000001</v>
      </c>
      <c r="AW81" s="56" t="s">
        <v>74</v>
      </c>
      <c r="AX81" s="56"/>
      <c r="AY81" s="56"/>
      <c r="AZ81" s="56"/>
      <c r="BA81" s="43" t="s">
        <v>1919</v>
      </c>
      <c r="BC81" s="43">
        <f t="shared" si="13"/>
        <v>17025.254239999998</v>
      </c>
      <c r="BD81" s="43">
        <f t="shared" si="14"/>
        <v>4086.4322039999988</v>
      </c>
      <c r="BE81" s="280">
        <f t="shared" si="15"/>
        <v>673.98000939999997</v>
      </c>
      <c r="BF81" s="280">
        <v>673980.00939999998</v>
      </c>
      <c r="BJ81" s="43">
        <f t="shared" si="16"/>
        <v>15693.5389856</v>
      </c>
      <c r="BK81" s="43">
        <v>16.695254240000001</v>
      </c>
    </row>
    <row r="82" spans="1:63" s="43" customFormat="1" ht="79.5" customHeight="1">
      <c r="A82" s="56" t="s">
        <v>525</v>
      </c>
      <c r="B82" s="56"/>
      <c r="C82" s="56" t="s">
        <v>382</v>
      </c>
      <c r="D82" s="56" t="s">
        <v>497</v>
      </c>
      <c r="E82" s="56" t="s">
        <v>57</v>
      </c>
      <c r="F82" s="56"/>
      <c r="G82" s="56" t="s">
        <v>919</v>
      </c>
      <c r="H82" s="40" t="s">
        <v>60</v>
      </c>
      <c r="I82" s="40" t="s">
        <v>60</v>
      </c>
      <c r="J82" s="56">
        <v>2</v>
      </c>
      <c r="K82" s="56"/>
      <c r="L82" s="56" t="s">
        <v>74</v>
      </c>
      <c r="M82" s="16" t="s">
        <v>527</v>
      </c>
      <c r="N82" s="16" t="s">
        <v>211</v>
      </c>
      <c r="O82" s="235">
        <f t="shared" si="27"/>
        <v>657.30508225000005</v>
      </c>
      <c r="P82" s="235">
        <f t="shared" si="28"/>
        <v>788.76609870000004</v>
      </c>
      <c r="Q82" s="44">
        <f>848.13559*0.93</f>
        <v>788.76609870000004</v>
      </c>
      <c r="R82" s="44"/>
      <c r="S82" s="56"/>
      <c r="T82" s="56"/>
      <c r="U82" s="56" t="s">
        <v>64</v>
      </c>
      <c r="V82" s="56" t="s">
        <v>501</v>
      </c>
      <c r="W82" s="56" t="s">
        <v>66</v>
      </c>
      <c r="X82" s="45">
        <v>45746</v>
      </c>
      <c r="Y82" s="45">
        <f t="shared" si="29"/>
        <v>45806</v>
      </c>
      <c r="Z82" s="56"/>
      <c r="AA82" s="56"/>
      <c r="AB82" s="56"/>
      <c r="AC82" s="56"/>
      <c r="AD82" s="56" t="str">
        <f t="shared" si="26"/>
        <v>Реконструкция инженерных систем базы Кемеровского РЭС по адресу г.Кемерово, ул.Колыванская 15а</v>
      </c>
      <c r="AE82" s="33" t="s">
        <v>502</v>
      </c>
      <c r="AF82" s="33">
        <v>876</v>
      </c>
      <c r="AG82" s="33" t="s">
        <v>435</v>
      </c>
      <c r="AH82" s="33">
        <v>1</v>
      </c>
      <c r="AI82" s="42">
        <v>32000000000</v>
      </c>
      <c r="AJ82" s="33" t="s">
        <v>503</v>
      </c>
      <c r="AK82" s="45">
        <f t="shared" si="17"/>
        <v>45816</v>
      </c>
      <c r="AL82" s="45">
        <f t="shared" si="18"/>
        <v>45816</v>
      </c>
      <c r="AM82" s="45">
        <v>46021</v>
      </c>
      <c r="AN82" s="56">
        <v>2025</v>
      </c>
      <c r="AO82" s="56"/>
      <c r="AP82" s="56"/>
      <c r="AQ82" s="56" t="s">
        <v>919</v>
      </c>
      <c r="AR82" s="56" t="s">
        <v>920</v>
      </c>
      <c r="AS82" s="56">
        <v>2018</v>
      </c>
      <c r="AT82" s="56">
        <v>2025</v>
      </c>
      <c r="AU82" s="44">
        <v>0.86513558999999995</v>
      </c>
      <c r="AV82" s="44">
        <v>0.84813559000000005</v>
      </c>
      <c r="AW82" s="56" t="s">
        <v>74</v>
      </c>
      <c r="AX82" s="56"/>
      <c r="AY82" s="56"/>
      <c r="AZ82" s="56"/>
      <c r="BA82" s="43" t="s">
        <v>1919</v>
      </c>
      <c r="BC82" s="43">
        <f t="shared" si="13"/>
        <v>865.13558999999998</v>
      </c>
      <c r="BD82" s="43">
        <f t="shared" si="14"/>
        <v>207.83050774999992</v>
      </c>
      <c r="BE82" s="280">
        <f t="shared" si="15"/>
        <v>673.98000939999997</v>
      </c>
      <c r="BF82" s="280">
        <v>673980.00939999998</v>
      </c>
      <c r="BJ82" s="43">
        <f t="shared" si="16"/>
        <v>797.24745459999997</v>
      </c>
      <c r="BK82" s="43">
        <v>0.84813559000000005</v>
      </c>
    </row>
    <row r="83" spans="1:63" s="43" customFormat="1" ht="79.5" customHeight="1">
      <c r="A83" s="56" t="s">
        <v>525</v>
      </c>
      <c r="B83" s="56"/>
      <c r="C83" s="56" t="s">
        <v>382</v>
      </c>
      <c r="D83" s="56" t="s">
        <v>497</v>
      </c>
      <c r="E83" s="56" t="s">
        <v>57</v>
      </c>
      <c r="F83" s="56"/>
      <c r="G83" s="56" t="s">
        <v>921</v>
      </c>
      <c r="H83" s="40" t="s">
        <v>60</v>
      </c>
      <c r="I83" s="40" t="s">
        <v>60</v>
      </c>
      <c r="J83" s="56">
        <v>2</v>
      </c>
      <c r="K83" s="56"/>
      <c r="L83" s="56" t="s">
        <v>74</v>
      </c>
      <c r="M83" s="16" t="s">
        <v>527</v>
      </c>
      <c r="N83" s="16" t="s">
        <v>211</v>
      </c>
      <c r="O83" s="235">
        <f t="shared" si="27"/>
        <v>950.49152700000002</v>
      </c>
      <c r="P83" s="235">
        <f t="shared" si="28"/>
        <v>1140.5898324</v>
      </c>
      <c r="Q83" s="44">
        <f>1226.44068*0.93</f>
        <v>1140.5898324</v>
      </c>
      <c r="R83" s="44"/>
      <c r="S83" s="56"/>
      <c r="T83" s="56"/>
      <c r="U83" s="56" t="s">
        <v>64</v>
      </c>
      <c r="V83" s="56" t="s">
        <v>501</v>
      </c>
      <c r="W83" s="56" t="s">
        <v>66</v>
      </c>
      <c r="X83" s="45">
        <v>45746</v>
      </c>
      <c r="Y83" s="45">
        <f t="shared" si="29"/>
        <v>45806</v>
      </c>
      <c r="Z83" s="56"/>
      <c r="AA83" s="56"/>
      <c r="AB83" s="56"/>
      <c r="AC83" s="56"/>
      <c r="AD83" s="56" t="str">
        <f t="shared" si="26"/>
        <v>Реконструкция инженерных систем базы Кемеровского РЭС, Гаража, мастерской, пристройки</v>
      </c>
      <c r="AE83" s="33" t="s">
        <v>502</v>
      </c>
      <c r="AF83" s="33">
        <v>876</v>
      </c>
      <c r="AG83" s="33" t="s">
        <v>435</v>
      </c>
      <c r="AH83" s="33">
        <v>1</v>
      </c>
      <c r="AI83" s="42">
        <v>32000000000</v>
      </c>
      <c r="AJ83" s="33" t="s">
        <v>503</v>
      </c>
      <c r="AK83" s="45">
        <f t="shared" si="17"/>
        <v>45816</v>
      </c>
      <c r="AL83" s="45">
        <f t="shared" si="18"/>
        <v>45816</v>
      </c>
      <c r="AM83" s="45">
        <v>46021</v>
      </c>
      <c r="AN83" s="56">
        <v>2025</v>
      </c>
      <c r="AO83" s="56"/>
      <c r="AP83" s="56"/>
      <c r="AQ83" s="56" t="s">
        <v>921</v>
      </c>
      <c r="AR83" s="56" t="s">
        <v>922</v>
      </c>
      <c r="AS83" s="56">
        <v>2018</v>
      </c>
      <c r="AT83" s="56">
        <v>2025</v>
      </c>
      <c r="AU83" s="44">
        <v>1.26144068</v>
      </c>
      <c r="AV83" s="44">
        <v>1.2264406800000001</v>
      </c>
      <c r="AW83" s="56" t="s">
        <v>74</v>
      </c>
      <c r="AX83" s="56"/>
      <c r="AY83" s="56"/>
      <c r="AZ83" s="56"/>
      <c r="BA83" s="43" t="s">
        <v>1919</v>
      </c>
      <c r="BC83" s="43">
        <f t="shared" si="13"/>
        <v>1261.4406799999999</v>
      </c>
      <c r="BD83" s="43">
        <f t="shared" si="14"/>
        <v>310.94915299999991</v>
      </c>
      <c r="BE83" s="280">
        <f t="shared" si="15"/>
        <v>673.98000939999997</v>
      </c>
      <c r="BF83" s="280">
        <v>673980.00939999998</v>
      </c>
      <c r="BJ83" s="43">
        <f t="shared" si="16"/>
        <v>1152.8542392000002</v>
      </c>
      <c r="BK83" s="43">
        <v>1.2264406800000001</v>
      </c>
    </row>
    <row r="84" spans="1:63" s="43" customFormat="1" ht="86.25" customHeight="1">
      <c r="A84" s="27" t="s">
        <v>247</v>
      </c>
      <c r="B84" s="9"/>
      <c r="C84" s="72" t="s">
        <v>382</v>
      </c>
      <c r="D84" s="4" t="s">
        <v>56</v>
      </c>
      <c r="E84" s="29" t="s">
        <v>383</v>
      </c>
      <c r="F84" s="29" t="s">
        <v>401</v>
      </c>
      <c r="G84" s="9" t="s">
        <v>402</v>
      </c>
      <c r="H84" s="9" t="s">
        <v>403</v>
      </c>
      <c r="I84" s="9" t="s">
        <v>403</v>
      </c>
      <c r="J84" s="29">
        <v>2</v>
      </c>
      <c r="K84" s="29"/>
      <c r="L84" s="29" t="s">
        <v>74</v>
      </c>
      <c r="M84" s="9" t="s">
        <v>387</v>
      </c>
      <c r="N84" s="281" t="s">
        <v>388</v>
      </c>
      <c r="O84" s="192">
        <v>24930.5</v>
      </c>
      <c r="P84" s="192">
        <v>29916.6</v>
      </c>
      <c r="Q84" s="98">
        <v>14958.3</v>
      </c>
      <c r="R84" s="98">
        <v>14958.3</v>
      </c>
      <c r="S84" s="96"/>
      <c r="T84" s="97"/>
      <c r="U84" s="29" t="s">
        <v>64</v>
      </c>
      <c r="V84" s="4" t="s">
        <v>65</v>
      </c>
      <c r="W84" s="56" t="s">
        <v>66</v>
      </c>
      <c r="X84" s="282">
        <v>45733</v>
      </c>
      <c r="Y84" s="282">
        <v>45793</v>
      </c>
      <c r="Z84" s="7"/>
      <c r="AA84" s="8"/>
      <c r="AB84" s="5"/>
      <c r="AC84" s="5"/>
      <c r="AD84" s="9" t="s">
        <v>402</v>
      </c>
      <c r="AE84" s="9" t="s">
        <v>251</v>
      </c>
      <c r="AF84" s="9">
        <v>876</v>
      </c>
      <c r="AG84" s="9" t="s">
        <v>68</v>
      </c>
      <c r="AH84" s="9">
        <v>1</v>
      </c>
      <c r="AI84" s="9" t="s">
        <v>69</v>
      </c>
      <c r="AJ84" s="9" t="s">
        <v>400</v>
      </c>
      <c r="AK84" s="283">
        <v>45823</v>
      </c>
      <c r="AL84" s="283">
        <v>45844</v>
      </c>
      <c r="AM84" s="283">
        <v>46208</v>
      </c>
      <c r="AN84" s="29">
        <v>2025</v>
      </c>
      <c r="AO84" s="228"/>
      <c r="AP84" s="228"/>
      <c r="AQ84" s="7"/>
      <c r="AR84" s="5"/>
      <c r="AS84" s="5"/>
      <c r="AT84" s="5"/>
      <c r="AU84" s="6"/>
      <c r="AV84" s="30"/>
      <c r="AW84" s="31"/>
      <c r="AX84" s="5"/>
      <c r="AY84" s="5"/>
      <c r="AZ84" s="5"/>
      <c r="BA84" s="5"/>
      <c r="BB84" s="5"/>
    </row>
  </sheetData>
  <autoFilter ref="A6:BL6"/>
  <mergeCells count="219">
    <mergeCell ref="AB21:AB22"/>
    <mergeCell ref="AC21:AC22"/>
    <mergeCell ref="AD21:AD22"/>
    <mergeCell ref="AE21:AE22"/>
    <mergeCell ref="AF21:AF22"/>
    <mergeCell ref="AG21:AG22"/>
    <mergeCell ref="V21:V22"/>
    <mergeCell ref="W21:W22"/>
    <mergeCell ref="X21:X22"/>
    <mergeCell ref="Y21:Y22"/>
    <mergeCell ref="Z21:Z22"/>
    <mergeCell ref="AA21:AA22"/>
    <mergeCell ref="AN21:AN22"/>
    <mergeCell ref="AO21:AO22"/>
    <mergeCell ref="AP21:AP22"/>
    <mergeCell ref="AH21:AH22"/>
    <mergeCell ref="AI21:AI22"/>
    <mergeCell ref="AJ21:AJ22"/>
    <mergeCell ref="AK21:AK22"/>
    <mergeCell ref="AL21:AL22"/>
    <mergeCell ref="AM21:AM22"/>
    <mergeCell ref="R21:R22"/>
    <mergeCell ref="S21:S22"/>
    <mergeCell ref="T21:T22"/>
    <mergeCell ref="U21:U22"/>
    <mergeCell ref="J21:J22"/>
    <mergeCell ref="K21:K22"/>
    <mergeCell ref="L21:L22"/>
    <mergeCell ref="M21:M22"/>
    <mergeCell ref="N21:N22"/>
    <mergeCell ref="O21:O22"/>
    <mergeCell ref="P21:P22"/>
    <mergeCell ref="Q21:Q22"/>
    <mergeCell ref="AP19:AP20"/>
    <mergeCell ref="A21:A22"/>
    <mergeCell ref="B21:B22"/>
    <mergeCell ref="C21:C22"/>
    <mergeCell ref="D21:D22"/>
    <mergeCell ref="E21:E22"/>
    <mergeCell ref="F21:F22"/>
    <mergeCell ref="G21:G22"/>
    <mergeCell ref="H21:H22"/>
    <mergeCell ref="I21:I22"/>
    <mergeCell ref="AJ19:AJ20"/>
    <mergeCell ref="AK19:AK20"/>
    <mergeCell ref="AL19:AL20"/>
    <mergeCell ref="AM19:AM20"/>
    <mergeCell ref="AN19:AN20"/>
    <mergeCell ref="AO19:AO20"/>
    <mergeCell ref="AD19:AD20"/>
    <mergeCell ref="AE19:AE20"/>
    <mergeCell ref="AF19:AF20"/>
    <mergeCell ref="AG19:AG20"/>
    <mergeCell ref="AH19:AH20"/>
    <mergeCell ref="AI19:AI20"/>
    <mergeCell ref="X19:X20"/>
    <mergeCell ref="Y19:Y20"/>
    <mergeCell ref="Z19:Z20"/>
    <mergeCell ref="AA19:AA20"/>
    <mergeCell ref="AB19:AB20"/>
    <mergeCell ref="AC19:AC20"/>
    <mergeCell ref="R19:R20"/>
    <mergeCell ref="S19:S20"/>
    <mergeCell ref="T19:T20"/>
    <mergeCell ref="U19:U20"/>
    <mergeCell ref="V19:V20"/>
    <mergeCell ref="W19:W20"/>
    <mergeCell ref="M19:M20"/>
    <mergeCell ref="N19:N20"/>
    <mergeCell ref="O19:O20"/>
    <mergeCell ref="P19:P20"/>
    <mergeCell ref="Q19:Q20"/>
    <mergeCell ref="F19:F20"/>
    <mergeCell ref="G19:G20"/>
    <mergeCell ref="H19:H20"/>
    <mergeCell ref="I19:I20"/>
    <mergeCell ref="J19:J20"/>
    <mergeCell ref="K19:K20"/>
    <mergeCell ref="AM17:AM18"/>
    <mergeCell ref="AN17:AN18"/>
    <mergeCell ref="AO17:AO18"/>
    <mergeCell ref="AP17:AP18"/>
    <mergeCell ref="A19:A20"/>
    <mergeCell ref="B19:B20"/>
    <mergeCell ref="C19:C20"/>
    <mergeCell ref="D19:D20"/>
    <mergeCell ref="E19:E20"/>
    <mergeCell ref="AF17:AF18"/>
    <mergeCell ref="AG17:AG18"/>
    <mergeCell ref="AH17:AH18"/>
    <mergeCell ref="AI17:AI18"/>
    <mergeCell ref="AJ17:AJ18"/>
    <mergeCell ref="AK17:AK18"/>
    <mergeCell ref="Z17:Z18"/>
    <mergeCell ref="AA17:AA18"/>
    <mergeCell ref="AB17:AB18"/>
    <mergeCell ref="AC17:AC18"/>
    <mergeCell ref="AD17:AD18"/>
    <mergeCell ref="AE17:AE18"/>
    <mergeCell ref="T17:T18"/>
    <mergeCell ref="U17:U18"/>
    <mergeCell ref="L19:L20"/>
    <mergeCell ref="X17:X18"/>
    <mergeCell ref="Y17:Y18"/>
    <mergeCell ref="N17:N18"/>
    <mergeCell ref="O17:O18"/>
    <mergeCell ref="P17:P18"/>
    <mergeCell ref="Q17:Q18"/>
    <mergeCell ref="R17:R18"/>
    <mergeCell ref="S17:S18"/>
    <mergeCell ref="AL17:AL18"/>
    <mergeCell ref="H17:H18"/>
    <mergeCell ref="I17:I18"/>
    <mergeCell ref="J17:J18"/>
    <mergeCell ref="K17:K18"/>
    <mergeCell ref="L17:L18"/>
    <mergeCell ref="M17:M18"/>
    <mergeCell ref="AN15:AN16"/>
    <mergeCell ref="AO15:AO16"/>
    <mergeCell ref="AP15:AP16"/>
    <mergeCell ref="AJ15:AJ16"/>
    <mergeCell ref="AK15:AK16"/>
    <mergeCell ref="AL15:AL16"/>
    <mergeCell ref="AM15:AM16"/>
    <mergeCell ref="S15:S16"/>
    <mergeCell ref="T15:T16"/>
    <mergeCell ref="U15:U16"/>
    <mergeCell ref="J15:J16"/>
    <mergeCell ref="K15:K16"/>
    <mergeCell ref="L15:L16"/>
    <mergeCell ref="M15:M16"/>
    <mergeCell ref="N15:N16"/>
    <mergeCell ref="O15:O16"/>
    <mergeCell ref="V17:V18"/>
    <mergeCell ref="W17:W18"/>
    <mergeCell ref="A17:A18"/>
    <mergeCell ref="B17:B18"/>
    <mergeCell ref="C17:C18"/>
    <mergeCell ref="D17:D18"/>
    <mergeCell ref="E17:E18"/>
    <mergeCell ref="F17:F18"/>
    <mergeCell ref="G17:G18"/>
    <mergeCell ref="AH15:AH16"/>
    <mergeCell ref="AI15:AI16"/>
    <mergeCell ref="AB15:AB16"/>
    <mergeCell ref="AC15:AC16"/>
    <mergeCell ref="AD15:AD16"/>
    <mergeCell ref="AE15:AE16"/>
    <mergeCell ref="AF15:AF16"/>
    <mergeCell ref="AG15:AG16"/>
    <mergeCell ref="V15:V16"/>
    <mergeCell ref="W15:W16"/>
    <mergeCell ref="X15:X16"/>
    <mergeCell ref="Y15:Y16"/>
    <mergeCell ref="Z15:Z16"/>
    <mergeCell ref="AA15:AA16"/>
    <mergeCell ref="P15:P16"/>
    <mergeCell ref="Q15:Q16"/>
    <mergeCell ref="R15:R16"/>
    <mergeCell ref="AW4:AW5"/>
    <mergeCell ref="A15:A16"/>
    <mergeCell ref="B15:B16"/>
    <mergeCell ref="C15:C16"/>
    <mergeCell ref="D15:D16"/>
    <mergeCell ref="E15:E16"/>
    <mergeCell ref="F15:F16"/>
    <mergeCell ref="G15:G16"/>
    <mergeCell ref="H15:H16"/>
    <mergeCell ref="I15:I16"/>
    <mergeCell ref="AQ4:AQ5"/>
    <mergeCell ref="AR4:AR5"/>
    <mergeCell ref="AS4:AS5"/>
    <mergeCell ref="AT4:AT5"/>
    <mergeCell ref="AU4:AU5"/>
    <mergeCell ref="AV4:AV5"/>
    <mergeCell ref="AH4:AH5"/>
    <mergeCell ref="AI4:AJ4"/>
    <mergeCell ref="AK4:AK5"/>
    <mergeCell ref="AL4:AL5"/>
    <mergeCell ref="AM4:AM5"/>
    <mergeCell ref="AP4:AP5"/>
    <mergeCell ref="AO3:AO5"/>
    <mergeCell ref="AP3:AW3"/>
    <mergeCell ref="AX3:AX5"/>
    <mergeCell ref="AY3:AY5"/>
    <mergeCell ref="AZ3:AZ5"/>
    <mergeCell ref="C4:C5"/>
    <mergeCell ref="D4:D5"/>
    <mergeCell ref="Z4:Z5"/>
    <mergeCell ref="AA4:AA5"/>
    <mergeCell ref="AB4:AB5"/>
    <mergeCell ref="W3:W5"/>
    <mergeCell ref="X3:X5"/>
    <mergeCell ref="Y3:Y5"/>
    <mergeCell ref="Z3:AC3"/>
    <mergeCell ref="AD3:AM3"/>
    <mergeCell ref="AN3:AN5"/>
    <mergeCell ref="AC4:AC5"/>
    <mergeCell ref="AD4:AD5"/>
    <mergeCell ref="AE4:AE5"/>
    <mergeCell ref="AF4:AG4"/>
    <mergeCell ref="N3:N5"/>
    <mergeCell ref="O3:O5"/>
    <mergeCell ref="P3:P5"/>
    <mergeCell ref="Q3:T4"/>
    <mergeCell ref="U3:U5"/>
    <mergeCell ref="V3:V5"/>
    <mergeCell ref="H3:H5"/>
    <mergeCell ref="I3:I5"/>
    <mergeCell ref="J3:J5"/>
    <mergeCell ref="K3:K5"/>
    <mergeCell ref="L3:L5"/>
    <mergeCell ref="M3:M5"/>
    <mergeCell ref="A3:A5"/>
    <mergeCell ref="B3:B5"/>
    <mergeCell ref="C3:D3"/>
    <mergeCell ref="E3:E5"/>
    <mergeCell ref="F3:F5"/>
    <mergeCell ref="G3:G5"/>
  </mergeCells>
  <conditionalFormatting sqref="J9:J11 J13">
    <cfRule type="expression" dxfId="20" priority="23">
      <formula>J9=IFERROR(VLOOKUP(I9,#REF!,1,FALSE),"2_Только субъекты МСП")</formula>
    </cfRule>
    <cfRule type="expression" dxfId="19" priority="24">
      <formula>J9&lt;&gt;IF(I9=VLOOKUP(I9,#REF!,1,FALSE),"2_Только субъекты МСП")</formula>
    </cfRule>
  </conditionalFormatting>
  <conditionalFormatting sqref="J8">
    <cfRule type="expression" dxfId="18" priority="21">
      <formula>J8=IFERROR(VLOOKUP(I8,#REF!,1,FALSE),"2_Только субъекты МСП")</formula>
    </cfRule>
    <cfRule type="expression" dxfId="17" priority="22">
      <formula>J8&lt;&gt;IF(I8=VLOOKUP(I8,#REF!,1,FALSE),"2_Только субъекты МСП")</formula>
    </cfRule>
  </conditionalFormatting>
  <conditionalFormatting sqref="AR8">
    <cfRule type="duplicateValues" dxfId="16" priority="20"/>
  </conditionalFormatting>
  <conditionalFormatting sqref="J7">
    <cfRule type="expression" dxfId="15" priority="18">
      <formula>J7=IFERROR(VLOOKUP(I7,#REF!,1,FALSE),"2_Только субъекты МСП")</formula>
    </cfRule>
    <cfRule type="expression" dxfId="14" priority="19">
      <formula>J7&lt;&gt;IF(I7=VLOOKUP(I7,#REF!,1,FALSE),"2_Только субъекты МСП")</formula>
    </cfRule>
  </conditionalFormatting>
  <conditionalFormatting sqref="J12">
    <cfRule type="expression" dxfId="13" priority="16">
      <formula>J12=IFERROR(VLOOKUP(I12,#REF!,1,FALSE),"2_Только субъекты МСП")</formula>
    </cfRule>
    <cfRule type="expression" dxfId="12" priority="17">
      <formula>J12&lt;&gt;IF(I12=VLOOKUP(I12,#REF!,1,FALSE),"2_Только субъекты МСП")</formula>
    </cfRule>
  </conditionalFormatting>
  <conditionalFormatting sqref="J14">
    <cfRule type="expression" dxfId="11" priority="12">
      <formula>J14=IFERROR(VLOOKUP(I14,#REF!,1,FALSE),"2_Только субъекты МСП")</formula>
    </cfRule>
    <cfRule type="expression" dxfId="10" priority="13">
      <formula>J14&lt;&gt;IF(I14=VLOOKUP(I14,#REF!,1,FALSE),"2_Только субъекты МСП")</formula>
    </cfRule>
  </conditionalFormatting>
  <conditionalFormatting sqref="J17">
    <cfRule type="expression" dxfId="9" priority="10">
      <formula>J17=IFERROR(VLOOKUP(I17,#REF!,1,FALSE),"2_Только субъекты МСП")</formula>
    </cfRule>
    <cfRule type="expression" dxfId="8" priority="11">
      <formula>J17&lt;&gt;IF(I17=VLOOKUP(I17,#REF!,1,FALSE),"2_Только субъекты МСП")</formula>
    </cfRule>
  </conditionalFormatting>
  <conditionalFormatting sqref="J19">
    <cfRule type="expression" dxfId="7" priority="8">
      <formula>J19=IFERROR(VLOOKUP(I19,#REF!,1,FALSE),"2_Только субъекты МСП")</formula>
    </cfRule>
    <cfRule type="expression" dxfId="6" priority="9">
      <formula>J19&lt;&gt;IF(I19=VLOOKUP(I19,#REF!,1,FALSE),"2_Только субъекты МСП")</formula>
    </cfRule>
  </conditionalFormatting>
  <conditionalFormatting sqref="J84">
    <cfRule type="expression" dxfId="5" priority="2">
      <formula>J84=IFERROR(VLOOKUP(I84,#REF!,1,FALSE),"2_Только субъекты МСП")</formula>
    </cfRule>
    <cfRule type="expression" dxfId="4" priority="3">
      <formula>J84&lt;&gt;IF(I84=VLOOKUP(I84,#REF!,1,FALSE),"2_Только субъекты МСП")</formula>
    </cfRule>
  </conditionalFormatting>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6" id="{7FF62CA5-4163-4E50-8C2D-5F0868367F83}">
            <xm:f>'C:\Users\mikusevich_mv\Documents\ПЗ ГАЭС\[ГАЭС_ПЗ 2023-2025 +.xlsx]2023 План закупки'!#REF!=IFERROR(VLOOKUP('C:\Users\mikusevich_mv\Documents\ПЗ ГАЭС\[ГАЭС_ПЗ 2023-2025 +.xlsx]2023 План закупки'!#REF!,'C:\Users\mikusevich_mv\Documents\ПЗ ГАЭС\[ГАЭС_ПЗ 2023-2025 +.xlsx]2023 План закупки'!#REF!,1,FALSE),"2_Только субъекты МСП")</xm:f>
            <x14:dxf>
              <fill>
                <patternFill>
                  <bgColor rgb="FFFF0000"/>
                </patternFill>
              </fill>
            </x14:dxf>
          </x14:cfRule>
          <x14:cfRule type="expression" priority="7" id="{C035E5A5-4CFE-4489-9CE4-A6D4D43DC90B}">
            <xm:f>'C:\Users\mikusevich_mv\Documents\ПЗ ГАЭС\[ГАЭС_ПЗ 2023-2025 +.xlsx]2023 План закупки'!#REF!&lt;&gt;IF('C:\Users\mikusevich_mv\Documents\ПЗ ГАЭС\[ГАЭС_ПЗ 2023-2025 +.xlsx]2023 План закупки'!#REF!=VLOOKUP('C:\Users\mikusevich_mv\Documents\ПЗ ГАЭС\[ГАЭС_ПЗ 2023-2025 +.xlsx]2023 План закупки'!#REF!,'C:\Users\mikusevich_mv\Documents\ПЗ ГАЭС\[ГАЭС_ПЗ 2023-2025 +.xlsx]2023 План закупки'!#REF!,1,FALSE),"2_Только субъекты МСП")</xm:f>
            <x14:dxf>
              <fill>
                <patternFill>
                  <bgColor rgb="FFFF0000"/>
                </patternFill>
              </fill>
            </x14:dxf>
          </x14:cfRule>
          <xm:sqref>J21</xm:sqref>
        </x14:conditionalFormatting>
        <x14:conditionalFormatting xmlns:xm="http://schemas.microsoft.com/office/excel/2006/main">
          <x14:cfRule type="expression" priority="14" id="{C8759905-171E-4E93-BA83-4BC7BC42A1DE}">
            <xm:f>'C:\Users\mikusevich_mv\Documents\ПЗ ГАЭС\[ГАЭС_ПЗ 2023-2025 +.xlsx]2023 План закупки'!#REF!=IFERROR(VLOOKUP('C:\Users\mikusevich_mv\Documents\ПЗ ГАЭС\[ГАЭС_ПЗ 2023-2025 +.xlsx]2023 План закупки'!#REF!,'C:\Users\mikusevich_mv\Documents\ПЗ ГАЭС\[ГАЭС_ПЗ 2023-2025 +.xlsx]2023 План закупки'!#REF!,1,FALSE),"2_Только субъекты МСП")</xm:f>
            <x14:dxf>
              <fill>
                <patternFill>
                  <bgColor rgb="FFFF0000"/>
                </patternFill>
              </fill>
            </x14:dxf>
          </x14:cfRule>
          <x14:cfRule type="expression" priority="15" id="{065BB939-DDD3-431A-A114-A8BC034019BB}">
            <xm:f>'C:\Users\mikusevich_mv\Documents\ПЗ ГАЭС\[ГАЭС_ПЗ 2023-2025 +.xlsx]2023 План закупки'!#REF!&lt;&gt;IF('C:\Users\mikusevich_mv\Documents\ПЗ ГАЭС\[ГАЭС_ПЗ 2023-2025 +.xlsx]2023 План закупки'!#REF!=VLOOKUP('C:\Users\mikusevich_mv\Documents\ПЗ ГАЭС\[ГАЭС_ПЗ 2023-2025 +.xlsx]2023 План закупки'!#REF!,'C:\Users\mikusevich_mv\Documents\ПЗ ГАЭС\[ГАЭС_ПЗ 2023-2025 +.xlsx]2023 План закупки'!#REF!,1,FALSE),"2_Только субъекты МСП")</xm:f>
            <x14:dxf>
              <fill>
                <patternFill>
                  <bgColor rgb="FFFF0000"/>
                </patternFill>
              </fill>
            </x14:dxf>
          </x14:cfRule>
          <xm:sqref>J15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ПЗ 2023</vt:lpstr>
      <vt:lpstr>МСП 2024</vt:lpstr>
      <vt:lpstr>МСП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2022-12-30T05:30:00Z</dcterms:modified>
</cp:coreProperties>
</file>